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700" yWindow="3840" windowWidth="28800" windowHeight="161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 i="12" l="1"/>
  <c r="G235" i="16"/>
  <c r="U6" i="13"/>
  <c r="G413" i="16"/>
  <c r="G414" i="16"/>
  <c r="T10" i="13"/>
  <c r="G10" i="13"/>
  <c r="E14" i="12"/>
  <c r="G9" i="13"/>
  <c r="E13" i="12"/>
  <c r="I8" i="13"/>
  <c r="M8" i="13"/>
  <c r="Q8" i="13"/>
  <c r="G8" i="13"/>
  <c r="H291" i="16"/>
  <c r="H277" i="16"/>
  <c r="H278" i="16"/>
  <c r="K11" i="13"/>
  <c r="H279" i="16"/>
  <c r="K8" i="13"/>
  <c r="F383" i="16"/>
  <c r="F384" i="16"/>
  <c r="F385" i="16"/>
  <c r="I15" i="12"/>
  <c r="G11" i="13"/>
  <c r="E15" i="12"/>
  <c r="H160" i="16"/>
  <c r="O11" i="13"/>
  <c r="G7" i="13"/>
  <c r="H122" i="16"/>
  <c r="H123" i="16"/>
  <c r="H125" i="16"/>
  <c r="H126" i="16"/>
  <c r="M11" i="13"/>
  <c r="G197" i="16"/>
  <c r="H197" i="16"/>
  <c r="I197" i="16"/>
  <c r="G196" i="16"/>
  <c r="J195" i="16"/>
  <c r="G195" i="16"/>
  <c r="F187" i="16"/>
  <c r="H154" i="16"/>
  <c r="H157" i="16"/>
  <c r="I154" i="16"/>
  <c r="I157" i="16"/>
  <c r="K157" i="16"/>
  <c r="H155" i="16"/>
  <c r="H158" i="16"/>
  <c r="I155" i="16"/>
  <c r="I158" i="16"/>
  <c r="K158" i="16"/>
  <c r="K159" i="16"/>
  <c r="J352" i="16"/>
  <c r="J349" i="16"/>
  <c r="J350" i="16"/>
  <c r="J351" i="16"/>
  <c r="E12" i="12"/>
  <c r="E10" i="12"/>
</calcChain>
</file>

<file path=xl/sharedStrings.xml><?xml version="1.0" encoding="utf-8"?>
<sst xmlns="http://schemas.openxmlformats.org/spreadsheetml/2006/main" count="315" uniqueCount="169">
  <si>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</si>
  <si>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</si>
  <si>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</si>
  <si>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</si>
  <si>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</si>
  <si>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</si>
  <si>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</si>
  <si>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</si>
  <si>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</si>
  <si>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</si>
  <si>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</si>
  <si>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</si>
  <si>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</si>
  <si>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</si>
  <si>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</si>
  <si>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</si>
  <si>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</si>
  <si>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</si>
  <si>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</si>
  <si>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</si>
  <si>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</si>
  <si>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</si>
  <si>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</si>
  <si>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</si>
  <si>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</si>
  <si>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</si>
  <si>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</si>
  <si>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</si>
  <si>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</si>
  <si>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</si>
  <si>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</si>
  <si>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</si>
  <si>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</si>
  <si>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</si>
  <si>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</si>
  <si>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</si>
  <si>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</si>
  <si>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</si>
  <si>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</si>
  <si>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</si>
  <si>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</si>
  <si>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</si>
  <si>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</si>
  <si>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</si>
  <si>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</si>
  <si>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</si>
  <si>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</si>
  <si>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</si>
  <si>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</si>
  <si>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</si>
  <si>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</si>
  <si>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</si>
  <si>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</si>
  <si>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</si>
  <si>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</si>
  <si>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</si>
  <si>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</si>
  <si>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</si>
  <si>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</si>
  <si>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</si>
  <si>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</si>
  <si>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</si>
  <si>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</si>
  <si>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</si>
  <si>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</si>
  <si>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</si>
  <si>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</si>
  <si>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</si>
  <si>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</si>
  <si>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</si>
  <si>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</si>
  <si>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</si>
  <si>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</si>
  <si>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</si>
  <si>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</si>
  <si>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</si>
  <si>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</si>
  <si>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</si>
  <si>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</si>
  <si>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</si>
  <si>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</si>
  <si>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</si>
  <si>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</si>
  <si>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</si>
  <si>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</si>
  <si>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</si>
  <si>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</si>
  <si>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</si>
  <si>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</si>
  <si>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</si>
  <si>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</si>
  <si>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</si>
  <si>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</si>
  <si>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</si>
  <si>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</si>
  <si>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</si>
  <si>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</si>
  <si>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</si>
  <si>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</si>
  <si>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</si>
  <si>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</si>
  <si>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</si>
  <si>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</si>
  <si>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</si>
  <si>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</si>
  <si>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</si>
  <si>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</si>
  <si>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</si>
  <si>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</si>
  <si>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</si>
  <si>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</si>
  <si>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</si>
  <si>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</si>
  <si>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</si>
  <si>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</si>
  <si>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</si>
  <si>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</si>
  <si>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</si>
  <si>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</si>
  <si>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</si>
  <si>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</si>
  <si>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</si>
  <si>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</si>
  <si>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</si>
  <si>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</si>
  <si>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</si>
  <si>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</si>
  <si>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</si>
  <si>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</si>
  <si>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Used number from source that refers to NW European climate and marginal land</t>
  </si>
  <si>
    <t>http://www.apxendex.com/index.php?id=315</t>
  </si>
  <si>
    <t>APX ENDEX market info</t>
  </si>
  <si>
    <t xml:space="preserve">CAL14 Future Settl. price </t>
  </si>
  <si>
    <t>APX ENDEX</t>
  </si>
  <si>
    <t>http://refman.et-model.com/publications/1665</t>
  </si>
  <si>
    <t>http://refman.et-model.com/publications/1700</t>
  </si>
  <si>
    <t>http://refman.et-model.com/publications/1697</t>
  </si>
  <si>
    <t>http://refman.et-model.com/publications/1698</t>
  </si>
  <si>
    <t>Average</t>
  </si>
  <si>
    <t>mj_per_kg</t>
  </si>
  <si>
    <t>Document</t>
  </si>
  <si>
    <t>Carrier (global properties)</t>
  </si>
  <si>
    <t>EUR/tonne</t>
  </si>
  <si>
    <t>MJ/tonne</t>
  </si>
  <si>
    <t>a tonne of woodpellets has 17,6 GJ</t>
  </si>
  <si>
    <t>Sikkema</t>
  </si>
  <si>
    <t>wood</t>
  </si>
  <si>
    <t>Quintel</t>
  </si>
  <si>
    <t>Assumption by Quintel; no proper market data available</t>
  </si>
  <si>
    <t>Quintel definition</t>
  </si>
  <si>
    <r>
      <rPr>
        <sz val="12"/>
        <color theme="1"/>
        <rFont val="Calibri"/>
        <family val="2"/>
        <scheme val="minor"/>
      </rPr>
      <t>potential_</t>
    </r>
    <r>
      <rPr>
        <sz val="12"/>
        <color theme="1"/>
        <rFont val="Calibri"/>
        <family val="2"/>
        <scheme val="minor"/>
      </rPr>
      <t>co2_conversion_per_mj</t>
    </r>
  </si>
  <si>
    <t xml:space="preserve"> IPCC_2006_Guidelines for National Greenhouse Gas Inventories - Vol 2 Energy - Ch 1 Introduction.pdf</t>
  </si>
  <si>
    <t>kg CO2/TJ</t>
  </si>
  <si>
    <t>TJ/MJ</t>
  </si>
  <si>
    <t>potential_co2_conversion_per_mj</t>
  </si>
  <si>
    <t>IPCC</t>
  </si>
  <si>
    <t>2006</t>
  </si>
  <si>
    <t>http://refman.et-model.com/publications/1710</t>
  </si>
  <si>
    <t>CO2 emission from biomass is defined as 0</t>
  </si>
  <si>
    <t>Actual CO2 emission from biomass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</si>
  <si>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</si>
  <si>
    <t>ECN Basisbedragen SDE+ 2017</t>
  </si>
  <si>
    <t>Price B-hout</t>
  </si>
  <si>
    <t>euro/tonne</t>
  </si>
  <si>
    <t>Energy</t>
  </si>
  <si>
    <t>eur/mj</t>
  </si>
  <si>
    <t>GJ/tonne</t>
  </si>
  <si>
    <t>ECN</t>
  </si>
  <si>
    <t>https://www.rvo.nl/file/eindadvies-basisbedragen-sde-2017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</si>
</sst>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
    <numFmt numFmtId="165" formatCode="0.0000"/>
    <numFmt numFmtId="166" formatCode="0.000"/>
    <numFmt numFmtId="167" formatCode="#,##0.0"/>
    <numFmt numFmtId="168" formatCode="#,##0.000"/>
    <numFmt numFmtId="169" formatCode="#,##0.00000000000000000"/>
    <numFmt numFmtId="170" formatCode="0.00000000000000"/>
    <numFmt numFmtId="171" formatCode="0.000000000000"/>
    <numFmt numFmtId="172" formatCode="#,##0.0000000000"/>
    <numFmt numFmtId="173" formatCode="0.0000000000000000"/>
    <numFmt numFmtId="174" formatCode="0.00000"/>
  </numFmts>
  <fonts count="5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
      <u/>
      <sz val="12"/>
      <color theme="10"/>
      <name val="Calibri"/>
      <family val="2"/>
    </font>
    <font>
      <i/>
      <sz val="9"/>
      <name val="Lettertype hoofdtekst"/>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6">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409">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2"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235">
    <xf numFmtId="0" fontId="0" fillId="0" borderId="0" xfId="0"/>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16" fillId="0" borderId="5" xfId="0" applyFont="1" applyFill="1" applyBorder="1"/>
    <xf numFmtId="166" fontId="12" fillId="2" borderId="0" xfId="0" applyNumberFormat="1" applyFont="1" applyFill="1" applyBorder="1" applyAlignment="1" applyProtection="1">
      <alignment vertical="center"/>
    </xf>
    <xf numFmtId="0" fontId="12" fillId="2" borderId="6" xfId="0" applyFont="1" applyFill="1" applyBorder="1"/>
    <xf numFmtId="0" fontId="12" fillId="2" borderId="0" xfId="0" applyFont="1" applyFill="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6" fillId="2" borderId="0" xfId="0" applyFont="1" applyFill="1"/>
    <xf numFmtId="0" fontId="26"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183" applyFont="1" applyFill="1" applyBorder="1" applyAlignment="1" applyProtection="1">
      <alignment vertical="top"/>
    </xf>
    <xf numFmtId="49" fontId="27"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0" fontId="21" fillId="2" borderId="17" xfId="0" applyFont="1" applyFill="1" applyBorder="1"/>
    <xf numFmtId="0" fontId="15" fillId="2" borderId="2" xfId="0" applyFont="1" applyFill="1" applyBorder="1"/>
    <xf numFmtId="0" fontId="21" fillId="2" borderId="7" xfId="0" applyFont="1" applyFill="1" applyBorder="1"/>
    <xf numFmtId="0" fontId="15" fillId="2" borderId="0" xfId="0" applyFont="1" applyFill="1" applyBorder="1"/>
    <xf numFmtId="0" fontId="30" fillId="2" borderId="0" xfId="0" applyFont="1" applyFill="1" applyBorder="1"/>
    <xf numFmtId="0" fontId="15" fillId="2" borderId="18" xfId="0" applyFont="1" applyFill="1" applyBorder="1"/>
    <xf numFmtId="0" fontId="15" fillId="5" borderId="0" xfId="0" applyFont="1" applyFill="1" applyBorder="1"/>
    <xf numFmtId="0" fontId="15" fillId="6" borderId="0" xfId="0" applyFont="1" applyFill="1" applyBorder="1"/>
    <xf numFmtId="0" fontId="15" fillId="7" borderId="0" xfId="0" applyFont="1" applyFill="1" applyBorder="1"/>
    <xf numFmtId="0" fontId="15" fillId="8" borderId="0" xfId="0" applyFont="1" applyFill="1" applyBorder="1"/>
    <xf numFmtId="0" fontId="15" fillId="2" borderId="7" xfId="0" applyFont="1" applyFill="1" applyBorder="1"/>
    <xf numFmtId="0" fontId="15" fillId="9" borderId="0" xfId="0" applyFont="1" applyFill="1" applyBorder="1"/>
    <xf numFmtId="0" fontId="15" fillId="10" borderId="0" xfId="0" applyFont="1" applyFill="1" applyBorder="1"/>
    <xf numFmtId="0" fontId="15" fillId="11" borderId="0" xfId="0" applyFont="1" applyFill="1" applyBorder="1"/>
    <xf numFmtId="0" fontId="15" fillId="12" borderId="0" xfId="0" applyFont="1" applyFill="1" applyBorder="1"/>
    <xf numFmtId="0" fontId="21" fillId="2" borderId="16" xfId="0" applyFont="1" applyFill="1" applyBorder="1"/>
    <xf numFmtId="0" fontId="23" fillId="2" borderId="9" xfId="0" applyFont="1" applyFill="1" applyBorder="1"/>
    <xf numFmtId="0" fontId="26" fillId="2" borderId="19" xfId="0" applyFont="1" applyFill="1" applyBorder="1"/>
    <xf numFmtId="0" fontId="17" fillId="2" borderId="5" xfId="0" applyFont="1" applyFill="1" applyBorder="1"/>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0" fontId="14" fillId="0" borderId="0" xfId="0" applyFont="1" applyFill="1" applyBorder="1"/>
    <xf numFmtId="165" fontId="17" fillId="2" borderId="18" xfId="0" applyNumberFormat="1" applyFont="1" applyFill="1" applyBorder="1"/>
    <xf numFmtId="0" fontId="13" fillId="2" borderId="0" xfId="0" applyFont="1" applyFill="1"/>
    <xf numFmtId="0" fontId="13" fillId="2" borderId="6" xfId="0" applyFont="1" applyFill="1" applyBorder="1"/>
    <xf numFmtId="0" fontId="13" fillId="2" borderId="0" xfId="0" applyFont="1" applyFill="1" applyBorder="1"/>
    <xf numFmtId="0" fontId="21" fillId="2" borderId="21" xfId="0" applyFont="1" applyFill="1" applyBorder="1"/>
    <xf numFmtId="0" fontId="21" fillId="2" borderId="22" xfId="0" applyFont="1" applyFill="1" applyBorder="1"/>
    <xf numFmtId="0" fontId="11" fillId="0" borderId="0" xfId="0" applyFont="1" applyFill="1" applyBorder="1"/>
    <xf numFmtId="0" fontId="11" fillId="2" borderId="18" xfId="0" applyFont="1" applyFill="1" applyBorder="1"/>
    <xf numFmtId="1" fontId="17" fillId="2" borderId="18" xfId="0" applyNumberFormat="1" applyFont="1" applyFill="1" applyBorder="1"/>
    <xf numFmtId="0" fontId="14" fillId="0" borderId="0" xfId="0" applyFont="1" applyFill="1" applyBorder="1" applyAlignment="1">
      <alignment horizontal="left" indent="2"/>
    </xf>
    <xf numFmtId="0" fontId="11" fillId="0" borderId="0" xfId="0" applyFont="1" applyFill="1" applyBorder="1" applyAlignment="1">
      <alignment horizontal="left" indent="2"/>
    </xf>
    <xf numFmtId="0" fontId="17" fillId="0" borderId="0" xfId="0" applyFont="1" applyFill="1" applyBorder="1" applyAlignment="1">
      <alignment horizontal="left" indent="2"/>
    </xf>
    <xf numFmtId="0" fontId="32" fillId="0" borderId="0" xfId="0" applyFont="1"/>
    <xf numFmtId="0" fontId="0" fillId="0" borderId="0" xfId="0" applyFont="1"/>
    <xf numFmtId="0" fontId="32" fillId="0" borderId="0" xfId="0" applyFont="1" applyAlignment="1">
      <alignment horizontal="left"/>
    </xf>
    <xf numFmtId="0" fontId="34" fillId="0" borderId="0" xfId="183" applyFont="1" applyAlignment="1" applyProtection="1"/>
    <xf numFmtId="0" fontId="11" fillId="0" borderId="5" xfId="0" applyFont="1" applyFill="1" applyBorder="1"/>
    <xf numFmtId="0" fontId="11" fillId="2" borderId="0" xfId="0" applyFont="1" applyFill="1" applyBorder="1" applyAlignment="1">
      <alignment horizontal="left" indent="2"/>
    </xf>
    <xf numFmtId="0" fontId="11" fillId="2" borderId="0" xfId="0" applyFont="1" applyFill="1" applyBorder="1" applyAlignment="1"/>
    <xf numFmtId="0" fontId="27" fillId="2" borderId="0" xfId="0" applyFont="1" applyFill="1" applyAlignment="1"/>
    <xf numFmtId="0" fontId="10" fillId="2" borderId="0" xfId="0" applyFont="1" applyFill="1" applyBorder="1" applyAlignment="1"/>
    <xf numFmtId="0" fontId="27" fillId="2" borderId="0" xfId="0" applyFont="1" applyFill="1" applyAlignment="1">
      <alignment horizontal="left" vertical="center"/>
    </xf>
    <xf numFmtId="164" fontId="27" fillId="2" borderId="0" xfId="0" applyNumberFormat="1" applyFont="1" applyFill="1" applyAlignment="1">
      <alignment vertical="center"/>
    </xf>
    <xf numFmtId="0" fontId="9" fillId="2" borderId="18" xfId="0" applyFont="1" applyFill="1" applyBorder="1"/>
    <xf numFmtId="0" fontId="36" fillId="0" borderId="30" xfId="0" applyFont="1" applyFill="1" applyBorder="1" applyAlignment="1">
      <alignment horizontal="left" indent="1"/>
    </xf>
    <xf numFmtId="170" fontId="17" fillId="2" borderId="18" xfId="0" applyNumberFormat="1" applyFont="1" applyFill="1" applyBorder="1"/>
    <xf numFmtId="0" fontId="13" fillId="0" borderId="0" xfId="0" applyFont="1" applyFill="1"/>
    <xf numFmtId="0" fontId="8" fillId="0" borderId="0" xfId="0" applyFont="1" applyFill="1"/>
    <xf numFmtId="0" fontId="35" fillId="0" borderId="0" xfId="0" applyFont="1" applyFill="1"/>
    <xf numFmtId="0" fontId="0" fillId="0" borderId="0" xfId="0" applyFill="1"/>
    <xf numFmtId="0" fontId="35" fillId="0" borderId="20" xfId="0" applyFont="1" applyFill="1" applyBorder="1"/>
    <xf numFmtId="3" fontId="35" fillId="0" borderId="23" xfId="0" applyNumberFormat="1" applyFont="1" applyFill="1" applyBorder="1"/>
    <xf numFmtId="3" fontId="35" fillId="0" borderId="24" xfId="0" applyNumberFormat="1" applyFont="1" applyFill="1" applyBorder="1"/>
    <xf numFmtId="3" fontId="35" fillId="0" borderId="25" xfId="0" applyNumberFormat="1" applyFont="1" applyFill="1" applyBorder="1"/>
    <xf numFmtId="0" fontId="36" fillId="0" borderId="26" xfId="0" applyFont="1" applyFill="1" applyBorder="1" applyAlignment="1">
      <alignment horizontal="left" indent="1"/>
    </xf>
    <xf numFmtId="4" fontId="35" fillId="0" borderId="27" xfId="0" applyNumberFormat="1" applyFont="1" applyFill="1" applyBorder="1"/>
    <xf numFmtId="167" fontId="35" fillId="0" borderId="28" xfId="0" applyNumberFormat="1" applyFont="1" applyFill="1" applyBorder="1"/>
    <xf numFmtId="4" fontId="35" fillId="0" borderId="29" xfId="0" applyNumberFormat="1" applyFont="1" applyFill="1" applyBorder="1"/>
    <xf numFmtId="0" fontId="36" fillId="0" borderId="6" xfId="0" applyFont="1" applyFill="1" applyBorder="1" applyAlignment="1">
      <alignment horizontal="left" indent="1"/>
    </xf>
    <xf numFmtId="169" fontId="13" fillId="0" borderId="0" xfId="0" applyNumberFormat="1" applyFont="1" applyFill="1"/>
    <xf numFmtId="167" fontId="13" fillId="0" borderId="0" xfId="0" applyNumberFormat="1" applyFont="1" applyFill="1"/>
    <xf numFmtId="168" fontId="35" fillId="0" borderId="28" xfId="0" applyNumberFormat="1" applyFont="1" applyFill="1" applyBorder="1"/>
    <xf numFmtId="167" fontId="35"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5" fillId="0" borderId="28" xfId="0" applyNumberFormat="1" applyFont="1" applyFill="1" applyBorder="1"/>
    <xf numFmtId="3" fontId="35" fillId="0" borderId="29" xfId="0" applyNumberFormat="1" applyFont="1" applyFill="1" applyBorder="1"/>
    <xf numFmtId="4" fontId="35" fillId="0" borderId="28" xfId="0" applyNumberFormat="1" applyFont="1" applyFill="1" applyBorder="1"/>
    <xf numFmtId="2" fontId="0" fillId="0" borderId="32" xfId="0" applyNumberFormat="1" applyFill="1" applyBorder="1"/>
    <xf numFmtId="2" fontId="0" fillId="0" borderId="33" xfId="0" applyNumberFormat="1" applyFill="1" applyBorder="1"/>
    <xf numFmtId="0" fontId="35" fillId="6" borderId="23" xfId="0" applyFont="1" applyFill="1" applyBorder="1" applyAlignment="1">
      <alignment horizontal="center" textRotation="90" wrapText="1"/>
    </xf>
    <xf numFmtId="0" fontId="35" fillId="6" borderId="20" xfId="0" applyFont="1" applyFill="1" applyBorder="1" applyAlignment="1">
      <alignment horizontal="center" textRotation="90" wrapText="1"/>
    </xf>
    <xf numFmtId="0" fontId="35" fillId="6" borderId="0" xfId="0" applyFont="1" applyFill="1" applyBorder="1" applyAlignment="1">
      <alignment horizontal="center" textRotation="90" wrapText="1"/>
    </xf>
    <xf numFmtId="0" fontId="34" fillId="0" borderId="0" xfId="183" applyFont="1" applyFill="1" applyAlignment="1" applyProtection="1"/>
    <xf numFmtId="0" fontId="32" fillId="0" borderId="0" xfId="0" applyFont="1" applyFill="1"/>
    <xf numFmtId="0" fontId="37" fillId="0" borderId="0" xfId="0" applyFont="1"/>
    <xf numFmtId="0" fontId="38" fillId="0" borderId="0" xfId="0" applyFont="1"/>
    <xf numFmtId="0" fontId="37" fillId="0" borderId="0" xfId="0" applyNumberFormat="1" applyFont="1"/>
    <xf numFmtId="0" fontId="39" fillId="0" borderId="0" xfId="0" applyFont="1"/>
    <xf numFmtId="0" fontId="40" fillId="0" borderId="0" xfId="0" applyFont="1"/>
    <xf numFmtId="10" fontId="39" fillId="0" borderId="0" xfId="0" applyNumberFormat="1" applyFont="1"/>
    <xf numFmtId="9" fontId="13" fillId="0" borderId="0" xfId="0" applyNumberFormat="1" applyFont="1" applyFill="1"/>
    <xf numFmtId="9" fontId="0" fillId="0" borderId="0" xfId="0" applyNumberFormat="1"/>
    <xf numFmtId="0" fontId="7" fillId="0" borderId="0" xfId="0" applyFont="1" applyFill="1"/>
    <xf numFmtId="3" fontId="13" fillId="0" borderId="0" xfId="0" applyNumberFormat="1" applyFont="1" applyFill="1"/>
    <xf numFmtId="0" fontId="37" fillId="0" borderId="0" xfId="0" applyFont="1" applyBorder="1"/>
    <xf numFmtId="3" fontId="7" fillId="0" borderId="0" xfId="0" applyNumberFormat="1" applyFont="1" applyFill="1"/>
    <xf numFmtId="0" fontId="41" fillId="0" borderId="0" xfId="0" applyFont="1"/>
    <xf numFmtId="3" fontId="17" fillId="2" borderId="18" xfId="0" applyNumberFormat="1" applyFont="1" applyFill="1" applyBorder="1"/>
    <xf numFmtId="0" fontId="7" fillId="0" borderId="5" xfId="0" applyFont="1" applyFill="1" applyBorder="1"/>
    <xf numFmtId="0" fontId="7" fillId="2" borderId="0" xfId="0" applyFont="1" applyFill="1"/>
    <xf numFmtId="17" fontId="37" fillId="0" borderId="0" xfId="0" applyNumberFormat="1" applyFont="1"/>
    <xf numFmtId="2" fontId="42" fillId="13" borderId="0" xfId="396" applyNumberFormat="1" applyFill="1"/>
    <xf numFmtId="0" fontId="42" fillId="13" borderId="0" xfId="396" applyFill="1"/>
    <xf numFmtId="14" fontId="42" fillId="13" borderId="0" xfId="0" applyNumberFormat="1" applyFont="1" applyFill="1"/>
    <xf numFmtId="0" fontId="19" fillId="13" borderId="0" xfId="183" applyFill="1" applyAlignment="1" applyProtection="1"/>
    <xf numFmtId="166" fontId="17" fillId="2" borderId="18" xfId="0" applyNumberFormat="1" applyFont="1" applyFill="1" applyBorder="1"/>
    <xf numFmtId="49" fontId="27" fillId="2" borderId="0" xfId="0" applyNumberFormat="1" applyFont="1" applyFill="1" applyBorder="1" applyAlignment="1">
      <alignment horizontal="right"/>
    </xf>
    <xf numFmtId="0" fontId="27" fillId="2" borderId="0" xfId="0" applyFont="1" applyFill="1" applyAlignment="1">
      <alignment horizontal="right"/>
    </xf>
    <xf numFmtId="0" fontId="27" fillId="2" borderId="0" xfId="0" applyNumberFormat="1" applyFont="1" applyFill="1" applyBorder="1" applyAlignment="1">
      <alignment horizontal="right" vertical="top"/>
    </xf>
    <xf numFmtId="0" fontId="31" fillId="4" borderId="0" xfId="0" applyFont="1" applyFill="1" applyAlignment="1">
      <alignment horizontal="left" vertical="center"/>
    </xf>
    <xf numFmtId="0" fontId="6" fillId="2" borderId="18" xfId="0" applyFont="1" applyFill="1" applyBorder="1"/>
    <xf numFmtId="0" fontId="18" fillId="2" borderId="13" xfId="0" applyFont="1" applyFill="1" applyBorder="1"/>
    <xf numFmtId="0" fontId="18" fillId="2" borderId="8" xfId="0" applyFont="1" applyFill="1" applyBorder="1"/>
    <xf numFmtId="0" fontId="18" fillId="2" borderId="1" xfId="0" applyFont="1" applyFill="1" applyBorder="1"/>
    <xf numFmtId="0" fontId="18" fillId="2" borderId="9" xfId="0" applyFont="1" applyFill="1" applyBorder="1"/>
    <xf numFmtId="0" fontId="18" fillId="2" borderId="14" xfId="0" applyFont="1" applyFill="1" applyBorder="1"/>
    <xf numFmtId="0" fontId="5" fillId="2" borderId="0" xfId="0" applyFont="1" applyFill="1"/>
    <xf numFmtId="2" fontId="37" fillId="0" borderId="0" xfId="0" applyNumberFormat="1" applyFont="1"/>
    <xf numFmtId="171" fontId="13" fillId="2" borderId="34" xfId="0" applyNumberFormat="1" applyFont="1" applyFill="1" applyBorder="1"/>
    <xf numFmtId="173" fontId="17" fillId="2" borderId="18" xfId="0" applyNumberFormat="1" applyFont="1" applyFill="1" applyBorder="1"/>
    <xf numFmtId="3" fontId="17" fillId="2" borderId="0" xfId="0" applyNumberFormat="1" applyFont="1" applyFill="1" applyBorder="1"/>
    <xf numFmtId="0" fontId="4" fillId="0" borderId="5" xfId="0" applyFont="1" applyFill="1" applyBorder="1"/>
    <xf numFmtId="165" fontId="17" fillId="2" borderId="0" xfId="0" applyNumberFormat="1" applyFont="1" applyFill="1" applyBorder="1"/>
    <xf numFmtId="0" fontId="3" fillId="0" borderId="0" xfId="0" applyFont="1" applyFill="1" applyBorder="1" applyAlignment="1">
      <alignment horizontal="left" indent="2"/>
    </xf>
    <xf numFmtId="0" fontId="3" fillId="0" borderId="0" xfId="0" applyFont="1" applyFill="1" applyBorder="1"/>
    <xf numFmtId="0" fontId="3" fillId="2" borderId="18" xfId="0" applyFont="1" applyFill="1" applyBorder="1"/>
    <xf numFmtId="0" fontId="43" fillId="4" borderId="21" xfId="0" applyFont="1" applyFill="1" applyBorder="1"/>
    <xf numFmtId="0" fontId="43" fillId="4" borderId="22" xfId="0" applyFont="1" applyFill="1" applyBorder="1"/>
    <xf numFmtId="0" fontId="43" fillId="4" borderId="0" xfId="0" applyFont="1" applyFill="1"/>
    <xf numFmtId="0" fontId="29" fillId="4" borderId="6" xfId="0" applyFont="1" applyFill="1" applyBorder="1"/>
    <xf numFmtId="0" fontId="29" fillId="4" borderId="0" xfId="0" applyFont="1" applyFill="1"/>
    <xf numFmtId="0" fontId="44" fillId="0" borderId="0" xfId="0" applyFont="1"/>
    <xf numFmtId="0" fontId="45" fillId="0" borderId="0" xfId="0" applyFont="1"/>
    <xf numFmtId="0" fontId="46" fillId="0" borderId="0" xfId="0" applyFont="1"/>
    <xf numFmtId="0" fontId="47" fillId="0" borderId="0" xfId="0" applyFont="1"/>
    <xf numFmtId="0" fontId="31" fillId="4" borderId="0" xfId="0" applyFont="1" applyFill="1"/>
    <xf numFmtId="0" fontId="31" fillId="4" borderId="6" xfId="0" applyFont="1" applyFill="1" applyBorder="1"/>
    <xf numFmtId="0" fontId="31" fillId="4" borderId="0" xfId="0" applyFont="1" applyFill="1" applyAlignment="1">
      <alignment horizontal="left" vertical="center" indent="2"/>
    </xf>
    <xf numFmtId="49" fontId="31" fillId="4" borderId="0" xfId="0" applyNumberFormat="1" applyFont="1" applyFill="1"/>
    <xf numFmtId="49" fontId="48" fillId="4" borderId="0" xfId="183" applyNumberFormat="1" applyFont="1" applyFill="1" applyAlignment="1" applyProtection="1"/>
    <xf numFmtId="0" fontId="31" fillId="4" borderId="0" xfId="0" applyFont="1" applyFill="1" applyAlignment="1">
      <alignment vertical="top"/>
    </xf>
    <xf numFmtId="0" fontId="31" fillId="2" borderId="0" xfId="0" applyFont="1" applyFill="1"/>
    <xf numFmtId="49" fontId="31" fillId="4" borderId="0" xfId="0" applyNumberFormat="1" applyFont="1" applyFill="1" applyAlignment="1">
      <alignment horizontal="right"/>
    </xf>
    <xf numFmtId="172" fontId="17" fillId="2" borderId="0" xfId="0" applyNumberFormat="1" applyFont="1" applyFill="1" applyBorder="1"/>
    <xf numFmtId="0" fontId="29" fillId="0" borderId="0" xfId="0" applyFont="1"/>
    <xf numFmtId="0" fontId="45" fillId="0" borderId="0" xfId="0" applyFont="1" applyFill="1"/>
    <xf numFmtId="0" fontId="2" fillId="0" borderId="18" xfId="0" applyFont="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0" fontId="1" fillId="2" borderId="0" xfId="0" applyFont="1" applyFill="1"/>
    <xf numFmtId="0" fontId="49" fillId="0" borderId="0" xfId="0" applyFont="1"/>
    <xf numFmtId="0" fontId="13" fillId="2" borderId="35" xfId="0" applyFont="1" applyFill="1" applyBorder="1"/>
    <xf numFmtId="174" fontId="17" fillId="2" borderId="18" xfId="0" applyNumberFormat="1" applyFont="1" applyFill="1" applyBorder="1"/>
    <xf numFmtId="17" fontId="27" fillId="2" borderId="0" xfId="0" applyNumberFormat="1" applyFont="1" applyFill="1"/>
  </cellXfs>
  <cellStyles count="409">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273</xdr:row>
      <xdr:rowOff>0</xdr:rowOff>
    </xdr:from>
    <xdr:to>
      <xdr:col>33</xdr:col>
      <xdr:colOff>368300</xdr:colOff>
      <xdr:row>340</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113</xdr:row>
      <xdr:rowOff>0</xdr:rowOff>
    </xdr:from>
    <xdr:to>
      <xdr:col>26</xdr:col>
      <xdr:colOff>25400</xdr:colOff>
      <xdr:row>125</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12</xdr:col>
      <xdr:colOff>0</xdr:colOff>
      <xdr:row>66</xdr:row>
      <xdr:rowOff>0</xdr:rowOff>
    </xdr:from>
    <xdr:to>
      <xdr:col>19</xdr:col>
      <xdr:colOff>84758</xdr:colOff>
      <xdr:row>78</xdr:row>
      <xdr:rowOff>127966</xdr:rowOff>
    </xdr:to>
    <xdr:pic>
      <xdr:nvPicPr>
        <xdr:cNvPr id="13" name="Picture 5"/>
        <xdr:cNvPicPr>
          <a:picLocks noChangeAspect="1" noChangeArrowheads="1"/>
        </xdr:cNvPicPr>
      </xdr:nvPicPr>
      <xdr:blipFill>
        <a:blip xmlns:r="http://schemas.openxmlformats.org/officeDocument/2006/relationships" r:embed="rId4"/>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68</xdr:row>
      <xdr:rowOff>148673</xdr:rowOff>
    </xdr:from>
    <xdr:to>
      <xdr:col>27</xdr:col>
      <xdr:colOff>187877</xdr:colOff>
      <xdr:row>75</xdr:row>
      <xdr:rowOff>159026</xdr:rowOff>
    </xdr:to>
    <xdr:pic>
      <xdr:nvPicPr>
        <xdr:cNvPr id="14" name="Picture 6"/>
        <xdr:cNvPicPr>
          <a:picLocks noChangeAspect="1" noChangeArrowheads="1"/>
        </xdr:cNvPicPr>
      </xdr:nvPicPr>
      <xdr:blipFill>
        <a:blip xmlns:r="http://schemas.openxmlformats.org/officeDocument/2006/relationships" r:embed="rId5"/>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95</xdr:row>
      <xdr:rowOff>101324</xdr:rowOff>
    </xdr:from>
    <xdr:to>
      <xdr:col>26</xdr:col>
      <xdr:colOff>60187</xdr:colOff>
      <xdr:row>110</xdr:row>
      <xdr:rowOff>98564</xdr:rowOff>
    </xdr:to>
    <xdr:pic>
      <xdr:nvPicPr>
        <xdr:cNvPr id="15" name="Picture 7"/>
        <xdr:cNvPicPr>
          <a:picLocks noChangeAspect="1" noChangeArrowheads="1"/>
        </xdr:cNvPicPr>
      </xdr:nvPicPr>
      <xdr:blipFill>
        <a:blip xmlns:r="http://schemas.openxmlformats.org/officeDocument/2006/relationships" r:embed="rId6"/>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80</xdr:row>
      <xdr:rowOff>0</xdr:rowOff>
    </xdr:from>
    <xdr:to>
      <xdr:col>22</xdr:col>
      <xdr:colOff>2310</xdr:colOff>
      <xdr:row>98</xdr:row>
      <xdr:rowOff>127565</xdr:rowOff>
    </xdr:to>
    <xdr:pic>
      <xdr:nvPicPr>
        <xdr:cNvPr id="16" name="Picture 15"/>
        <xdr:cNvPicPr>
          <a:picLocks noChangeAspect="1"/>
        </xdr:cNvPicPr>
      </xdr:nvPicPr>
      <xdr:blipFill>
        <a:blip xmlns:r="http://schemas.openxmlformats.org/officeDocument/2006/relationships" r:embed="rId7"/>
        <a:stretch>
          <a:fillRect/>
        </a:stretch>
      </xdr:blipFill>
      <xdr:spPr>
        <a:xfrm>
          <a:off x="9550401" y="16027400"/>
          <a:ext cx="7023100" cy="3620065"/>
        </a:xfrm>
        <a:prstGeom prst="rect">
          <a:avLst/>
        </a:prstGeom>
      </xdr:spPr>
    </xdr:pic>
    <xdr:clientData/>
  </xdr:twoCellAnchor>
  <xdr:twoCellAnchor editAs="oneCell">
    <xdr:from>
      <xdr:col>12</xdr:col>
      <xdr:colOff>88900</xdr:colOff>
      <xdr:row>126</xdr:row>
      <xdr:rowOff>118234</xdr:rowOff>
    </xdr:from>
    <xdr:to>
      <xdr:col>26</xdr:col>
      <xdr:colOff>2309</xdr:colOff>
      <xdr:row>137</xdr:row>
      <xdr:rowOff>177800</xdr:rowOff>
    </xdr:to>
    <xdr:pic>
      <xdr:nvPicPr>
        <xdr:cNvPr id="3" name="Picture 2"/>
        <xdr:cNvPicPr>
          <a:picLocks noChangeAspect="1"/>
        </xdr:cNvPicPr>
      </xdr:nvPicPr>
      <xdr:blipFill>
        <a:blip xmlns:r="http://schemas.openxmlformats.org/officeDocument/2006/relationships" r:embed="rId8"/>
        <a:stretch>
          <a:fillRect/>
        </a:stretch>
      </xdr:blipFill>
      <xdr:spPr>
        <a:xfrm>
          <a:off x="9639300" y="24984834"/>
          <a:ext cx="9740900" cy="2155066"/>
        </a:xfrm>
        <a:prstGeom prst="rect">
          <a:avLst/>
        </a:prstGeom>
      </xdr:spPr>
    </xdr:pic>
    <xdr:clientData/>
  </xdr:twoCellAnchor>
  <xdr:twoCellAnchor editAs="oneCell">
    <xdr:from>
      <xdr:col>12</xdr:col>
      <xdr:colOff>23468</xdr:colOff>
      <xdr:row>142</xdr:row>
      <xdr:rowOff>40999</xdr:rowOff>
    </xdr:from>
    <xdr:to>
      <xdr:col>22</xdr:col>
      <xdr:colOff>410818</xdr:colOff>
      <xdr:row>181</xdr:row>
      <xdr:rowOff>4831</xdr:rowOff>
    </xdr:to>
    <xdr:pic>
      <xdr:nvPicPr>
        <xdr:cNvPr id="17" name="Picture 4"/>
        <xdr:cNvPicPr>
          <a:picLocks noChangeAspect="1" noChangeArrowheads="1"/>
        </xdr:cNvPicPr>
      </xdr:nvPicPr>
      <xdr:blipFill>
        <a:blip xmlns:r="http://schemas.openxmlformats.org/officeDocument/2006/relationships" r:embed="rId9"/>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164</xdr:row>
      <xdr:rowOff>68469</xdr:rowOff>
    </xdr:from>
    <xdr:to>
      <xdr:col>11</xdr:col>
      <xdr:colOff>280633</xdr:colOff>
      <xdr:row>173</xdr:row>
      <xdr:rowOff>49419</xdr:rowOff>
    </xdr:to>
    <xdr:pic>
      <xdr:nvPicPr>
        <xdr:cNvPr id="18" name="Picture 5"/>
        <xdr:cNvPicPr>
          <a:picLocks noChangeAspect="1" noChangeArrowheads="1"/>
        </xdr:cNvPicPr>
      </xdr:nvPicPr>
      <xdr:blipFill>
        <a:blip xmlns:r="http://schemas.openxmlformats.org/officeDocument/2006/relationships" r:embed="rId10"/>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202</xdr:row>
      <xdr:rowOff>184877</xdr:rowOff>
    </xdr:from>
    <xdr:to>
      <xdr:col>14</xdr:col>
      <xdr:colOff>368300</xdr:colOff>
      <xdr:row>226</xdr:row>
      <xdr:rowOff>137215</xdr:rowOff>
    </xdr:to>
    <xdr:pic>
      <xdr:nvPicPr>
        <xdr:cNvPr id="21" name="Picture 6"/>
        <xdr:cNvPicPr>
          <a:picLocks noChangeAspect="1" noChangeArrowheads="1"/>
        </xdr:cNvPicPr>
      </xdr:nvPicPr>
      <xdr:blipFill>
        <a:blip xmlns:r="http://schemas.openxmlformats.org/officeDocument/2006/relationships" r:embed="rId11"/>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185</xdr:row>
      <xdr:rowOff>164612</xdr:rowOff>
    </xdr:from>
    <xdr:to>
      <xdr:col>25</xdr:col>
      <xdr:colOff>2309</xdr:colOff>
      <xdr:row>227</xdr:row>
      <xdr:rowOff>21398</xdr:rowOff>
    </xdr:to>
    <xdr:pic>
      <xdr:nvPicPr>
        <xdr:cNvPr id="22" name="Picture 7"/>
        <xdr:cNvPicPr>
          <a:picLocks noChangeAspect="1" noChangeArrowheads="1"/>
        </xdr:cNvPicPr>
      </xdr:nvPicPr>
      <xdr:blipFill>
        <a:blip xmlns:r="http://schemas.openxmlformats.org/officeDocument/2006/relationships" r:embed="rId12"/>
        <a:srcRect/>
        <a:stretch>
          <a:fillRect/>
        </a:stretch>
      </xdr:blipFill>
      <xdr:spPr bwMode="auto">
        <a:xfrm>
          <a:off x="11707052" y="36867612"/>
          <a:ext cx="7355648" cy="8391186"/>
        </a:xfrm>
        <a:prstGeom prst="rect">
          <a:avLst/>
        </a:prstGeom>
        <a:noFill/>
        <a:ln w="1">
          <a:noFill/>
          <a:miter lim="800000"/>
          <a:headEnd/>
          <a:tailEnd type="none" w="med" len="med"/>
        </a:ln>
        <a:effectLst/>
      </xdr:spPr>
    </xdr:pic>
    <xdr:clientData/>
  </xdr:twoCellAnchor>
  <xdr:twoCellAnchor editAs="oneCell">
    <xdr:from>
      <xdr:col>8</xdr:col>
      <xdr:colOff>406400</xdr:colOff>
      <xdr:row>393</xdr:row>
      <xdr:rowOff>38100</xdr:rowOff>
    </xdr:from>
    <xdr:to>
      <xdr:col>20</xdr:col>
      <xdr:colOff>520700</xdr:colOff>
      <xdr:row>431</xdr:row>
      <xdr:rowOff>101600</xdr:rowOff>
    </xdr:to>
    <xdr:pic>
      <xdr:nvPicPr>
        <xdr:cNvPr id="19" name="Picture 18"/>
        <xdr:cNvPicPr>
          <a:picLocks noChangeAspect="1"/>
        </xdr:cNvPicPr>
      </xdr:nvPicPr>
      <xdr:blipFill>
        <a:blip xmlns:r="http://schemas.openxmlformats.org/officeDocument/2006/relationships" r:embed="rId13"/>
        <a:stretch>
          <a:fillRect/>
        </a:stretch>
      </xdr:blipFill>
      <xdr:spPr>
        <a:xfrm>
          <a:off x="6299200" y="78600300"/>
          <a:ext cx="9779000" cy="7785100"/>
        </a:xfrm>
        <a:prstGeom prst="rect">
          <a:avLst/>
        </a:prstGeom>
      </xdr:spPr>
    </xdr:pic>
    <xdr:clientData/>
  </xdr:twoCellAnchor>
  <xdr:twoCellAnchor editAs="oneCell">
    <xdr:from>
      <xdr:col>10</xdr:col>
      <xdr:colOff>57728</xdr:colOff>
      <xdr:row>229</xdr:row>
      <xdr:rowOff>57727</xdr:rowOff>
    </xdr:from>
    <xdr:to>
      <xdr:col>27</xdr:col>
      <xdr:colOff>78509</xdr:colOff>
      <xdr:row>249</xdr:row>
      <xdr:rowOff>162791</xdr:rowOff>
    </xdr:to>
    <xdr:pic>
      <xdr:nvPicPr>
        <xdr:cNvPr id="4" name="Picture 3"/>
        <xdr:cNvPicPr>
          <a:picLocks noChangeAspect="1"/>
        </xdr:cNvPicPr>
      </xdr:nvPicPr>
      <xdr:blipFill>
        <a:blip xmlns:r="http://schemas.openxmlformats.org/officeDocument/2006/relationships" r:embed="rId14"/>
        <a:stretch>
          <a:fillRect/>
        </a:stretch>
      </xdr:blipFill>
      <xdr:spPr>
        <a:xfrm>
          <a:off x="6315364" y="47705818"/>
          <a:ext cx="9118600" cy="4330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refman.et-model.com/publications/171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6" x14ac:dyDescent="0.2"/>
  <cols>
    <col min="1" max="1" width="3.5" style="30" customWidth="1"/>
    <col min="2" max="2" width="9.1640625" style="22" customWidth="1"/>
    <col min="3" max="3" width="44.1640625" style="22" customWidth="1"/>
    <col min="4" max="4" width="1.83203125" style="22" customWidth="1"/>
    <col min="5" max="16384" width="10.83203125" style="22"/>
  </cols>
  <sheetData>
    <row r="1" spans="1:4" s="28" customFormat="1" x14ac:dyDescent="0.2">
      <c r="A1" s="26"/>
      <c r="B1" s="27"/>
      <c r="C1" s="27"/>
    </row>
    <row r="2" spans="1:4" ht="21" x14ac:dyDescent="0.25">
      <c r="A2" s="7"/>
      <c r="B2" s="29" t="s">
        <v>7</v>
      </c>
      <c r="C2" s="29"/>
    </row>
    <row r="3" spans="1:4" x14ac:dyDescent="0.2">
      <c r="A3" s="7"/>
      <c r="B3" s="14"/>
      <c r="C3" s="14"/>
    </row>
    <row r="4" spans="1:4" x14ac:dyDescent="0.2">
      <c r="A4" s="7"/>
      <c r="B4" s="8" t="s">
        <v>140</v>
      </c>
      <c r="C4" s="9" t="s">
        <v>146</v>
      </c>
    </row>
    <row r="5" spans="1:4" x14ac:dyDescent="0.2">
      <c r="A5" s="7"/>
      <c r="B5" s="10" t="s">
        <v>14</v>
      </c>
      <c r="C5" s="11" t="s">
        <v>36</v>
      </c>
    </row>
    <row r="6" spans="1:4" x14ac:dyDescent="0.2">
      <c r="A6" s="7"/>
      <c r="B6" s="12" t="s">
        <v>9</v>
      </c>
      <c r="C6" s="13" t="s">
        <v>10</v>
      </c>
    </row>
    <row r="7" spans="1:4" x14ac:dyDescent="0.2">
      <c r="A7" s="7"/>
      <c r="B7" s="14"/>
      <c r="C7" s="14"/>
    </row>
    <row r="8" spans="1:4" x14ac:dyDescent="0.2">
      <c r="A8" s="7"/>
      <c r="B8" s="14"/>
      <c r="C8" s="14"/>
    </row>
    <row r="9" spans="1:4" x14ac:dyDescent="0.2">
      <c r="A9" s="7"/>
      <c r="B9" s="75" t="s">
        <v>15</v>
      </c>
      <c r="C9" s="76"/>
      <c r="D9" s="185"/>
    </row>
    <row r="10" spans="1:4" x14ac:dyDescent="0.2">
      <c r="A10" s="7"/>
      <c r="B10" s="77"/>
      <c r="C10" s="78"/>
      <c r="D10" s="186"/>
    </row>
    <row r="11" spans="1:4" x14ac:dyDescent="0.2">
      <c r="A11" s="7"/>
      <c r="B11" s="77" t="s">
        <v>16</v>
      </c>
      <c r="C11" s="79" t="s">
        <v>17</v>
      </c>
      <c r="D11" s="186"/>
    </row>
    <row r="12" spans="1:4" ht="17" thickBot="1" x14ac:dyDescent="0.25">
      <c r="A12" s="7"/>
      <c r="B12" s="77"/>
      <c r="C12" s="19" t="s">
        <v>18</v>
      </c>
      <c r="D12" s="186"/>
    </row>
    <row r="13" spans="1:4" ht="17" thickBot="1" x14ac:dyDescent="0.25">
      <c r="A13" s="7"/>
      <c r="B13" s="77"/>
      <c r="C13" s="80" t="s">
        <v>19</v>
      </c>
      <c r="D13" s="186"/>
    </row>
    <row r="14" spans="1:4" x14ac:dyDescent="0.2">
      <c r="A14" s="7"/>
      <c r="B14" s="77"/>
      <c r="C14" s="78" t="s">
        <v>20</v>
      </c>
      <c r="D14" s="186"/>
    </row>
    <row r="15" spans="1:4" x14ac:dyDescent="0.2">
      <c r="A15" s="7"/>
      <c r="B15" s="77"/>
      <c r="C15" s="78"/>
      <c r="D15" s="186"/>
    </row>
    <row r="16" spans="1:4" x14ac:dyDescent="0.2">
      <c r="A16" s="7"/>
      <c r="B16" s="77" t="s">
        <v>21</v>
      </c>
      <c r="C16" s="81" t="s">
        <v>22</v>
      </c>
      <c r="D16" s="186"/>
    </row>
    <row r="17" spans="1:4" x14ac:dyDescent="0.2">
      <c r="A17" s="7"/>
      <c r="B17" s="77"/>
      <c r="C17" s="82" t="s">
        <v>23</v>
      </c>
      <c r="D17" s="186"/>
    </row>
    <row r="18" spans="1:4" x14ac:dyDescent="0.2">
      <c r="A18" s="7"/>
      <c r="B18" s="77"/>
      <c r="C18" s="83" t="s">
        <v>24</v>
      </c>
      <c r="D18" s="186"/>
    </row>
    <row r="19" spans="1:4" x14ac:dyDescent="0.2">
      <c r="A19" s="7"/>
      <c r="B19" s="77"/>
      <c r="C19" s="84" t="s">
        <v>25</v>
      </c>
      <c r="D19" s="186"/>
    </row>
    <row r="20" spans="1:4" x14ac:dyDescent="0.2">
      <c r="A20" s="7"/>
      <c r="B20" s="85"/>
      <c r="C20" s="86" t="s">
        <v>26</v>
      </c>
      <c r="D20" s="186"/>
    </row>
    <row r="21" spans="1:4" x14ac:dyDescent="0.2">
      <c r="A21" s="7"/>
      <c r="B21" s="85"/>
      <c r="C21" s="87" t="s">
        <v>27</v>
      </c>
      <c r="D21" s="186"/>
    </row>
    <row r="22" spans="1:4" x14ac:dyDescent="0.2">
      <c r="A22" s="7"/>
      <c r="B22" s="85"/>
      <c r="C22" s="88" t="s">
        <v>28</v>
      </c>
      <c r="D22" s="186"/>
    </row>
    <row r="23" spans="1:4" x14ac:dyDescent="0.2">
      <c r="B23" s="85"/>
      <c r="C23" s="89" t="s">
        <v>29</v>
      </c>
      <c r="D23" s="186"/>
    </row>
    <row r="24" spans="1:4" x14ac:dyDescent="0.2">
      <c r="B24" s="187"/>
      <c r="C24" s="188"/>
      <c r="D24" s="18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E12" sqref="E12"/>
    </sheetView>
  </sheetViews>
  <sheetFormatPr baseColWidth="10" defaultRowHeight="16" x14ac:dyDescent="0.2"/>
  <cols>
    <col min="1" max="1" width="3.33203125" style="36" customWidth="1"/>
    <col min="2" max="2" width="3.6640625" style="36" customWidth="1"/>
    <col min="3" max="3" width="46" style="36" customWidth="1"/>
    <col min="4" max="4" width="12.6640625" style="36" customWidth="1"/>
    <col min="5" max="5" width="21.6640625" style="36" customWidth="1"/>
    <col min="6" max="6" width="4.5" style="36" customWidth="1"/>
    <col min="7" max="7" width="45" style="36" customWidth="1"/>
    <col min="8" max="8" width="5.1640625" style="36" customWidth="1"/>
    <col min="9" max="9" width="51.5" style="36" customWidth="1"/>
    <col min="10" max="10" width="5.5" style="36" customWidth="1"/>
    <col min="11" max="16384" width="10.83203125" style="36"/>
  </cols>
  <sheetData>
    <row r="1" spans="2:11" x14ac:dyDescent="0.2">
      <c r="D1" s="34"/>
      <c r="E1" s="34"/>
      <c r="F1" s="34"/>
      <c r="G1" s="34"/>
    </row>
    <row r="2" spans="2:11" ht="15" customHeight="1" x14ac:dyDescent="0.2">
      <c r="B2" s="221" t="s">
        <v>160</v>
      </c>
      <c r="C2" s="222"/>
      <c r="D2" s="222"/>
      <c r="E2" s="222"/>
      <c r="F2" s="222"/>
      <c r="G2" s="223"/>
    </row>
    <row r="3" spans="2:11" x14ac:dyDescent="0.2">
      <c r="B3" s="224"/>
      <c r="C3" s="225"/>
      <c r="D3" s="225"/>
      <c r="E3" s="225"/>
      <c r="F3" s="225"/>
      <c r="G3" s="226"/>
    </row>
    <row r="4" spans="2:11" ht="33" customHeight="1" x14ac:dyDescent="0.2">
      <c r="B4" s="227"/>
      <c r="C4" s="228"/>
      <c r="D4" s="228"/>
      <c r="E4" s="228"/>
      <c r="F4" s="228"/>
      <c r="G4" s="229"/>
    </row>
    <row r="5" spans="2:11" ht="17" thickBot="1" x14ac:dyDescent="0.25">
      <c r="D5" s="34"/>
    </row>
    <row r="6" spans="2:11" x14ac:dyDescent="0.2">
      <c r="B6" s="37"/>
      <c r="C6" s="21"/>
      <c r="D6" s="21"/>
      <c r="E6" s="21"/>
      <c r="F6" s="21"/>
      <c r="G6" s="21"/>
      <c r="H6" s="21"/>
      <c r="I6" s="21"/>
      <c r="J6" s="38"/>
    </row>
    <row r="7" spans="2:11" s="43" customFormat="1" ht="19" x14ac:dyDescent="0.25">
      <c r="B7" s="90"/>
      <c r="C7" s="20" t="s">
        <v>13</v>
      </c>
      <c r="D7" s="91" t="s">
        <v>5</v>
      </c>
      <c r="E7" s="20" t="s">
        <v>2</v>
      </c>
      <c r="F7" s="20"/>
      <c r="G7" s="20" t="s">
        <v>4</v>
      </c>
      <c r="H7" s="20"/>
      <c r="I7" s="20" t="s">
        <v>0</v>
      </c>
      <c r="J7" s="92"/>
    </row>
    <row r="8" spans="2:11" s="43" customFormat="1" ht="19" x14ac:dyDescent="0.25">
      <c r="B8" s="24"/>
      <c r="C8" s="19"/>
      <c r="D8" s="32"/>
      <c r="E8" s="19"/>
      <c r="F8" s="19"/>
      <c r="G8" s="19"/>
      <c r="H8" s="19"/>
      <c r="I8" s="19"/>
      <c r="J8" s="44"/>
    </row>
    <row r="9" spans="2:11" s="43" customFormat="1" ht="20" thickBot="1" x14ac:dyDescent="0.3">
      <c r="B9" s="24"/>
      <c r="C9" s="19" t="s">
        <v>141</v>
      </c>
      <c r="D9" s="32"/>
      <c r="E9" s="19"/>
      <c r="F9" s="19"/>
      <c r="G9" s="19"/>
      <c r="H9" s="19"/>
      <c r="I9" s="19"/>
      <c r="J9" s="44"/>
    </row>
    <row r="10" spans="2:11" s="43" customFormat="1" ht="20" thickBot="1" x14ac:dyDescent="0.3">
      <c r="B10" s="24"/>
      <c r="C10" s="98" t="s">
        <v>37</v>
      </c>
      <c r="D10" s="23" t="s">
        <v>1</v>
      </c>
      <c r="E10" s="107">
        <f>'Research data'!G6</f>
        <v>1</v>
      </c>
      <c r="F10" s="35"/>
      <c r="G10" s="105" t="s">
        <v>41</v>
      </c>
      <c r="H10" s="31"/>
      <c r="I10" s="106" t="s">
        <v>42</v>
      </c>
      <c r="J10" s="44"/>
    </row>
    <row r="11" spans="2:11" s="43" customFormat="1" ht="20" thickBot="1" x14ac:dyDescent="0.3">
      <c r="B11" s="24"/>
      <c r="C11" s="105" t="s">
        <v>38</v>
      </c>
      <c r="D11" s="23" t="s">
        <v>52</v>
      </c>
      <c r="E11" s="193">
        <f>'Research data'!U6</f>
        <v>1.9230769230769232E-3</v>
      </c>
      <c r="F11" s="35"/>
      <c r="G11" s="105"/>
      <c r="H11" s="31"/>
      <c r="I11" s="184" t="s">
        <v>133</v>
      </c>
      <c r="J11" s="44"/>
    </row>
    <row r="12" spans="2:11" s="43" customFormat="1" ht="20" thickBot="1" x14ac:dyDescent="0.3">
      <c r="B12" s="24"/>
      <c r="C12" s="105" t="s">
        <v>139</v>
      </c>
      <c r="D12" s="23" t="s">
        <v>51</v>
      </c>
      <c r="E12" s="46">
        <f>'Research data'!G8</f>
        <v>17.8</v>
      </c>
      <c r="F12" s="35"/>
      <c r="G12" s="105"/>
      <c r="H12" s="31"/>
      <c r="I12" s="184" t="s">
        <v>138</v>
      </c>
      <c r="J12" s="44"/>
    </row>
    <row r="13" spans="2:11" s="43" customFormat="1" ht="20" thickBot="1" x14ac:dyDescent="0.3">
      <c r="B13" s="24"/>
      <c r="C13" s="35" t="s">
        <v>39</v>
      </c>
      <c r="D13" s="23" t="s">
        <v>48</v>
      </c>
      <c r="E13" s="179">
        <f>'Research data'!G9</f>
        <v>0</v>
      </c>
      <c r="F13" s="35"/>
      <c r="G13" s="218" t="s">
        <v>158</v>
      </c>
      <c r="H13" s="31"/>
      <c r="I13" s="199" t="s">
        <v>49</v>
      </c>
      <c r="J13" s="44"/>
    </row>
    <row r="14" spans="2:11" s="43" customFormat="1" ht="20" thickBot="1" x14ac:dyDescent="0.3">
      <c r="B14" s="24"/>
      <c r="C14" s="198" t="s">
        <v>150</v>
      </c>
      <c r="D14" s="23" t="s">
        <v>48</v>
      </c>
      <c r="E14" s="179">
        <f>'Research data'!G10</f>
        <v>0.112</v>
      </c>
      <c r="F14" s="35"/>
      <c r="G14" s="218" t="s">
        <v>159</v>
      </c>
      <c r="H14" s="31"/>
      <c r="I14" s="220" t="s">
        <v>155</v>
      </c>
      <c r="J14" s="44"/>
    </row>
    <row r="15" spans="2:11" ht="17" thickBot="1" x14ac:dyDescent="0.25">
      <c r="B15" s="39"/>
      <c r="C15" s="35" t="s">
        <v>40</v>
      </c>
      <c r="D15" s="23" t="s">
        <v>54</v>
      </c>
      <c r="E15" s="171">
        <f>'Research data'!G11</f>
        <v>18500000</v>
      </c>
      <c r="F15" s="35"/>
      <c r="G15" s="35"/>
      <c r="H15" s="35"/>
      <c r="I15" s="122" t="str">
        <f>I13</f>
        <v>http://refman.et-model.com/publications/1623</v>
      </c>
      <c r="J15" s="93"/>
      <c r="K15" s="34"/>
    </row>
    <row r="16" spans="2:11" ht="20" customHeight="1" thickBot="1" x14ac:dyDescent="0.25">
      <c r="B16" s="40"/>
      <c r="C16" s="41"/>
      <c r="D16" s="41"/>
      <c r="E16" s="41"/>
      <c r="F16" s="41"/>
      <c r="G16" s="41"/>
      <c r="H16" s="41"/>
      <c r="I16" s="41"/>
      <c r="J16" s="42"/>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W12"/>
  <sheetViews>
    <sheetView topLeftCell="C1" workbookViewId="0">
      <selection activeCell="W6" sqref="W6"/>
    </sheetView>
  </sheetViews>
  <sheetFormatPr baseColWidth="10" defaultRowHeight="16" x14ac:dyDescent="0.2"/>
  <cols>
    <col min="1" max="2" width="3.5" style="64" customWidth="1"/>
    <col min="3" max="3" width="35.83203125" style="64" customWidth="1"/>
    <col min="4" max="4" width="16.5" style="64" hidden="1" customWidth="1"/>
    <col min="5" max="5" width="13.83203125" style="64" hidden="1" customWidth="1"/>
    <col min="6" max="6" width="12.5" style="64" customWidth="1"/>
    <col min="7" max="7" width="16.6640625" style="64" customWidth="1"/>
    <col min="8" max="8" width="4.6640625" style="64" customWidth="1"/>
    <col min="9" max="9" width="9.83203125" style="65" customWidth="1"/>
    <col min="10" max="10" width="3" style="65" customWidth="1"/>
    <col min="11" max="11" width="12.6640625" style="65" customWidth="1"/>
    <col min="12" max="12" width="2.6640625" style="65" customWidth="1"/>
    <col min="13" max="13" width="10" style="65" customWidth="1"/>
    <col min="14" max="14" width="2.6640625" style="65" customWidth="1"/>
    <col min="15" max="15" width="12.5" style="65" customWidth="1"/>
    <col min="16" max="16" width="2.6640625" style="65" customWidth="1"/>
    <col min="17" max="17" width="8.5" style="65" customWidth="1"/>
    <col min="18" max="18" width="2.6640625" style="65" customWidth="1"/>
    <col min="19" max="19" width="14.5" style="65" customWidth="1"/>
    <col min="20" max="21" width="9.5" style="65" customWidth="1"/>
    <col min="22" max="22" width="2.6640625" style="65" customWidth="1"/>
    <col min="23" max="23" width="60" style="64" customWidth="1"/>
    <col min="24" max="16384" width="10.83203125" style="64"/>
  </cols>
  <sheetData>
    <row r="1" spans="2:23" ht="17" thickBot="1" x14ac:dyDescent="0.25"/>
    <row r="2" spans="2:23" x14ac:dyDescent="0.2">
      <c r="B2" s="66"/>
      <c r="C2" s="67"/>
      <c r="D2" s="67"/>
      <c r="E2" s="67"/>
      <c r="F2" s="67"/>
      <c r="G2" s="67"/>
      <c r="H2" s="67"/>
      <c r="I2" s="68"/>
      <c r="J2" s="68"/>
      <c r="K2" s="68"/>
      <c r="L2" s="68"/>
      <c r="M2" s="68"/>
      <c r="N2" s="68"/>
      <c r="O2" s="68"/>
      <c r="P2" s="68"/>
      <c r="Q2" s="68"/>
      <c r="R2" s="68"/>
      <c r="S2" s="68"/>
      <c r="T2" s="68"/>
      <c r="U2" s="68"/>
      <c r="V2" s="68"/>
      <c r="W2" s="69"/>
    </row>
    <row r="3" spans="2:23" s="25" customFormat="1" x14ac:dyDescent="0.2">
      <c r="B3" s="24"/>
      <c r="C3" s="97" t="s">
        <v>30</v>
      </c>
      <c r="D3" s="15"/>
      <c r="E3" s="15"/>
      <c r="F3" s="97" t="s">
        <v>5</v>
      </c>
      <c r="G3" s="97" t="s">
        <v>26</v>
      </c>
      <c r="H3" s="97"/>
      <c r="I3" s="63" t="s">
        <v>126</v>
      </c>
      <c r="J3" s="63"/>
      <c r="K3" s="63" t="s">
        <v>83</v>
      </c>
      <c r="L3" s="63"/>
      <c r="M3" s="63" t="s">
        <v>127</v>
      </c>
      <c r="N3" s="63"/>
      <c r="O3" s="63" t="s">
        <v>128</v>
      </c>
      <c r="P3" s="63"/>
      <c r="Q3" s="63" t="s">
        <v>145</v>
      </c>
      <c r="R3" s="63"/>
      <c r="S3" s="63" t="s">
        <v>147</v>
      </c>
      <c r="T3" s="63" t="s">
        <v>155</v>
      </c>
      <c r="U3" s="63" t="s">
        <v>167</v>
      </c>
      <c r="V3" s="63"/>
      <c r="W3" s="1" t="s">
        <v>31</v>
      </c>
    </row>
    <row r="4" spans="2:23" x14ac:dyDescent="0.2">
      <c r="B4" s="70"/>
      <c r="C4" s="71"/>
      <c r="D4" s="71"/>
      <c r="E4" s="71"/>
      <c r="F4" s="71"/>
      <c r="G4" s="72"/>
      <c r="H4" s="72"/>
      <c r="I4" s="95"/>
      <c r="J4" s="95"/>
      <c r="K4" s="94"/>
      <c r="L4" s="96"/>
      <c r="M4" s="94"/>
      <c r="N4" s="96"/>
      <c r="O4" s="94"/>
      <c r="P4" s="96"/>
      <c r="Q4" s="94"/>
      <c r="R4" s="96"/>
      <c r="S4" s="94"/>
      <c r="T4" s="94"/>
      <c r="U4" s="94"/>
      <c r="V4" s="96"/>
      <c r="W4" s="2"/>
    </row>
    <row r="5" spans="2:23" ht="17" thickBot="1" x14ac:dyDescent="0.25">
      <c r="B5" s="70"/>
      <c r="C5" s="19" t="s">
        <v>53</v>
      </c>
      <c r="D5" s="33"/>
      <c r="E5" s="33"/>
      <c r="F5" s="33"/>
      <c r="G5" s="16"/>
      <c r="H5" s="16"/>
      <c r="I5" s="16"/>
      <c r="J5" s="16"/>
      <c r="K5" s="16"/>
      <c r="L5" s="16"/>
      <c r="M5" s="16"/>
      <c r="N5" s="16"/>
      <c r="O5" s="16"/>
      <c r="P5" s="16"/>
      <c r="Q5" s="16"/>
      <c r="R5" s="16"/>
      <c r="S5" s="16"/>
      <c r="T5" s="16"/>
      <c r="U5" s="16"/>
      <c r="V5" s="16"/>
      <c r="W5" s="3"/>
    </row>
    <row r="6" spans="2:23" ht="17" thickBot="1" x14ac:dyDescent="0.25">
      <c r="B6" s="70"/>
      <c r="C6" s="108" t="s">
        <v>37</v>
      </c>
      <c r="D6" s="108" t="s">
        <v>37</v>
      </c>
      <c r="E6" s="108" t="s">
        <v>37</v>
      </c>
      <c r="F6" s="23" t="s">
        <v>1</v>
      </c>
      <c r="G6" s="45">
        <v>1</v>
      </c>
      <c r="H6" s="73"/>
      <c r="I6" s="18"/>
      <c r="J6" s="18"/>
      <c r="K6" s="18"/>
      <c r="L6" s="18"/>
      <c r="M6" s="16"/>
      <c r="N6" s="18"/>
      <c r="O6" s="16"/>
      <c r="P6" s="16"/>
      <c r="Q6" s="16"/>
      <c r="R6" s="16"/>
      <c r="S6" s="16"/>
      <c r="T6" s="16"/>
      <c r="U6" s="233">
        <f>Notes!G235</f>
        <v>1.9230769230769232E-3</v>
      </c>
      <c r="V6" s="16"/>
      <c r="W6" s="195"/>
    </row>
    <row r="7" spans="2:23" s="6" customFormat="1" ht="17" thickBot="1" x14ac:dyDescent="0.25">
      <c r="B7" s="5"/>
      <c r="C7" s="109" t="s">
        <v>38</v>
      </c>
      <c r="D7" s="109" t="s">
        <v>38</v>
      </c>
      <c r="E7" s="109" t="s">
        <v>38</v>
      </c>
      <c r="F7" s="23" t="s">
        <v>52</v>
      </c>
      <c r="G7" s="124">
        <f>S7</f>
        <v>0</v>
      </c>
      <c r="H7" s="4"/>
      <c r="I7" s="18"/>
      <c r="J7" s="18"/>
      <c r="K7" s="18"/>
      <c r="L7" s="18"/>
      <c r="M7" s="16"/>
      <c r="N7" s="18"/>
      <c r="O7" s="16"/>
      <c r="P7" s="16"/>
      <c r="Q7" s="16"/>
      <c r="R7" s="16"/>
      <c r="S7" s="16"/>
      <c r="T7" s="217"/>
      <c r="U7" s="217"/>
      <c r="V7" s="16"/>
      <c r="W7" s="195" t="s">
        <v>148</v>
      </c>
    </row>
    <row r="8" spans="2:23" s="6" customFormat="1" ht="17" thickBot="1" x14ac:dyDescent="0.25">
      <c r="B8" s="5"/>
      <c r="C8" s="109" t="s">
        <v>139</v>
      </c>
      <c r="D8" s="109" t="s">
        <v>50</v>
      </c>
      <c r="E8" s="109" t="s">
        <v>50</v>
      </c>
      <c r="F8" s="23" t="s">
        <v>51</v>
      </c>
      <c r="G8" s="45">
        <f>ROUND(AVERAGE(I8,M8,Q8),1)</f>
        <v>17.8</v>
      </c>
      <c r="H8" s="4"/>
      <c r="I8" s="46">
        <f>Notes!F9</f>
        <v>18</v>
      </c>
      <c r="J8" s="18"/>
      <c r="K8" s="46">
        <f>Notes!H290</f>
        <v>18.5</v>
      </c>
      <c r="L8" s="18"/>
      <c r="M8" s="46">
        <f>Notes!H118</f>
        <v>17.7</v>
      </c>
      <c r="N8" s="18"/>
      <c r="O8" s="16"/>
      <c r="P8" s="16"/>
      <c r="Q8" s="46">
        <f>Notes!G189</f>
        <v>17.600000000000001</v>
      </c>
      <c r="R8" s="16"/>
      <c r="S8" s="16"/>
      <c r="T8" s="16"/>
      <c r="U8" s="16"/>
      <c r="V8" s="16"/>
      <c r="W8" s="3"/>
    </row>
    <row r="9" spans="2:23" s="6" customFormat="1" ht="17" thickBot="1" x14ac:dyDescent="0.25">
      <c r="B9" s="5"/>
      <c r="C9" s="110" t="s">
        <v>39</v>
      </c>
      <c r="D9" s="110" t="s">
        <v>39</v>
      </c>
      <c r="E9" s="110" t="s">
        <v>39</v>
      </c>
      <c r="F9" s="23" t="s">
        <v>48</v>
      </c>
      <c r="G9" s="99">
        <f>S9</f>
        <v>0</v>
      </c>
      <c r="H9" s="4"/>
      <c r="J9" s="18"/>
      <c r="K9" s="18"/>
      <c r="L9" s="18"/>
      <c r="M9" s="16"/>
      <c r="N9" s="18"/>
      <c r="O9" s="16"/>
      <c r="P9" s="16"/>
      <c r="Q9" s="16"/>
      <c r="R9" s="16"/>
      <c r="S9" s="99">
        <v>0</v>
      </c>
      <c r="T9" s="196"/>
      <c r="U9" s="196"/>
      <c r="V9" s="16"/>
      <c r="W9" s="195" t="s">
        <v>149</v>
      </c>
    </row>
    <row r="10" spans="2:23" s="6" customFormat="1" ht="17" thickBot="1" x14ac:dyDescent="0.25">
      <c r="B10" s="5"/>
      <c r="C10" s="197" t="s">
        <v>150</v>
      </c>
      <c r="D10" s="110" t="s">
        <v>39</v>
      </c>
      <c r="E10" s="110" t="s">
        <v>39</v>
      </c>
      <c r="F10" s="23" t="s">
        <v>48</v>
      </c>
      <c r="G10" s="99">
        <f>T10</f>
        <v>0.112</v>
      </c>
      <c r="H10" s="4"/>
      <c r="I10" s="18"/>
      <c r="J10" s="18"/>
      <c r="K10" s="18"/>
      <c r="L10" s="18"/>
      <c r="M10" s="16"/>
      <c r="N10" s="18"/>
      <c r="O10" s="16"/>
      <c r="P10" s="16"/>
      <c r="Q10" s="16"/>
      <c r="R10" s="16"/>
      <c r="S10" s="196"/>
      <c r="T10" s="99">
        <f>Notes!G414</f>
        <v>0.112</v>
      </c>
      <c r="U10" s="196"/>
      <c r="V10" s="16"/>
      <c r="W10" s="195"/>
    </row>
    <row r="11" spans="2:23" ht="17" thickBot="1" x14ac:dyDescent="0.25">
      <c r="B11" s="70"/>
      <c r="C11" s="110" t="s">
        <v>40</v>
      </c>
      <c r="D11" s="110" t="s">
        <v>40</v>
      </c>
      <c r="E11" s="110" t="s">
        <v>40</v>
      </c>
      <c r="F11" s="23" t="s">
        <v>54</v>
      </c>
      <c r="G11" s="171">
        <f>K11</f>
        <v>18500000</v>
      </c>
      <c r="H11" s="74"/>
      <c r="I11" s="18"/>
      <c r="J11" s="18"/>
      <c r="K11" s="171">
        <f>Notes!H278</f>
        <v>18500000</v>
      </c>
      <c r="L11" s="18"/>
      <c r="M11" s="171">
        <f>Notes!H126</f>
        <v>33304320</v>
      </c>
      <c r="N11" s="18"/>
      <c r="O11" s="171">
        <f>Notes!H160</f>
        <v>18879000</v>
      </c>
      <c r="P11" s="16"/>
      <c r="Q11" s="194"/>
      <c r="R11" s="16"/>
      <c r="V11" s="16"/>
      <c r="W11" s="172" t="s">
        <v>129</v>
      </c>
    </row>
    <row r="12" spans="2:23" x14ac:dyDescent="0.2">
      <c r="B12" s="70"/>
      <c r="C12" s="33"/>
      <c r="D12" s="33"/>
      <c r="E12" s="33"/>
      <c r="F12" s="33"/>
      <c r="G12" s="17"/>
      <c r="H12" s="17"/>
      <c r="I12" s="18"/>
      <c r="J12" s="18"/>
      <c r="K12" s="18"/>
      <c r="L12" s="18"/>
      <c r="M12" s="16"/>
      <c r="N12" s="18"/>
      <c r="O12" s="16"/>
      <c r="P12" s="16"/>
      <c r="Q12" s="16"/>
      <c r="R12" s="16"/>
      <c r="S12" s="16"/>
      <c r="T12" s="16"/>
      <c r="U12" s="16"/>
      <c r="V12" s="16"/>
      <c r="W12" s="11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L28"/>
  <sheetViews>
    <sheetView workbookViewId="0">
      <selection activeCell="L13" sqref="L13"/>
    </sheetView>
  </sheetViews>
  <sheetFormatPr baseColWidth="10" defaultColWidth="33.1640625" defaultRowHeight="16" x14ac:dyDescent="0.2"/>
  <cols>
    <col min="1" max="1" width="3.33203125" style="47" customWidth="1"/>
    <col min="2" max="2" width="3.5" style="47" customWidth="1"/>
    <col min="3" max="3" width="28.6640625" style="47" customWidth="1"/>
    <col min="4" max="4" width="3.1640625" style="47" customWidth="1"/>
    <col min="5" max="5" width="16.1640625" style="47" customWidth="1"/>
    <col min="6" max="6" width="5" style="47" customWidth="1"/>
    <col min="7" max="7" width="10.33203125" style="47" customWidth="1"/>
    <col min="8" max="10" width="12.1640625" style="47" customWidth="1"/>
    <col min="11" max="11" width="33.1640625" style="48" customWidth="1"/>
    <col min="12" max="12" width="87.33203125" style="47" customWidth="1"/>
    <col min="13" max="16384" width="33.1640625" style="47"/>
  </cols>
  <sheetData>
    <row r="1" spans="1:12" ht="17" thickBot="1" x14ac:dyDescent="0.25"/>
    <row r="2" spans="1:12" x14ac:dyDescent="0.2">
      <c r="B2" s="49"/>
      <c r="C2" s="50"/>
      <c r="D2" s="50"/>
      <c r="E2" s="50"/>
      <c r="F2" s="50"/>
      <c r="G2" s="50"/>
      <c r="H2" s="50"/>
      <c r="I2" s="50"/>
      <c r="J2" s="50"/>
      <c r="K2" s="51"/>
      <c r="L2" s="50"/>
    </row>
    <row r="3" spans="1:12" x14ac:dyDescent="0.2">
      <c r="B3" s="52"/>
      <c r="C3" s="53" t="s">
        <v>11</v>
      </c>
      <c r="D3" s="53"/>
      <c r="E3" s="53"/>
      <c r="F3" s="53"/>
      <c r="G3" s="53"/>
      <c r="H3" s="53"/>
      <c r="I3" s="53"/>
      <c r="J3" s="53"/>
      <c r="K3" s="54"/>
      <c r="L3" s="55"/>
    </row>
    <row r="4" spans="1:12" x14ac:dyDescent="0.2">
      <c r="B4" s="52"/>
      <c r="C4" s="55"/>
      <c r="D4" s="55"/>
      <c r="E4" s="55"/>
      <c r="F4" s="55"/>
      <c r="G4" s="55"/>
      <c r="H4" s="55"/>
      <c r="I4" s="55"/>
      <c r="J4" s="55"/>
      <c r="K4" s="56"/>
      <c r="L4" s="55"/>
    </row>
    <row r="5" spans="1:12" x14ac:dyDescent="0.2">
      <c r="B5" s="57"/>
      <c r="C5" s="58" t="s">
        <v>13</v>
      </c>
      <c r="D5" s="58"/>
      <c r="E5" s="58" t="s">
        <v>0</v>
      </c>
      <c r="F5" s="58"/>
      <c r="G5" s="58" t="s">
        <v>8</v>
      </c>
      <c r="H5" s="58" t="s">
        <v>12</v>
      </c>
      <c r="I5" s="58" t="s">
        <v>33</v>
      </c>
      <c r="J5" s="58" t="s">
        <v>35</v>
      </c>
      <c r="K5" s="59" t="s">
        <v>34</v>
      </c>
      <c r="L5" s="58" t="s">
        <v>6</v>
      </c>
    </row>
    <row r="6" spans="1:12" x14ac:dyDescent="0.2">
      <c r="B6" s="52"/>
      <c r="C6" s="53"/>
      <c r="D6" s="53"/>
      <c r="E6" s="116"/>
      <c r="F6" s="116"/>
      <c r="G6" s="53"/>
      <c r="H6" s="53"/>
      <c r="I6" s="53"/>
      <c r="J6" s="53"/>
      <c r="K6" s="54"/>
      <c r="L6" s="53"/>
    </row>
    <row r="7" spans="1:12" x14ac:dyDescent="0.2">
      <c r="B7" s="52"/>
      <c r="C7" s="47" t="s">
        <v>38</v>
      </c>
      <c r="E7" s="230" t="s">
        <v>167</v>
      </c>
      <c r="G7" s="47" t="s">
        <v>3</v>
      </c>
      <c r="H7" s="47">
        <v>2016</v>
      </c>
      <c r="I7" s="47">
        <v>2017</v>
      </c>
      <c r="J7" s="234">
        <v>43070</v>
      </c>
      <c r="L7" s="48" t="s">
        <v>168</v>
      </c>
    </row>
    <row r="8" spans="1:12" x14ac:dyDescent="0.2">
      <c r="B8" s="52"/>
      <c r="E8" s="230"/>
      <c r="L8" s="48"/>
    </row>
    <row r="9" spans="1:12" x14ac:dyDescent="0.2">
      <c r="B9" s="52"/>
      <c r="C9" s="120" t="s">
        <v>139</v>
      </c>
      <c r="D9" s="60"/>
      <c r="E9" s="119" t="s">
        <v>56</v>
      </c>
      <c r="F9" s="119" t="s">
        <v>63</v>
      </c>
      <c r="G9" s="55" t="s">
        <v>62</v>
      </c>
      <c r="H9" s="180" t="s">
        <v>65</v>
      </c>
      <c r="I9" s="180" t="s">
        <v>65</v>
      </c>
      <c r="J9" s="56"/>
      <c r="K9" s="56" t="s">
        <v>66</v>
      </c>
      <c r="L9" s="61"/>
    </row>
    <row r="10" spans="1:12" x14ac:dyDescent="0.2">
      <c r="B10" s="52"/>
      <c r="E10" s="118"/>
      <c r="F10" s="118"/>
      <c r="H10" s="181"/>
      <c r="I10" s="181"/>
    </row>
    <row r="11" spans="1:12" x14ac:dyDescent="0.2">
      <c r="B11" s="52"/>
      <c r="C11" s="121" t="s">
        <v>39</v>
      </c>
      <c r="E11" s="60" t="s">
        <v>64</v>
      </c>
      <c r="F11" s="117"/>
      <c r="G11" s="60" t="s">
        <v>3</v>
      </c>
      <c r="H11" s="182">
        <v>2011</v>
      </c>
      <c r="I11" s="182">
        <v>2011</v>
      </c>
      <c r="J11" s="60"/>
      <c r="K11" s="62" t="s">
        <v>49</v>
      </c>
    </row>
    <row r="12" spans="1:12" s="215" customFormat="1" x14ac:dyDescent="0.2">
      <c r="A12" s="209"/>
      <c r="B12" s="210"/>
      <c r="C12" s="204" t="s">
        <v>154</v>
      </c>
      <c r="D12" s="211"/>
      <c r="E12" s="204" t="s">
        <v>155</v>
      </c>
      <c r="F12" s="204"/>
      <c r="G12" s="209" t="s">
        <v>62</v>
      </c>
      <c r="H12" s="216" t="s">
        <v>156</v>
      </c>
      <c r="I12" s="212"/>
      <c r="J12" s="212"/>
      <c r="K12" s="213" t="s">
        <v>157</v>
      </c>
      <c r="L12" s="214"/>
    </row>
    <row r="13" spans="1:12" x14ac:dyDescent="0.2">
      <c r="B13" s="52"/>
      <c r="C13" s="183" t="s">
        <v>50</v>
      </c>
    </row>
    <row r="14" spans="1:12" x14ac:dyDescent="0.2">
      <c r="B14" s="52"/>
      <c r="C14" s="47" t="s">
        <v>40</v>
      </c>
    </row>
    <row r="15" spans="1:12" x14ac:dyDescent="0.2">
      <c r="B15" s="52"/>
    </row>
    <row r="16" spans="1:12" x14ac:dyDescent="0.2">
      <c r="B16" s="52"/>
      <c r="C16" s="120" t="s">
        <v>50</v>
      </c>
      <c r="E16" s="125" t="s">
        <v>88</v>
      </c>
      <c r="H16" s="47">
        <v>2008</v>
      </c>
      <c r="K16" s="48" t="s">
        <v>134</v>
      </c>
    </row>
    <row r="17" spans="2:11" x14ac:dyDescent="0.2">
      <c r="B17" s="52"/>
      <c r="C17" s="47" t="s">
        <v>40</v>
      </c>
    </row>
    <row r="18" spans="2:11" x14ac:dyDescent="0.2">
      <c r="B18" s="52"/>
    </row>
    <row r="19" spans="2:11" x14ac:dyDescent="0.2">
      <c r="B19" s="52"/>
      <c r="C19" s="120" t="s">
        <v>50</v>
      </c>
      <c r="E19" s="47" t="s">
        <v>104</v>
      </c>
      <c r="H19" s="47">
        <v>2002</v>
      </c>
      <c r="K19" s="48" t="s">
        <v>135</v>
      </c>
    </row>
    <row r="20" spans="2:11" x14ac:dyDescent="0.2">
      <c r="B20" s="52"/>
      <c r="C20" s="47" t="s">
        <v>40</v>
      </c>
    </row>
    <row r="21" spans="2:11" x14ac:dyDescent="0.2">
      <c r="B21" s="52"/>
    </row>
    <row r="22" spans="2:11" x14ac:dyDescent="0.2">
      <c r="B22" s="52"/>
      <c r="E22" s="47" t="s">
        <v>111</v>
      </c>
      <c r="H22" s="47">
        <v>2010</v>
      </c>
      <c r="K22" s="48" t="s">
        <v>137</v>
      </c>
    </row>
    <row r="23" spans="2:11" x14ac:dyDescent="0.2">
      <c r="B23" s="52"/>
    </row>
    <row r="24" spans="2:11" x14ac:dyDescent="0.2">
      <c r="B24" s="52"/>
      <c r="E24" s="47" t="s">
        <v>89</v>
      </c>
      <c r="H24" s="47">
        <v>2010</v>
      </c>
      <c r="K24" s="48" t="s">
        <v>136</v>
      </c>
    </row>
    <row r="25" spans="2:11" x14ac:dyDescent="0.2">
      <c r="B25" s="52"/>
    </row>
    <row r="26" spans="2:11" x14ac:dyDescent="0.2">
      <c r="B26" s="52"/>
    </row>
    <row r="27" spans="2:11" x14ac:dyDescent="0.2">
      <c r="B27" s="52"/>
    </row>
    <row r="28" spans="2:11" x14ac:dyDescent="0.2">
      <c r="B28" s="52"/>
    </row>
  </sheetData>
  <hyperlinks>
    <hyperlink ref="K12"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8"/>
  <sheetViews>
    <sheetView topLeftCell="A221" zoomScale="110" zoomScaleNormal="110" workbookViewId="0">
      <selection activeCell="I244" sqref="I244"/>
    </sheetView>
  </sheetViews>
  <sheetFormatPr baseColWidth="10" defaultColWidth="7" defaultRowHeight="16" x14ac:dyDescent="0.2"/>
  <cols>
    <col min="1" max="1" width="5.5" style="100" customWidth="1"/>
    <col min="2" max="2" width="5" style="100" customWidth="1"/>
    <col min="3" max="5" width="7" style="100"/>
    <col min="6" max="6" width="11.33203125" style="100" bestFit="1" customWidth="1"/>
    <col min="7" max="7" width="7" style="100"/>
    <col min="8" max="8" width="8.1640625" style="100" customWidth="1"/>
    <col min="9" max="9" width="7.6640625" style="100" customWidth="1"/>
    <col min="10" max="10" width="16.5" style="100" bestFit="1" customWidth="1"/>
    <col min="11" max="11" width="7.83203125" style="100" customWidth="1"/>
    <col min="12" max="16384" width="7" style="100"/>
  </cols>
  <sheetData>
    <row r="1" spans="2:25" ht="17" thickBot="1" x14ac:dyDescent="0.25"/>
    <row r="2" spans="2:25" s="25" customFormat="1" x14ac:dyDescent="0.2">
      <c r="B2" s="103"/>
      <c r="C2" s="104" t="s">
        <v>25</v>
      </c>
      <c r="D2" s="104" t="s">
        <v>55</v>
      </c>
      <c r="E2" s="104"/>
      <c r="F2" s="104" t="s">
        <v>32</v>
      </c>
      <c r="G2" s="104"/>
      <c r="H2" s="104"/>
      <c r="I2" s="104"/>
      <c r="J2" s="104"/>
      <c r="K2" s="104"/>
      <c r="L2" s="104"/>
      <c r="M2" s="104"/>
      <c r="N2" s="104"/>
      <c r="O2" s="104"/>
      <c r="P2" s="104"/>
      <c r="Q2" s="104"/>
      <c r="R2" s="104"/>
      <c r="S2" s="104"/>
      <c r="T2" s="104"/>
      <c r="U2" s="104"/>
    </row>
    <row r="3" spans="2:25" x14ac:dyDescent="0.2">
      <c r="B3" s="101"/>
      <c r="C3" s="102"/>
      <c r="D3" s="102"/>
      <c r="E3" s="102"/>
      <c r="F3" s="102"/>
      <c r="G3" s="102"/>
      <c r="H3" s="102"/>
      <c r="I3" s="102"/>
      <c r="J3" s="102"/>
      <c r="K3" s="102"/>
      <c r="L3" s="102"/>
      <c r="M3" s="102"/>
      <c r="N3" s="102"/>
      <c r="O3" s="102"/>
      <c r="P3" s="102"/>
      <c r="Q3" s="102"/>
      <c r="R3" s="102"/>
      <c r="S3" s="102"/>
      <c r="T3" s="102"/>
      <c r="U3" s="102"/>
    </row>
    <row r="4" spans="2:25" customFormat="1" x14ac:dyDescent="0.2">
      <c r="B4" s="101"/>
      <c r="C4" s="111" t="s">
        <v>56</v>
      </c>
      <c r="D4" s="111"/>
      <c r="E4" s="111"/>
      <c r="F4" s="111"/>
      <c r="G4" s="111"/>
      <c r="H4" s="111"/>
      <c r="I4" s="111"/>
      <c r="J4" s="111"/>
      <c r="K4" s="111"/>
      <c r="L4" s="111"/>
      <c r="M4" s="111"/>
      <c r="N4" s="111"/>
      <c r="O4" s="111"/>
      <c r="P4" s="111"/>
      <c r="Q4" s="111"/>
      <c r="R4" s="111"/>
      <c r="S4" s="111"/>
      <c r="T4" s="111"/>
      <c r="U4" s="111"/>
      <c r="V4" s="111"/>
      <c r="W4" s="111"/>
      <c r="X4" s="111"/>
      <c r="Y4" s="111"/>
    </row>
    <row r="5" spans="2:25" customFormat="1" x14ac:dyDescent="0.2">
      <c r="B5" s="101"/>
      <c r="C5" s="111"/>
      <c r="D5" s="111"/>
      <c r="E5" s="111"/>
      <c r="F5" s="111"/>
      <c r="G5" s="111"/>
      <c r="H5" s="111"/>
      <c r="I5" s="111"/>
      <c r="J5" s="111"/>
      <c r="K5" s="111"/>
      <c r="L5" s="111"/>
      <c r="M5" s="111"/>
      <c r="N5" s="111"/>
      <c r="O5" s="111"/>
      <c r="P5" s="111"/>
      <c r="Q5" s="111"/>
      <c r="R5" s="111"/>
      <c r="S5" s="111"/>
      <c r="T5" s="111"/>
      <c r="U5" s="111"/>
      <c r="V5" s="111"/>
      <c r="W5" s="111"/>
      <c r="X5" s="111"/>
      <c r="Y5" s="111"/>
    </row>
    <row r="6" spans="2:25" customFormat="1" x14ac:dyDescent="0.2">
      <c r="B6" s="101"/>
      <c r="C6" s="111"/>
      <c r="D6" s="111"/>
      <c r="E6" s="111"/>
      <c r="F6" s="111"/>
      <c r="G6" s="111"/>
      <c r="H6" s="111"/>
      <c r="I6" s="111"/>
      <c r="J6" s="111"/>
      <c r="K6" s="111"/>
      <c r="L6" s="111"/>
      <c r="M6" s="111"/>
      <c r="N6" s="111"/>
      <c r="O6" s="111"/>
      <c r="P6" s="111"/>
      <c r="Q6" s="111"/>
      <c r="R6" s="111"/>
      <c r="S6" s="111"/>
      <c r="T6" s="111"/>
      <c r="U6" s="111"/>
      <c r="V6" s="111"/>
      <c r="W6" s="111"/>
      <c r="X6" s="111"/>
      <c r="Y6" s="111"/>
    </row>
    <row r="7" spans="2:25" customFormat="1" x14ac:dyDescent="0.2">
      <c r="B7" s="101"/>
      <c r="C7" s="111"/>
      <c r="D7" s="111"/>
      <c r="E7" s="111"/>
      <c r="F7" s="111"/>
      <c r="G7" s="111"/>
      <c r="H7" s="111"/>
      <c r="I7" s="111"/>
      <c r="J7" s="111"/>
      <c r="K7" s="111"/>
      <c r="L7" s="111"/>
      <c r="M7" s="111"/>
      <c r="N7" s="111"/>
      <c r="O7" s="111"/>
      <c r="P7" s="111"/>
      <c r="Q7" s="111"/>
      <c r="R7" s="111"/>
      <c r="S7" s="111"/>
      <c r="T7" s="111"/>
      <c r="U7" s="111"/>
      <c r="V7" s="111"/>
      <c r="W7" s="111"/>
      <c r="X7" s="111"/>
      <c r="Y7" s="111"/>
    </row>
    <row r="8" spans="2:25" customFormat="1" x14ac:dyDescent="0.2">
      <c r="B8" s="101"/>
      <c r="C8" s="111"/>
      <c r="D8" s="111">
        <v>16</v>
      </c>
      <c r="E8" t="s">
        <v>84</v>
      </c>
      <c r="F8" s="111"/>
      <c r="G8" s="112"/>
      <c r="H8" s="113"/>
      <c r="I8" s="111"/>
      <c r="J8" s="111"/>
      <c r="K8" s="111"/>
      <c r="L8" s="111"/>
      <c r="M8" s="111"/>
      <c r="N8" s="111"/>
      <c r="O8" s="111"/>
      <c r="P8" s="111"/>
      <c r="Q8" s="111"/>
      <c r="R8" s="111"/>
      <c r="S8" s="111"/>
      <c r="T8" s="111"/>
      <c r="U8" s="111"/>
      <c r="V8" s="111"/>
      <c r="W8" s="111"/>
      <c r="X8" s="111"/>
      <c r="Y8" s="111"/>
    </row>
    <row r="9" spans="2:25" customFormat="1" x14ac:dyDescent="0.2">
      <c r="B9" s="101"/>
      <c r="C9" s="111"/>
      <c r="D9" s="111"/>
      <c r="F9" s="111">
        <v>18</v>
      </c>
      <c r="G9" s="111" t="s">
        <v>57</v>
      </c>
      <c r="H9" s="113" t="s">
        <v>58</v>
      </c>
      <c r="I9" s="111"/>
      <c r="J9" s="111"/>
      <c r="K9" s="111"/>
      <c r="L9" s="111"/>
      <c r="M9" s="111"/>
      <c r="N9" s="111"/>
      <c r="O9" s="111"/>
      <c r="P9" s="111"/>
      <c r="Q9" s="111"/>
      <c r="R9" s="111"/>
      <c r="S9" s="111"/>
      <c r="T9" s="111"/>
      <c r="U9" s="111"/>
      <c r="V9" s="111"/>
      <c r="W9" s="111"/>
      <c r="X9" s="111"/>
      <c r="Y9" s="111"/>
    </row>
    <row r="10" spans="2:25" customFormat="1" x14ac:dyDescent="0.2">
      <c r="B10" s="101"/>
      <c r="C10" s="111"/>
      <c r="D10" s="111"/>
      <c r="F10" s="111"/>
      <c r="G10" t="s">
        <v>59</v>
      </c>
      <c r="H10" s="113" t="s">
        <v>60</v>
      </c>
      <c r="I10" s="111"/>
      <c r="J10" s="111"/>
      <c r="K10" s="111"/>
      <c r="L10" s="111"/>
      <c r="M10" s="111"/>
      <c r="N10" s="111"/>
      <c r="O10" s="111"/>
      <c r="P10" s="111"/>
      <c r="Q10" s="111"/>
      <c r="R10" s="111"/>
      <c r="S10" s="111"/>
      <c r="T10" s="111"/>
      <c r="U10" s="111"/>
      <c r="V10" s="111"/>
      <c r="W10" s="111"/>
      <c r="X10" s="111"/>
      <c r="Y10" s="111"/>
    </row>
    <row r="11" spans="2:25" customFormat="1" x14ac:dyDescent="0.2">
      <c r="B11" s="101"/>
      <c r="C11" s="111"/>
      <c r="D11" s="111"/>
      <c r="F11" s="111"/>
      <c r="G11" s="111" t="s">
        <v>61</v>
      </c>
      <c r="H11" s="113" t="s">
        <v>58</v>
      </c>
      <c r="I11" s="111"/>
      <c r="J11" s="111"/>
      <c r="K11" s="111"/>
      <c r="L11" s="111"/>
      <c r="M11" s="111"/>
      <c r="N11" s="111"/>
      <c r="O11" s="111"/>
      <c r="P11" s="111"/>
      <c r="Q11" s="111"/>
      <c r="R11" s="111"/>
      <c r="S11" s="111"/>
      <c r="T11" s="111"/>
      <c r="U11" s="111"/>
      <c r="V11" s="111"/>
      <c r="W11" s="111"/>
      <c r="X11" s="111"/>
      <c r="Y11" s="111"/>
    </row>
    <row r="12" spans="2:25" customFormat="1" x14ac:dyDescent="0.2">
      <c r="B12" s="101"/>
      <c r="C12" s="111"/>
      <c r="D12" s="111"/>
      <c r="E12" s="111"/>
      <c r="F12" s="111"/>
      <c r="G12" s="111"/>
      <c r="H12" s="111"/>
      <c r="I12" s="111"/>
      <c r="J12" s="111"/>
      <c r="K12" s="111"/>
      <c r="L12" s="111"/>
      <c r="M12" s="111"/>
      <c r="N12" s="111"/>
      <c r="O12" s="111"/>
      <c r="P12" s="111"/>
      <c r="Q12" s="111"/>
      <c r="R12" s="111"/>
      <c r="S12" s="111"/>
      <c r="T12" s="111"/>
      <c r="U12" s="111"/>
      <c r="V12" s="111"/>
      <c r="W12" s="111"/>
      <c r="X12" s="111"/>
      <c r="Y12" s="111"/>
    </row>
    <row r="13" spans="2:25" customFormat="1" x14ac:dyDescent="0.2">
      <c r="B13" s="101"/>
      <c r="C13" s="111"/>
      <c r="D13" s="111"/>
      <c r="E13" s="111"/>
      <c r="F13" s="111"/>
      <c r="G13" s="111"/>
      <c r="H13" s="111"/>
      <c r="I13" s="111"/>
      <c r="J13" s="111"/>
      <c r="K13" s="111"/>
      <c r="L13" s="111"/>
      <c r="M13" s="111"/>
      <c r="N13" s="111"/>
      <c r="O13" s="111"/>
      <c r="P13" s="111"/>
      <c r="Q13" s="111"/>
      <c r="R13" s="111"/>
      <c r="S13" s="111"/>
      <c r="T13" s="111"/>
      <c r="U13" s="111"/>
      <c r="V13" s="111"/>
      <c r="W13" s="111"/>
      <c r="X13" s="111"/>
      <c r="Y13" s="111"/>
    </row>
    <row r="14" spans="2:25" customFormat="1" x14ac:dyDescent="0.2">
      <c r="B14" s="101"/>
      <c r="C14" s="111"/>
      <c r="D14" s="111"/>
      <c r="E14" s="111"/>
      <c r="F14" s="111"/>
      <c r="G14" s="111"/>
      <c r="H14" s="111"/>
      <c r="I14" s="111"/>
      <c r="J14" s="111"/>
      <c r="K14" s="111"/>
      <c r="L14" s="111"/>
      <c r="M14" s="111"/>
      <c r="N14" s="111"/>
      <c r="O14" s="111"/>
      <c r="P14" s="111"/>
      <c r="Q14" s="111"/>
      <c r="R14" s="111"/>
      <c r="S14" s="111"/>
      <c r="T14" s="111"/>
      <c r="U14" s="111"/>
      <c r="V14" s="111"/>
      <c r="W14" s="111"/>
      <c r="X14" s="111"/>
      <c r="Y14" s="111"/>
    </row>
    <row r="15" spans="2:25" customFormat="1" x14ac:dyDescent="0.2">
      <c r="B15" s="101"/>
      <c r="C15" s="111"/>
      <c r="D15" s="111"/>
      <c r="E15" s="111"/>
      <c r="F15" s="111"/>
      <c r="G15" s="111"/>
      <c r="H15" s="111"/>
      <c r="I15" s="111"/>
      <c r="J15" s="111"/>
      <c r="K15" s="111"/>
      <c r="L15" s="111"/>
      <c r="M15" s="111"/>
      <c r="N15" s="111"/>
      <c r="O15" s="111"/>
      <c r="P15" s="111"/>
      <c r="Q15" s="111"/>
      <c r="R15" s="111"/>
      <c r="S15" s="111"/>
      <c r="T15" s="111"/>
      <c r="U15" s="111"/>
      <c r="V15" s="111"/>
      <c r="W15" s="111"/>
      <c r="X15" s="111"/>
      <c r="Y15" s="111"/>
    </row>
    <row r="16" spans="2:25" customFormat="1" x14ac:dyDescent="0.2">
      <c r="B16" s="101"/>
      <c r="C16" s="111"/>
      <c r="D16" s="111"/>
      <c r="E16" s="111"/>
      <c r="F16" s="111"/>
      <c r="G16" s="111"/>
      <c r="H16" s="111"/>
      <c r="I16" s="111"/>
      <c r="J16" s="111"/>
      <c r="K16" s="111"/>
      <c r="L16" s="111"/>
      <c r="M16" s="111"/>
      <c r="N16" s="111"/>
      <c r="O16" s="111"/>
      <c r="P16" s="111"/>
      <c r="Q16" s="111"/>
      <c r="R16" s="111"/>
      <c r="S16" s="111"/>
      <c r="T16" s="111"/>
      <c r="U16" s="111"/>
      <c r="V16" s="111"/>
      <c r="W16" s="111"/>
      <c r="X16" s="111"/>
      <c r="Y16" s="111"/>
    </row>
    <row r="17" spans="2:25" customFormat="1" x14ac:dyDescent="0.2">
      <c r="B17" s="101"/>
      <c r="C17" s="111"/>
      <c r="D17" s="111"/>
      <c r="E17" s="111"/>
      <c r="F17" s="111"/>
      <c r="G17" s="111"/>
      <c r="H17" s="111"/>
      <c r="I17" s="111"/>
      <c r="J17" s="111"/>
      <c r="K17" s="111"/>
      <c r="L17" s="111"/>
      <c r="M17" s="111"/>
      <c r="N17" s="111"/>
      <c r="O17" s="111"/>
      <c r="P17" s="111"/>
      <c r="Q17" s="111"/>
      <c r="R17" s="111"/>
      <c r="S17" s="111"/>
      <c r="T17" s="111"/>
      <c r="U17" s="111"/>
      <c r="V17" s="111"/>
      <c r="W17" s="111"/>
      <c r="X17" s="111"/>
      <c r="Y17" s="111"/>
    </row>
    <row r="18" spans="2:25" customFormat="1" x14ac:dyDescent="0.2">
      <c r="B18" s="101"/>
      <c r="C18" s="111"/>
      <c r="D18" s="111"/>
      <c r="E18" s="111"/>
      <c r="F18" s="111"/>
      <c r="G18" s="111"/>
      <c r="H18" s="111"/>
      <c r="I18" s="111"/>
      <c r="J18" s="111"/>
      <c r="K18" s="111"/>
      <c r="L18" s="111"/>
      <c r="M18" s="111"/>
      <c r="N18" s="111"/>
      <c r="O18" s="111"/>
      <c r="P18" s="111"/>
      <c r="Q18" s="111"/>
      <c r="R18" s="111"/>
      <c r="S18" s="111"/>
      <c r="T18" s="111"/>
      <c r="U18" s="111"/>
      <c r="V18" s="111"/>
      <c r="W18" s="111"/>
      <c r="X18" s="111"/>
      <c r="Y18" s="111"/>
    </row>
    <row r="19" spans="2:25" customFormat="1" x14ac:dyDescent="0.2">
      <c r="B19" s="101"/>
      <c r="C19" s="111"/>
      <c r="D19" s="111"/>
      <c r="E19" s="111"/>
      <c r="F19" s="111"/>
      <c r="G19" s="111"/>
      <c r="H19" s="111"/>
      <c r="I19" s="111"/>
      <c r="J19" s="111"/>
      <c r="K19" s="111"/>
      <c r="L19" s="111"/>
      <c r="M19" s="111"/>
      <c r="N19" s="111"/>
      <c r="O19" s="111"/>
      <c r="P19" s="111"/>
      <c r="Q19" s="111"/>
      <c r="R19" s="111"/>
      <c r="S19" s="111"/>
      <c r="T19" s="111"/>
      <c r="U19" s="111"/>
      <c r="V19" s="111"/>
      <c r="W19" s="111"/>
      <c r="X19" s="111"/>
      <c r="Y19" s="111"/>
    </row>
    <row r="20" spans="2:25" customFormat="1" x14ac:dyDescent="0.2">
      <c r="B20" s="101"/>
      <c r="C20" s="111"/>
      <c r="D20" s="111"/>
      <c r="E20" s="111"/>
      <c r="F20" s="111"/>
      <c r="G20" s="111"/>
      <c r="H20" s="111"/>
      <c r="I20" s="111"/>
      <c r="J20" s="111"/>
      <c r="K20" s="111"/>
      <c r="L20" s="111"/>
      <c r="M20" s="111"/>
      <c r="N20" s="111"/>
      <c r="O20" s="111"/>
      <c r="P20" s="111"/>
      <c r="Q20" s="111"/>
      <c r="R20" s="111"/>
      <c r="S20" s="111"/>
      <c r="T20" s="111"/>
      <c r="U20" s="111"/>
      <c r="V20" s="111"/>
      <c r="W20" s="111"/>
      <c r="X20" s="111"/>
      <c r="Y20" s="111"/>
    </row>
    <row r="21" spans="2:25" customFormat="1" x14ac:dyDescent="0.2">
      <c r="B21" s="101"/>
      <c r="C21" s="111"/>
      <c r="D21" s="111"/>
      <c r="E21" s="111"/>
      <c r="F21" s="111"/>
      <c r="G21" s="111"/>
      <c r="H21" s="111"/>
      <c r="I21" s="111"/>
      <c r="J21" s="111"/>
      <c r="K21" s="111"/>
      <c r="L21" s="111"/>
      <c r="M21" s="111"/>
      <c r="N21" s="111"/>
      <c r="O21" s="111"/>
      <c r="P21" s="111"/>
      <c r="Q21" s="111"/>
      <c r="R21" s="111"/>
      <c r="S21" s="111"/>
      <c r="T21" s="111"/>
      <c r="U21" s="111"/>
      <c r="V21" s="111"/>
      <c r="W21" s="111"/>
      <c r="X21" s="111"/>
      <c r="Y21" s="111"/>
    </row>
    <row r="22" spans="2:25" customFormat="1" x14ac:dyDescent="0.2">
      <c r="B22" s="101"/>
      <c r="C22" s="111"/>
      <c r="D22" s="111"/>
      <c r="E22" s="111"/>
      <c r="F22" s="111"/>
      <c r="G22" s="111"/>
      <c r="H22" s="111"/>
      <c r="I22" s="111"/>
      <c r="J22" s="111"/>
      <c r="K22" s="111"/>
      <c r="L22" s="111"/>
      <c r="M22" s="111"/>
      <c r="N22" s="111"/>
      <c r="O22" s="111"/>
      <c r="P22" s="111"/>
      <c r="Q22" s="111"/>
      <c r="R22" s="111"/>
      <c r="S22" s="111"/>
      <c r="T22" s="111"/>
      <c r="U22" s="111"/>
      <c r="V22" s="111"/>
      <c r="W22" s="111"/>
      <c r="X22" s="111"/>
      <c r="Y22" s="111"/>
    </row>
    <row r="23" spans="2:25" customFormat="1" x14ac:dyDescent="0.2">
      <c r="B23" s="101"/>
      <c r="C23" s="111"/>
      <c r="D23" s="111"/>
      <c r="E23" s="111"/>
      <c r="F23" s="111"/>
      <c r="G23" s="111"/>
      <c r="H23" s="111"/>
      <c r="I23" s="111"/>
      <c r="J23" s="111"/>
      <c r="K23" s="111"/>
      <c r="L23" s="111"/>
      <c r="M23" s="111"/>
      <c r="N23" s="111"/>
      <c r="O23" s="111"/>
      <c r="P23" s="111"/>
      <c r="Q23" s="111"/>
      <c r="R23" s="111"/>
      <c r="S23" s="111"/>
      <c r="T23" s="111"/>
      <c r="U23" s="111"/>
      <c r="V23" s="111"/>
      <c r="W23" s="111"/>
      <c r="X23" s="111"/>
      <c r="Y23" s="111"/>
    </row>
    <row r="24" spans="2:25" customFormat="1" x14ac:dyDescent="0.2">
      <c r="B24" s="101"/>
      <c r="C24" s="111"/>
      <c r="D24" s="111"/>
      <c r="E24" s="111"/>
      <c r="F24" s="111"/>
      <c r="G24" s="111"/>
      <c r="H24" s="111"/>
      <c r="I24" s="111"/>
      <c r="J24" s="111"/>
      <c r="K24" s="111"/>
      <c r="L24" s="111"/>
      <c r="M24" s="111"/>
      <c r="N24" s="111"/>
      <c r="O24" s="111"/>
      <c r="P24" s="111"/>
      <c r="Q24" s="111"/>
      <c r="R24" s="111"/>
      <c r="S24" s="111"/>
      <c r="T24" s="111"/>
      <c r="U24" s="111"/>
      <c r="V24" s="111"/>
      <c r="W24" s="111"/>
      <c r="X24" s="111"/>
      <c r="Y24" s="111"/>
    </row>
    <row r="25" spans="2:25" customFormat="1" x14ac:dyDescent="0.2">
      <c r="B25" s="101"/>
      <c r="C25" s="111"/>
      <c r="D25" s="111"/>
      <c r="E25" s="111"/>
      <c r="F25" s="111"/>
      <c r="G25" s="111"/>
      <c r="H25" s="111"/>
      <c r="I25" s="111"/>
      <c r="J25" s="111"/>
      <c r="K25" s="111"/>
      <c r="L25" s="111"/>
      <c r="M25" s="111"/>
      <c r="N25" s="111"/>
      <c r="O25" s="111"/>
      <c r="P25" s="111"/>
      <c r="Q25" s="111"/>
      <c r="R25" s="111"/>
      <c r="S25" s="111"/>
      <c r="T25" s="111"/>
      <c r="U25" s="111"/>
      <c r="V25" s="111"/>
      <c r="W25" s="111"/>
      <c r="X25" s="111"/>
      <c r="Y25" s="111"/>
    </row>
    <row r="26" spans="2:25" customFormat="1" x14ac:dyDescent="0.2">
      <c r="B26" s="101"/>
      <c r="C26" s="111"/>
      <c r="D26" s="111"/>
      <c r="E26" s="111"/>
      <c r="F26" s="111"/>
      <c r="G26" s="111"/>
      <c r="H26" s="111"/>
      <c r="I26" s="111"/>
      <c r="J26" s="111"/>
      <c r="K26" s="111"/>
      <c r="L26" s="111"/>
      <c r="M26" s="111"/>
      <c r="N26" s="111"/>
      <c r="O26" s="111"/>
      <c r="P26" s="111"/>
      <c r="Q26" s="111"/>
      <c r="R26" s="111"/>
      <c r="S26" s="111"/>
      <c r="T26" s="111"/>
      <c r="U26" s="111"/>
      <c r="V26" s="111"/>
      <c r="W26" s="111"/>
      <c r="X26" s="111"/>
      <c r="Y26" s="111"/>
    </row>
    <row r="27" spans="2:25" customFormat="1" x14ac:dyDescent="0.2">
      <c r="B27" s="101"/>
      <c r="C27" s="111"/>
      <c r="D27" s="111"/>
      <c r="E27" s="111"/>
      <c r="F27" s="111"/>
      <c r="G27" s="111"/>
      <c r="H27" s="111"/>
      <c r="I27" s="111"/>
      <c r="J27" s="111"/>
      <c r="K27" s="111"/>
      <c r="L27" s="111"/>
      <c r="M27" s="111"/>
      <c r="N27" s="111"/>
      <c r="O27" s="111"/>
      <c r="P27" s="111"/>
      <c r="Q27" s="111"/>
      <c r="R27" s="111"/>
      <c r="S27" s="111"/>
      <c r="T27" s="111"/>
      <c r="U27" s="111"/>
      <c r="V27" s="111"/>
      <c r="W27" s="111"/>
      <c r="X27" s="111"/>
      <c r="Y27" s="111"/>
    </row>
    <row r="28" spans="2:25" customFormat="1" x14ac:dyDescent="0.2">
      <c r="B28" s="101"/>
      <c r="C28" s="111"/>
      <c r="D28" s="111"/>
      <c r="E28" s="111"/>
      <c r="F28" s="111"/>
      <c r="G28" s="111"/>
      <c r="H28" s="111"/>
      <c r="I28" s="111"/>
      <c r="J28" s="111"/>
      <c r="K28" s="111"/>
      <c r="L28" s="111"/>
      <c r="M28" s="111"/>
      <c r="N28" s="111"/>
      <c r="O28" s="111"/>
      <c r="P28" s="111"/>
      <c r="Q28" s="111"/>
      <c r="R28" s="111"/>
      <c r="S28" s="111"/>
      <c r="T28" s="111"/>
      <c r="U28" s="111"/>
      <c r="V28" s="111"/>
      <c r="W28" s="111"/>
      <c r="X28" s="111"/>
      <c r="Y28" s="111"/>
    </row>
    <row r="29" spans="2:25" customFormat="1" x14ac:dyDescent="0.2">
      <c r="B29" s="101"/>
    </row>
    <row r="30" spans="2:25" customFormat="1" x14ac:dyDescent="0.2">
      <c r="B30" s="101"/>
    </row>
    <row r="31" spans="2:25" customFormat="1" x14ac:dyDescent="0.2">
      <c r="B31" s="101"/>
    </row>
    <row r="32" spans="2:25" customFormat="1" x14ac:dyDescent="0.2">
      <c r="B32" s="101"/>
    </row>
    <row r="33" spans="2:2" customFormat="1" x14ac:dyDescent="0.2">
      <c r="B33" s="101"/>
    </row>
    <row r="34" spans="2:2" customFormat="1" x14ac:dyDescent="0.2">
      <c r="B34" s="101"/>
    </row>
    <row r="35" spans="2:2" customFormat="1" x14ac:dyDescent="0.2">
      <c r="B35" s="101"/>
    </row>
    <row r="36" spans="2:2" customFormat="1" x14ac:dyDescent="0.2">
      <c r="B36" s="101"/>
    </row>
    <row r="37" spans="2:2" customFormat="1" x14ac:dyDescent="0.2">
      <c r="B37" s="101"/>
    </row>
    <row r="38" spans="2:2" customFormat="1" x14ac:dyDescent="0.2">
      <c r="B38" s="101"/>
    </row>
    <row r="39" spans="2:2" customFormat="1" x14ac:dyDescent="0.2">
      <c r="B39" s="101"/>
    </row>
    <row r="40" spans="2:2" customFormat="1" x14ac:dyDescent="0.2">
      <c r="B40" s="101"/>
    </row>
    <row r="41" spans="2:2" customFormat="1" x14ac:dyDescent="0.2">
      <c r="B41" s="101"/>
    </row>
    <row r="42" spans="2:2" customFormat="1" x14ac:dyDescent="0.2">
      <c r="B42" s="101"/>
    </row>
    <row r="43" spans="2:2" customFormat="1" x14ac:dyDescent="0.2">
      <c r="B43" s="101"/>
    </row>
    <row r="44" spans="2:2" customFormat="1" x14ac:dyDescent="0.2">
      <c r="B44" s="101"/>
    </row>
    <row r="45" spans="2:2" customFormat="1" x14ac:dyDescent="0.2">
      <c r="B45" s="101"/>
    </row>
    <row r="46" spans="2:2" customFormat="1" x14ac:dyDescent="0.2">
      <c r="B46" s="101"/>
    </row>
    <row r="47" spans="2:2" customFormat="1" x14ac:dyDescent="0.2">
      <c r="B47" s="101"/>
    </row>
    <row r="48" spans="2:2" customFormat="1" x14ac:dyDescent="0.2">
      <c r="B48" s="101"/>
    </row>
    <row r="49" spans="1:25" customFormat="1" x14ac:dyDescent="0.2">
      <c r="B49" s="101"/>
    </row>
    <row r="50" spans="1:25" customFormat="1" x14ac:dyDescent="0.2">
      <c r="B50" s="101"/>
    </row>
    <row r="51" spans="1:25" customFormat="1" x14ac:dyDescent="0.2">
      <c r="B51" s="101"/>
    </row>
    <row r="52" spans="1:25" customFormat="1" x14ac:dyDescent="0.2">
      <c r="B52" s="101"/>
    </row>
    <row r="53" spans="1:25" customFormat="1" x14ac:dyDescent="0.2">
      <c r="B53" s="101"/>
    </row>
    <row r="54" spans="1:25" customFormat="1" x14ac:dyDescent="0.2">
      <c r="B54" s="101"/>
    </row>
    <row r="55" spans="1:25" customFormat="1" x14ac:dyDescent="0.2">
      <c r="B55" s="101"/>
    </row>
    <row r="56" spans="1:25" customFormat="1" x14ac:dyDescent="0.2">
      <c r="B56" s="101"/>
    </row>
    <row r="57" spans="1:25" customFormat="1" x14ac:dyDescent="0.2">
      <c r="B57" s="101"/>
    </row>
    <row r="58" spans="1:25" customFormat="1" x14ac:dyDescent="0.2">
      <c r="B58" s="101"/>
    </row>
    <row r="59" spans="1:25" customFormat="1" x14ac:dyDescent="0.2">
      <c r="B59" s="101"/>
    </row>
    <row r="60" spans="1:25" customFormat="1" x14ac:dyDescent="0.2">
      <c r="B60" s="101"/>
    </row>
    <row r="61" spans="1:25" customFormat="1" ht="17" thickBot="1" x14ac:dyDescent="0.25">
      <c r="B61" s="101"/>
    </row>
    <row r="62" spans="1:25" s="25" customFormat="1" x14ac:dyDescent="0.2">
      <c r="A62"/>
      <c r="B62" s="103"/>
      <c r="C62" s="104" t="s">
        <v>25</v>
      </c>
      <c r="D62" s="104" t="s">
        <v>55</v>
      </c>
      <c r="E62" s="104"/>
      <c r="F62" s="104" t="s">
        <v>32</v>
      </c>
      <c r="G62" s="104"/>
      <c r="H62" s="104"/>
      <c r="I62" s="104"/>
      <c r="J62" s="104"/>
      <c r="K62" s="104"/>
      <c r="L62" s="104"/>
      <c r="M62" s="104"/>
      <c r="N62" s="104"/>
      <c r="O62" s="104"/>
      <c r="P62" s="104"/>
      <c r="Q62" s="104"/>
      <c r="R62" s="104"/>
      <c r="S62" s="104"/>
      <c r="T62" s="104"/>
      <c r="U62" s="104"/>
    </row>
    <row r="63" spans="1:25" s="128" customFormat="1" x14ac:dyDescent="0.2">
      <c r="B63" s="101"/>
      <c r="C63" s="156"/>
      <c r="D63" s="157"/>
      <c r="E63" s="157"/>
      <c r="F63" s="157"/>
      <c r="G63" s="157"/>
      <c r="H63" s="157"/>
      <c r="I63" s="157"/>
      <c r="J63" s="157"/>
      <c r="K63" s="157"/>
      <c r="L63" s="157"/>
      <c r="M63" s="157"/>
      <c r="N63" s="157"/>
      <c r="O63" s="157"/>
      <c r="P63" s="157"/>
      <c r="Q63" s="157"/>
      <c r="R63" s="157"/>
      <c r="S63" s="157"/>
      <c r="T63" s="157"/>
      <c r="U63" s="157"/>
      <c r="V63" s="157"/>
      <c r="W63" s="157"/>
      <c r="X63" s="157"/>
      <c r="Y63" s="157"/>
    </row>
    <row r="64" spans="1:25" s="125" customFormat="1" x14ac:dyDescent="0.2">
      <c r="B64" s="101"/>
      <c r="C64" s="125" t="s">
        <v>88</v>
      </c>
    </row>
    <row r="65" spans="2:8" s="125" customFormat="1" x14ac:dyDescent="0.2">
      <c r="B65" s="101"/>
    </row>
    <row r="66" spans="2:8" s="125" customFormat="1" x14ac:dyDescent="0.2">
      <c r="B66" s="101"/>
      <c r="D66" s="158" t="s">
        <v>90</v>
      </c>
      <c r="F66" s="126" t="s">
        <v>92</v>
      </c>
    </row>
    <row r="67" spans="2:8" s="125" customFormat="1" x14ac:dyDescent="0.2">
      <c r="B67" s="101"/>
      <c r="H67" s="164">
        <v>0.87</v>
      </c>
    </row>
    <row r="68" spans="2:8" s="125" customFormat="1" x14ac:dyDescent="0.2">
      <c r="B68" s="101"/>
    </row>
    <row r="69" spans="2:8" s="125" customFormat="1" x14ac:dyDescent="0.2">
      <c r="B69" s="101"/>
    </row>
    <row r="70" spans="2:8" s="125" customFormat="1" x14ac:dyDescent="0.2">
      <c r="B70" s="101"/>
    </row>
    <row r="71" spans="2:8" s="125" customFormat="1" x14ac:dyDescent="0.2">
      <c r="B71" s="101"/>
    </row>
    <row r="72" spans="2:8" s="125" customFormat="1" x14ac:dyDescent="0.2">
      <c r="B72" s="101"/>
    </row>
    <row r="73" spans="2:8" s="125" customFormat="1" x14ac:dyDescent="0.2">
      <c r="B73" s="101"/>
    </row>
    <row r="74" spans="2:8" s="125" customFormat="1" x14ac:dyDescent="0.2">
      <c r="B74" s="101"/>
    </row>
    <row r="75" spans="2:8" s="125" customFormat="1" x14ac:dyDescent="0.2">
      <c r="B75" s="101"/>
    </row>
    <row r="76" spans="2:8" s="125" customFormat="1" x14ac:dyDescent="0.2">
      <c r="B76" s="101"/>
    </row>
    <row r="77" spans="2:8" s="125" customFormat="1" x14ac:dyDescent="0.2">
      <c r="B77" s="101"/>
    </row>
    <row r="78" spans="2:8" s="125" customFormat="1" x14ac:dyDescent="0.2">
      <c r="B78" s="101"/>
    </row>
    <row r="79" spans="2:8" s="125" customFormat="1" x14ac:dyDescent="0.2">
      <c r="B79" s="101"/>
    </row>
    <row r="80" spans="2:8" s="125" customFormat="1" x14ac:dyDescent="0.2">
      <c r="B80" s="101"/>
    </row>
    <row r="81" spans="2:10" s="125" customFormat="1" x14ac:dyDescent="0.2">
      <c r="B81" s="101"/>
    </row>
    <row r="82" spans="2:10" s="125" customFormat="1" x14ac:dyDescent="0.2">
      <c r="B82" s="101"/>
      <c r="D82">
        <v>1211</v>
      </c>
      <c r="E82"/>
      <c r="F82"/>
      <c r="G82"/>
      <c r="H82"/>
      <c r="I82"/>
    </row>
    <row r="83" spans="2:10" s="125" customFormat="1" x14ac:dyDescent="0.2">
      <c r="B83" s="101"/>
      <c r="D83"/>
      <c r="F83" t="s">
        <v>91</v>
      </c>
      <c r="H83">
        <v>16.899999999999999</v>
      </c>
      <c r="I83" t="s">
        <v>51</v>
      </c>
      <c r="J83" t="s">
        <v>94</v>
      </c>
    </row>
    <row r="84" spans="2:10" s="125" customFormat="1" x14ac:dyDescent="0.2">
      <c r="B84" s="101"/>
      <c r="D84"/>
      <c r="F84"/>
      <c r="H84">
        <v>18</v>
      </c>
      <c r="I84" t="s">
        <v>51</v>
      </c>
      <c r="J84" t="s">
        <v>95</v>
      </c>
    </row>
    <row r="85" spans="2:10" s="125" customFormat="1" x14ac:dyDescent="0.2">
      <c r="B85" s="101"/>
      <c r="D85"/>
      <c r="F85" t="s">
        <v>96</v>
      </c>
      <c r="H85" s="165">
        <v>0.12</v>
      </c>
      <c r="I85"/>
      <c r="J85" t="s">
        <v>97</v>
      </c>
    </row>
    <row r="86" spans="2:10" s="125" customFormat="1" x14ac:dyDescent="0.2">
      <c r="B86" s="101"/>
      <c r="D86"/>
      <c r="F86"/>
      <c r="H86" s="165">
        <v>7.0000000000000007E-2</v>
      </c>
      <c r="I86"/>
      <c r="J86" t="s">
        <v>98</v>
      </c>
    </row>
    <row r="87" spans="2:10" s="125" customFormat="1" x14ac:dyDescent="0.2">
      <c r="B87" s="101"/>
    </row>
    <row r="88" spans="2:10" s="125" customFormat="1" x14ac:dyDescent="0.2">
      <c r="B88" s="101"/>
    </row>
    <row r="89" spans="2:10" s="125" customFormat="1" x14ac:dyDescent="0.2">
      <c r="B89" s="101"/>
    </row>
    <row r="90" spans="2:10" s="125" customFormat="1" x14ac:dyDescent="0.2">
      <c r="B90" s="101"/>
    </row>
    <row r="91" spans="2:10" s="125" customFormat="1" x14ac:dyDescent="0.2">
      <c r="B91" s="101"/>
    </row>
    <row r="92" spans="2:10" s="125" customFormat="1" x14ac:dyDescent="0.2">
      <c r="B92" s="101"/>
    </row>
    <row r="93" spans="2:10" s="125" customFormat="1" x14ac:dyDescent="0.2">
      <c r="B93" s="101"/>
    </row>
    <row r="94" spans="2:10" s="125" customFormat="1" x14ac:dyDescent="0.2">
      <c r="B94" s="101"/>
    </row>
    <row r="95" spans="2:10" s="125" customFormat="1" x14ac:dyDescent="0.2">
      <c r="B95" s="101"/>
    </row>
    <row r="96" spans="2:10" s="125" customFormat="1" x14ac:dyDescent="0.2">
      <c r="B96" s="101"/>
    </row>
    <row r="97" spans="2:9" s="125" customFormat="1" x14ac:dyDescent="0.2">
      <c r="B97" s="101"/>
    </row>
    <row r="98" spans="2:9" s="125" customFormat="1" x14ac:dyDescent="0.2">
      <c r="B98" s="101"/>
    </row>
    <row r="99" spans="2:9" s="125" customFormat="1" x14ac:dyDescent="0.2">
      <c r="B99" s="101"/>
    </row>
    <row r="100" spans="2:9" s="125" customFormat="1" x14ac:dyDescent="0.2">
      <c r="B100" s="101"/>
      <c r="D100" s="125">
        <v>1212</v>
      </c>
    </row>
    <row r="101" spans="2:9" s="125" customFormat="1" x14ac:dyDescent="0.2">
      <c r="B101" s="101"/>
      <c r="F101" t="s">
        <v>91</v>
      </c>
      <c r="H101">
        <v>17.7</v>
      </c>
      <c r="I101" t="s">
        <v>51</v>
      </c>
    </row>
    <row r="102" spans="2:9" s="125" customFormat="1" x14ac:dyDescent="0.2">
      <c r="B102" s="101"/>
    </row>
    <row r="103" spans="2:9" s="125" customFormat="1" x14ac:dyDescent="0.2">
      <c r="B103" s="101"/>
    </row>
    <row r="104" spans="2:9" s="125" customFormat="1" x14ac:dyDescent="0.2">
      <c r="B104" s="101"/>
    </row>
    <row r="105" spans="2:9" s="125" customFormat="1" x14ac:dyDescent="0.2">
      <c r="B105" s="101"/>
    </row>
    <row r="106" spans="2:9" s="125" customFormat="1" x14ac:dyDescent="0.2">
      <c r="B106" s="101"/>
    </row>
    <row r="107" spans="2:9" s="125" customFormat="1" x14ac:dyDescent="0.2">
      <c r="B107" s="101"/>
    </row>
    <row r="108" spans="2:9" s="125" customFormat="1" x14ac:dyDescent="0.2">
      <c r="B108" s="101"/>
      <c r="F108" s="126" t="s">
        <v>93</v>
      </c>
      <c r="H108" s="164">
        <v>0.84</v>
      </c>
    </row>
    <row r="109" spans="2:9" s="125" customFormat="1" x14ac:dyDescent="0.2">
      <c r="B109" s="101"/>
    </row>
    <row r="110" spans="2:9" s="125" customFormat="1" x14ac:dyDescent="0.2">
      <c r="B110" s="101"/>
    </row>
    <row r="111" spans="2:9" s="125" customFormat="1" x14ac:dyDescent="0.2">
      <c r="B111" s="101"/>
    </row>
    <row r="112" spans="2:9" s="125" customFormat="1" x14ac:dyDescent="0.2">
      <c r="B112" s="101"/>
      <c r="D112" s="158">
        <v>1216</v>
      </c>
      <c r="F112" s="126" t="s">
        <v>91</v>
      </c>
    </row>
    <row r="113" spans="2:10" s="125" customFormat="1" x14ac:dyDescent="0.2">
      <c r="B113" s="101"/>
    </row>
    <row r="114" spans="2:10" s="125" customFormat="1" x14ac:dyDescent="0.2">
      <c r="B114" s="101"/>
    </row>
    <row r="115" spans="2:10" s="125" customFormat="1" x14ac:dyDescent="0.2">
      <c r="B115" s="101"/>
    </row>
    <row r="116" spans="2:10" s="125" customFormat="1" x14ac:dyDescent="0.2">
      <c r="B116" s="101"/>
    </row>
    <row r="117" spans="2:10" s="125" customFormat="1" x14ac:dyDescent="0.2">
      <c r="B117" s="101"/>
    </row>
    <row r="118" spans="2:10" s="125" customFormat="1" x14ac:dyDescent="0.2">
      <c r="B118" s="101"/>
      <c r="H118" s="158">
        <v>17.7</v>
      </c>
      <c r="I118" s="158" t="s">
        <v>51</v>
      </c>
      <c r="J118" s="158" t="s">
        <v>58</v>
      </c>
    </row>
    <row r="119" spans="2:10" s="125" customFormat="1" x14ac:dyDescent="0.2">
      <c r="B119" s="101"/>
      <c r="H119" s="159"/>
      <c r="I119" s="159"/>
      <c r="J119" s="158"/>
    </row>
    <row r="120" spans="2:10" s="125" customFormat="1" x14ac:dyDescent="0.2">
      <c r="B120" s="101"/>
    </row>
    <row r="121" spans="2:10" s="125" customFormat="1" x14ac:dyDescent="0.2">
      <c r="B121" s="101"/>
      <c r="F121" s="166" t="s">
        <v>100</v>
      </c>
      <c r="H121" s="125">
        <v>22.4</v>
      </c>
      <c r="I121" s="166" t="s">
        <v>99</v>
      </c>
    </row>
    <row r="122" spans="2:10" s="125" customFormat="1" x14ac:dyDescent="0.2">
      <c r="B122" s="101"/>
      <c r="H122" s="125">
        <f>H121*1000</f>
        <v>22400</v>
      </c>
      <c r="I122" s="166" t="s">
        <v>102</v>
      </c>
    </row>
    <row r="123" spans="2:10" s="125" customFormat="1" x14ac:dyDescent="0.2">
      <c r="B123" s="101"/>
      <c r="H123" s="125">
        <f>H122*100</f>
        <v>2240000</v>
      </c>
      <c r="I123" s="166" t="s">
        <v>103</v>
      </c>
    </row>
    <row r="124" spans="2:10" s="125" customFormat="1" x14ac:dyDescent="0.2">
      <c r="B124" s="101"/>
      <c r="H124" s="167"/>
      <c r="I124" s="166"/>
    </row>
    <row r="125" spans="2:10" s="125" customFormat="1" x14ac:dyDescent="0.2">
      <c r="B125" s="101"/>
      <c r="H125" s="167">
        <f>H123*H129</f>
        <v>39648000</v>
      </c>
      <c r="I125" s="166" t="s">
        <v>101</v>
      </c>
    </row>
    <row r="126" spans="2:10" s="125" customFormat="1" x14ac:dyDescent="0.2">
      <c r="B126" s="101"/>
      <c r="F126" s="166" t="s">
        <v>121</v>
      </c>
      <c r="H126" s="167">
        <f>H125*H108</f>
        <v>33304320</v>
      </c>
      <c r="I126" s="166" t="s">
        <v>101</v>
      </c>
    </row>
    <row r="127" spans="2:10" s="125" customFormat="1" x14ac:dyDescent="0.2">
      <c r="B127" s="101"/>
    </row>
    <row r="128" spans="2:10" s="125" customFormat="1" x14ac:dyDescent="0.2">
      <c r="B128" s="101"/>
    </row>
    <row r="129" spans="1:25" s="125" customFormat="1" x14ac:dyDescent="0.2">
      <c r="B129" s="101"/>
      <c r="D129" s="125">
        <v>1222</v>
      </c>
      <c r="F129" s="126" t="s">
        <v>91</v>
      </c>
      <c r="H129" s="158">
        <v>17.7</v>
      </c>
      <c r="I129" s="158" t="s">
        <v>51</v>
      </c>
      <c r="J129" s="158" t="s">
        <v>58</v>
      </c>
    </row>
    <row r="130" spans="1:25" s="125" customFormat="1" x14ac:dyDescent="0.2">
      <c r="B130" s="101"/>
    </row>
    <row r="131" spans="1:25" s="125" customFormat="1" x14ac:dyDescent="0.2">
      <c r="B131" s="101"/>
    </row>
    <row r="132" spans="1:25" s="125" customFormat="1" x14ac:dyDescent="0.2">
      <c r="B132" s="101"/>
    </row>
    <row r="133" spans="1:25" s="125" customFormat="1" x14ac:dyDescent="0.2">
      <c r="B133" s="101"/>
    </row>
    <row r="134" spans="1:25" s="125" customFormat="1" x14ac:dyDescent="0.2">
      <c r="B134" s="101"/>
    </row>
    <row r="135" spans="1:25" s="125" customFormat="1" x14ac:dyDescent="0.2">
      <c r="B135" s="101"/>
    </row>
    <row r="136" spans="1:25" s="125" customFormat="1" x14ac:dyDescent="0.2">
      <c r="B136" s="101"/>
    </row>
    <row r="137" spans="1:25" s="125" customFormat="1" x14ac:dyDescent="0.2">
      <c r="B137" s="101"/>
    </row>
    <row r="138" spans="1:25" s="125" customFormat="1" x14ac:dyDescent="0.2">
      <c r="B138" s="101"/>
    </row>
    <row r="139" spans="1:25" s="125" customFormat="1" x14ac:dyDescent="0.2">
      <c r="B139" s="101"/>
    </row>
    <row r="140" spans="1:25" s="125" customFormat="1" ht="17" thickBot="1" x14ac:dyDescent="0.25">
      <c r="B140" s="101"/>
    </row>
    <row r="141" spans="1:25" s="25" customFormat="1" x14ac:dyDescent="0.2">
      <c r="A141"/>
      <c r="B141" s="103"/>
      <c r="C141" s="104" t="s">
        <v>25</v>
      </c>
      <c r="D141" s="104" t="s">
        <v>55</v>
      </c>
      <c r="E141" s="104"/>
      <c r="F141" s="104" t="s">
        <v>32</v>
      </c>
      <c r="G141" s="104"/>
      <c r="H141" s="104"/>
      <c r="I141" s="104"/>
      <c r="J141" s="104"/>
      <c r="K141" s="104"/>
      <c r="L141" s="104"/>
      <c r="M141" s="104"/>
      <c r="N141" s="104"/>
      <c r="O141" s="104"/>
      <c r="P141" s="104"/>
      <c r="Q141" s="104"/>
      <c r="R141" s="104"/>
      <c r="S141" s="104"/>
      <c r="T141" s="104"/>
      <c r="U141" s="104"/>
    </row>
    <row r="142" spans="1:25" s="128" customFormat="1" x14ac:dyDescent="0.2">
      <c r="B142" s="101"/>
      <c r="C142" s="156"/>
      <c r="D142" s="157"/>
      <c r="E142" s="157"/>
      <c r="F142" s="157"/>
      <c r="G142" s="157"/>
      <c r="H142" s="157"/>
      <c r="I142" s="157"/>
      <c r="J142" s="157"/>
      <c r="K142" s="157"/>
      <c r="L142" s="157"/>
      <c r="M142" s="157"/>
      <c r="N142" s="157"/>
      <c r="O142" s="157"/>
      <c r="P142" s="157"/>
      <c r="Q142" s="157"/>
      <c r="R142" s="157"/>
      <c r="S142" s="157"/>
      <c r="T142" s="157"/>
      <c r="U142" s="157"/>
      <c r="V142" s="157"/>
      <c r="W142" s="157"/>
      <c r="X142" s="157"/>
      <c r="Y142" s="157"/>
    </row>
    <row r="143" spans="1:25" customFormat="1" x14ac:dyDescent="0.2">
      <c r="B143" s="101"/>
      <c r="C143" s="168" t="s">
        <v>104</v>
      </c>
      <c r="D143" s="158"/>
      <c r="E143" s="158"/>
      <c r="F143" s="158"/>
      <c r="G143" s="158"/>
      <c r="H143" s="158"/>
      <c r="I143" s="158"/>
      <c r="J143" s="158"/>
      <c r="K143" s="158"/>
      <c r="L143" s="158"/>
      <c r="M143" s="158"/>
      <c r="N143" s="158"/>
      <c r="O143" s="158"/>
      <c r="P143" s="158"/>
      <c r="Q143" s="158"/>
      <c r="R143" s="158"/>
      <c r="S143" s="158"/>
      <c r="T143" s="158"/>
      <c r="U143" s="158"/>
      <c r="V143" s="158"/>
      <c r="W143" s="158"/>
      <c r="X143" s="158"/>
    </row>
    <row r="144" spans="1:25" customFormat="1" x14ac:dyDescent="0.2">
      <c r="B144" s="101"/>
      <c r="C144" s="158"/>
      <c r="D144" s="158">
        <v>48</v>
      </c>
      <c r="E144" s="100"/>
      <c r="F144" s="158" t="s">
        <v>105</v>
      </c>
      <c r="G144" s="158"/>
      <c r="H144" s="158"/>
      <c r="I144" s="158"/>
      <c r="J144" s="158"/>
      <c r="K144" s="158"/>
      <c r="L144" s="158"/>
      <c r="M144" s="158"/>
      <c r="N144" s="158"/>
      <c r="O144" s="158"/>
      <c r="P144" s="158"/>
      <c r="Q144" s="158"/>
      <c r="R144" s="158"/>
      <c r="S144" s="158"/>
      <c r="T144" s="158"/>
      <c r="U144" s="158"/>
      <c r="V144" s="158"/>
      <c r="W144" s="158"/>
      <c r="X144" s="158"/>
    </row>
    <row r="145" spans="2:24" customFormat="1" x14ac:dyDescent="0.2">
      <c r="B145" s="101"/>
      <c r="C145" s="158"/>
      <c r="D145" s="158"/>
      <c r="E145" s="100"/>
      <c r="F145" s="158"/>
      <c r="G145" s="158"/>
      <c r="H145" s="158"/>
      <c r="I145" s="158"/>
      <c r="J145" s="158"/>
      <c r="K145" s="158"/>
      <c r="L145" s="158"/>
      <c r="M145" s="158"/>
      <c r="N145" s="158"/>
      <c r="O145" s="158"/>
      <c r="P145" s="158"/>
      <c r="Q145" s="158"/>
      <c r="R145" s="158"/>
      <c r="S145" s="158"/>
      <c r="T145" s="158"/>
      <c r="U145" s="158"/>
      <c r="V145" s="158"/>
      <c r="W145" s="158"/>
      <c r="X145" s="158"/>
    </row>
    <row r="146" spans="2:24" customFormat="1" x14ac:dyDescent="0.2">
      <c r="B146" s="101"/>
      <c r="C146" s="158"/>
      <c r="D146" s="158"/>
      <c r="E146" s="100"/>
      <c r="F146" s="158"/>
      <c r="G146" s="158"/>
      <c r="H146" s="158"/>
      <c r="I146" s="158"/>
      <c r="J146" s="158"/>
      <c r="K146" s="158"/>
      <c r="L146" s="158"/>
      <c r="M146" s="158"/>
      <c r="N146" s="158"/>
      <c r="O146" s="158"/>
      <c r="P146" s="158"/>
      <c r="Q146" s="158"/>
      <c r="R146" s="158"/>
      <c r="S146" s="158"/>
      <c r="T146" s="158"/>
      <c r="U146" s="158"/>
      <c r="V146" s="158"/>
      <c r="W146" s="158"/>
      <c r="X146" s="158"/>
    </row>
    <row r="147" spans="2:24" customFormat="1" x14ac:dyDescent="0.2">
      <c r="B147" s="101"/>
      <c r="C147" s="158"/>
      <c r="D147" s="158"/>
      <c r="E147" s="100"/>
      <c r="F147" s="158"/>
      <c r="G147" s="158"/>
      <c r="H147" s="158"/>
      <c r="I147" s="158"/>
      <c r="J147" s="158"/>
      <c r="K147" s="158"/>
      <c r="L147" s="158"/>
      <c r="M147" s="158"/>
      <c r="N147" s="158"/>
      <c r="O147" s="158"/>
      <c r="P147" s="158"/>
      <c r="Q147" s="158"/>
      <c r="R147" s="158"/>
      <c r="S147" s="158"/>
      <c r="T147" s="158"/>
      <c r="U147" s="158"/>
      <c r="V147" s="158"/>
      <c r="W147" s="158"/>
      <c r="X147" s="158"/>
    </row>
    <row r="148" spans="2:24" customFormat="1" x14ac:dyDescent="0.2">
      <c r="B148" s="101"/>
      <c r="C148" s="158"/>
      <c r="D148" s="158"/>
      <c r="E148" s="100"/>
      <c r="F148" s="159" t="s">
        <v>105</v>
      </c>
      <c r="G148" s="158"/>
      <c r="H148" s="158"/>
      <c r="I148" s="158"/>
      <c r="J148" s="158"/>
      <c r="K148" s="158"/>
      <c r="L148" s="158"/>
      <c r="M148" s="158"/>
      <c r="N148" s="158"/>
      <c r="O148" s="158"/>
      <c r="P148" s="158"/>
      <c r="Q148" s="158"/>
      <c r="R148" s="158"/>
      <c r="S148" s="158"/>
      <c r="T148" s="158"/>
      <c r="U148" s="158"/>
      <c r="V148" s="158"/>
      <c r="W148" s="158"/>
      <c r="X148" s="158"/>
    </row>
    <row r="149" spans="2:24" customFormat="1" x14ac:dyDescent="0.2">
      <c r="B149" s="101"/>
      <c r="C149" s="158"/>
      <c r="D149" s="158"/>
      <c r="E149" s="100"/>
      <c r="F149" s="158"/>
      <c r="G149" s="158"/>
      <c r="H149" s="158"/>
      <c r="I149" s="158"/>
      <c r="J149" s="158"/>
      <c r="K149" s="158"/>
      <c r="L149" s="158"/>
      <c r="M149" s="158"/>
      <c r="N149" s="158"/>
      <c r="O149" s="158"/>
      <c r="P149" s="158"/>
      <c r="Q149" s="158"/>
      <c r="R149" s="158"/>
      <c r="S149" s="158"/>
      <c r="T149" s="158"/>
      <c r="U149" s="158"/>
      <c r="V149" s="158"/>
      <c r="W149" s="158"/>
      <c r="X149" s="158"/>
    </row>
    <row r="150" spans="2:24" customFormat="1" x14ac:dyDescent="0.2">
      <c r="B150" s="101"/>
      <c r="C150" s="158"/>
      <c r="D150" s="161"/>
      <c r="E150" s="100"/>
      <c r="F150" s="161"/>
      <c r="G150" s="100"/>
      <c r="H150" s="161" t="s">
        <v>106</v>
      </c>
      <c r="I150" s="161" t="s">
        <v>106</v>
      </c>
      <c r="J150" s="161"/>
      <c r="K150" s="158"/>
      <c r="L150" s="158"/>
      <c r="M150" s="158"/>
      <c r="N150" s="158"/>
      <c r="O150" s="158"/>
      <c r="P150" s="158"/>
      <c r="Q150" s="158"/>
      <c r="R150" s="158"/>
      <c r="S150" s="158"/>
      <c r="T150" s="158"/>
      <c r="U150" s="158"/>
      <c r="V150" s="158"/>
      <c r="W150" s="158"/>
      <c r="X150" s="158"/>
    </row>
    <row r="151" spans="2:24" customFormat="1" x14ac:dyDescent="0.2">
      <c r="B151" s="101"/>
      <c r="C151" s="158"/>
      <c r="D151" s="161"/>
      <c r="E151" s="100"/>
      <c r="F151" s="161" t="s">
        <v>107</v>
      </c>
      <c r="G151" s="100"/>
      <c r="H151" s="161">
        <v>173</v>
      </c>
      <c r="I151" s="161">
        <v>259</v>
      </c>
      <c r="J151" s="161"/>
      <c r="K151" s="158"/>
      <c r="L151" s="158"/>
      <c r="M151" s="158"/>
      <c r="N151" s="158"/>
      <c r="O151" s="158"/>
      <c r="P151" s="158"/>
      <c r="Q151" s="158"/>
      <c r="R151" s="158"/>
      <c r="S151" s="158"/>
      <c r="T151" s="158"/>
      <c r="U151" s="158"/>
      <c r="V151" s="158"/>
      <c r="W151" s="158"/>
      <c r="X151" s="158"/>
    </row>
    <row r="152" spans="2:24" customFormat="1" x14ac:dyDescent="0.2">
      <c r="B152" s="101"/>
      <c r="C152" s="158"/>
      <c r="D152" s="161"/>
      <c r="E152" s="100"/>
      <c r="F152" s="161" t="s">
        <v>108</v>
      </c>
      <c r="G152" s="100"/>
      <c r="H152" s="161">
        <v>187</v>
      </c>
      <c r="I152" s="161">
        <v>280</v>
      </c>
      <c r="J152" s="161"/>
      <c r="K152" s="158"/>
      <c r="L152" s="158"/>
      <c r="M152" s="158"/>
      <c r="N152" s="158"/>
      <c r="O152" s="158"/>
      <c r="P152" s="158"/>
      <c r="Q152" s="158"/>
      <c r="R152" s="158"/>
      <c r="S152" s="158"/>
      <c r="T152" s="158"/>
      <c r="U152" s="158"/>
      <c r="V152" s="158"/>
      <c r="W152" s="158"/>
      <c r="X152" s="158"/>
    </row>
    <row r="153" spans="2:24" customFormat="1" x14ac:dyDescent="0.2">
      <c r="B153" s="101"/>
      <c r="C153" s="158"/>
      <c r="D153" s="161"/>
      <c r="E153" s="100"/>
      <c r="F153" s="161"/>
      <c r="G153" s="100"/>
      <c r="H153" s="161" t="s">
        <v>109</v>
      </c>
      <c r="I153" s="161" t="s">
        <v>109</v>
      </c>
      <c r="J153" s="161"/>
      <c r="K153" s="158"/>
      <c r="L153" s="158"/>
      <c r="M153" s="158"/>
      <c r="N153" s="158"/>
      <c r="O153" s="158"/>
      <c r="P153" s="158"/>
      <c r="Q153" s="158"/>
      <c r="R153" s="158"/>
      <c r="S153" s="158"/>
      <c r="T153" s="158"/>
      <c r="U153" s="158"/>
      <c r="V153" s="158"/>
      <c r="W153" s="158"/>
      <c r="X153" s="158"/>
    </row>
    <row r="154" spans="2:24" customFormat="1" x14ac:dyDescent="0.2">
      <c r="B154" s="101"/>
      <c r="C154" s="158"/>
      <c r="D154" s="161"/>
      <c r="E154" s="100"/>
      <c r="F154" s="161" t="s">
        <v>107</v>
      </c>
      <c r="G154" s="100"/>
      <c r="H154" s="161">
        <f>173*1000</f>
        <v>173000</v>
      </c>
      <c r="I154" s="161">
        <f>259*1000</f>
        <v>259000</v>
      </c>
      <c r="J154" s="161"/>
      <c r="K154" s="158"/>
      <c r="L154" s="158"/>
      <c r="M154" s="158"/>
      <c r="N154" s="158"/>
      <c r="O154" s="158"/>
      <c r="P154" s="158"/>
      <c r="Q154" s="158"/>
      <c r="R154" s="158"/>
      <c r="S154" s="158"/>
      <c r="T154" s="158"/>
      <c r="U154" s="158"/>
      <c r="V154" s="158"/>
      <c r="W154" s="158"/>
      <c r="X154" s="158"/>
    </row>
    <row r="155" spans="2:24" customFormat="1" x14ac:dyDescent="0.2">
      <c r="B155" s="101"/>
      <c r="C155" s="158"/>
      <c r="D155" s="161"/>
      <c r="E155" s="100"/>
      <c r="F155" s="161" t="s">
        <v>108</v>
      </c>
      <c r="G155" s="100"/>
      <c r="H155" s="161">
        <f>187*1000</f>
        <v>187000</v>
      </c>
      <c r="I155" s="161">
        <f>280*1000</f>
        <v>280000</v>
      </c>
      <c r="J155" s="161"/>
      <c r="K155" s="158"/>
      <c r="L155" s="158"/>
      <c r="M155" s="158"/>
      <c r="N155" s="158"/>
      <c r="O155" s="158"/>
      <c r="P155" s="158"/>
      <c r="Q155" s="158"/>
      <c r="R155" s="158"/>
      <c r="S155" s="158"/>
      <c r="T155" s="158"/>
      <c r="U155" s="158"/>
      <c r="V155" s="158"/>
      <c r="W155" s="158"/>
      <c r="X155" s="158"/>
    </row>
    <row r="156" spans="2:24" customFormat="1" x14ac:dyDescent="0.2">
      <c r="B156" s="101"/>
      <c r="C156" s="158"/>
      <c r="D156" s="161"/>
      <c r="E156" s="100"/>
      <c r="F156" s="161"/>
      <c r="G156" s="100"/>
      <c r="H156" s="161" t="s">
        <v>54</v>
      </c>
      <c r="I156" s="161" t="s">
        <v>54</v>
      </c>
      <c r="J156" s="161"/>
      <c r="K156" s="158" t="s">
        <v>110</v>
      </c>
      <c r="L156" s="158"/>
      <c r="M156" s="158"/>
      <c r="N156" s="158"/>
      <c r="O156" s="158"/>
      <c r="P156" s="158"/>
      <c r="Q156" s="158"/>
      <c r="R156" s="158"/>
      <c r="S156" s="158"/>
      <c r="T156" s="158"/>
      <c r="U156" s="158"/>
      <c r="V156" s="158"/>
      <c r="W156" s="158"/>
      <c r="X156" s="158"/>
    </row>
    <row r="157" spans="2:24" customFormat="1" x14ac:dyDescent="0.2">
      <c r="B157" s="101"/>
      <c r="C157" s="158"/>
      <c r="D157" s="161"/>
      <c r="E157" s="100"/>
      <c r="F157" s="161" t="s">
        <v>107</v>
      </c>
      <c r="G157" s="100"/>
      <c r="H157" s="169">
        <f>H154*100</f>
        <v>17300000</v>
      </c>
      <c r="I157" s="169">
        <f>I154*100</f>
        <v>25900000</v>
      </c>
      <c r="J157" s="161"/>
      <c r="K157" s="169">
        <f>(H157+I157)/2</f>
        <v>21600000</v>
      </c>
      <c r="L157" s="158"/>
      <c r="M157" s="158"/>
      <c r="N157" s="158"/>
      <c r="O157" s="158"/>
      <c r="P157" s="158"/>
      <c r="Q157" s="158"/>
      <c r="R157" s="158"/>
      <c r="S157" s="158"/>
      <c r="T157" s="158"/>
      <c r="U157" s="158"/>
      <c r="V157" s="158"/>
      <c r="W157" s="158"/>
      <c r="X157" s="158"/>
    </row>
    <row r="158" spans="2:24" customFormat="1" x14ac:dyDescent="0.2">
      <c r="B158" s="101"/>
      <c r="C158" s="158"/>
      <c r="D158" s="161"/>
      <c r="E158" s="100"/>
      <c r="F158" s="161" t="s">
        <v>108</v>
      </c>
      <c r="G158" s="100"/>
      <c r="H158" s="169">
        <f>H155*100</f>
        <v>18700000</v>
      </c>
      <c r="I158" s="169">
        <f>I155*100</f>
        <v>28000000</v>
      </c>
      <c r="J158" s="161"/>
      <c r="K158" s="169">
        <f>(H158+I158)/2</f>
        <v>23350000</v>
      </c>
      <c r="L158" s="158"/>
      <c r="M158" s="158"/>
      <c r="N158" s="158"/>
      <c r="O158" s="158"/>
      <c r="P158" s="158"/>
      <c r="Q158" s="158"/>
      <c r="R158" s="158"/>
      <c r="S158" s="158"/>
      <c r="T158" s="158"/>
      <c r="U158" s="158"/>
      <c r="V158" s="158"/>
      <c r="W158" s="158"/>
      <c r="X158" s="158"/>
    </row>
    <row r="159" spans="2:24" customFormat="1" x14ac:dyDescent="0.2">
      <c r="B159" s="101"/>
      <c r="C159" s="158"/>
      <c r="D159" s="161"/>
      <c r="E159" s="100"/>
      <c r="F159" s="161"/>
      <c r="G159" s="100"/>
      <c r="H159" s="161"/>
      <c r="I159" s="161"/>
      <c r="J159" s="161"/>
      <c r="K159" s="169">
        <f>(K157+K158)/2</f>
        <v>22475000</v>
      </c>
      <c r="L159" s="158"/>
      <c r="M159" s="158"/>
      <c r="N159" s="158"/>
      <c r="O159" s="158"/>
      <c r="P159" s="158"/>
      <c r="Q159" s="158"/>
      <c r="R159" s="158"/>
      <c r="S159" s="158"/>
      <c r="T159" s="158"/>
      <c r="U159" s="158"/>
      <c r="V159" s="158"/>
      <c r="W159" s="158"/>
      <c r="X159" s="158"/>
    </row>
    <row r="160" spans="2:24" customFormat="1" x14ac:dyDescent="0.2">
      <c r="B160" s="101"/>
      <c r="C160" s="158"/>
      <c r="D160" s="161"/>
      <c r="E160" s="100"/>
      <c r="F160" s="166" t="s">
        <v>121</v>
      </c>
      <c r="G160" s="100"/>
      <c r="H160" s="169">
        <f>K160*H108</f>
        <v>18879000</v>
      </c>
      <c r="I160" s="161" t="s">
        <v>54</v>
      </c>
      <c r="J160" s="161"/>
      <c r="K160" s="169">
        <v>22475000</v>
      </c>
      <c r="L160" s="158"/>
      <c r="M160" s="158"/>
      <c r="N160" s="158"/>
      <c r="O160" s="158"/>
      <c r="P160" s="158"/>
      <c r="Q160" s="158"/>
      <c r="R160" s="158"/>
      <c r="S160" s="158"/>
      <c r="T160" s="158"/>
      <c r="U160" s="158"/>
      <c r="V160" s="158"/>
      <c r="W160" s="158"/>
      <c r="X160" s="158"/>
    </row>
    <row r="161" spans="2:24" customFormat="1" x14ac:dyDescent="0.2">
      <c r="B161" s="101"/>
      <c r="C161" s="158"/>
      <c r="D161" s="158"/>
      <c r="E161" s="158"/>
      <c r="F161" s="158"/>
      <c r="G161" s="158"/>
      <c r="H161" s="158"/>
      <c r="I161" s="158"/>
      <c r="J161" s="158"/>
      <c r="K161" s="158"/>
      <c r="L161" s="158"/>
      <c r="M161" s="158"/>
      <c r="N161" s="158"/>
      <c r="O161" s="158"/>
      <c r="P161" s="158"/>
      <c r="Q161" s="158"/>
      <c r="R161" s="158"/>
      <c r="S161" s="158"/>
      <c r="T161" s="158"/>
      <c r="U161" s="158"/>
      <c r="V161" s="158"/>
      <c r="W161" s="158"/>
      <c r="X161" s="158"/>
    </row>
    <row r="162" spans="2:24" customFormat="1" x14ac:dyDescent="0.2">
      <c r="B162" s="101"/>
      <c r="C162" s="158"/>
      <c r="D162" s="158"/>
      <c r="E162" s="158"/>
      <c r="F162" s="158"/>
      <c r="G162" s="158"/>
      <c r="H162" s="158"/>
      <c r="I162" s="158"/>
      <c r="J162" s="158"/>
      <c r="K162" s="158"/>
      <c r="L162" s="158"/>
      <c r="M162" s="158"/>
      <c r="N162" s="158"/>
      <c r="O162" s="158"/>
      <c r="P162" s="158"/>
      <c r="Q162" s="158"/>
      <c r="R162" s="158"/>
      <c r="S162" s="158"/>
      <c r="T162" s="158"/>
      <c r="U162" s="158"/>
      <c r="V162" s="158"/>
      <c r="W162" s="158"/>
      <c r="X162" s="158"/>
    </row>
    <row r="163" spans="2:24" customFormat="1" x14ac:dyDescent="0.2">
      <c r="B163" s="101"/>
      <c r="C163" s="158"/>
      <c r="D163" s="158"/>
      <c r="E163" s="158"/>
      <c r="F163" s="158"/>
      <c r="G163" s="158"/>
      <c r="H163" s="158"/>
      <c r="I163" s="158"/>
      <c r="J163" s="158"/>
      <c r="K163" s="158"/>
      <c r="L163" s="158"/>
      <c r="M163" s="158"/>
      <c r="N163" s="158"/>
      <c r="O163" s="158"/>
      <c r="P163" s="158"/>
      <c r="Q163" s="158"/>
      <c r="R163" s="158"/>
      <c r="S163" s="158"/>
      <c r="T163" s="158"/>
      <c r="U163" s="158"/>
      <c r="V163" s="158"/>
      <c r="W163" s="158"/>
      <c r="X163" s="158"/>
    </row>
    <row r="164" spans="2:24" customFormat="1" x14ac:dyDescent="0.2">
      <c r="B164" s="101"/>
      <c r="C164" s="158"/>
      <c r="D164" s="158"/>
      <c r="E164" s="158"/>
      <c r="F164" s="158"/>
      <c r="G164" s="158"/>
      <c r="H164" s="158"/>
      <c r="I164" s="158"/>
      <c r="J164" s="158"/>
      <c r="K164" s="158"/>
      <c r="L164" s="158"/>
      <c r="M164" s="158"/>
      <c r="N164" s="158"/>
      <c r="O164" s="158"/>
      <c r="P164" s="158"/>
      <c r="Q164" s="158"/>
      <c r="R164" s="158"/>
      <c r="S164" s="158"/>
      <c r="T164" s="158"/>
      <c r="U164" s="158"/>
      <c r="V164" s="158"/>
      <c r="W164" s="158"/>
      <c r="X164" s="158"/>
    </row>
    <row r="165" spans="2:24" customFormat="1" x14ac:dyDescent="0.2">
      <c r="B165" s="101"/>
      <c r="C165" s="158"/>
      <c r="D165" s="158"/>
      <c r="E165" s="158"/>
      <c r="F165" s="158"/>
      <c r="G165" s="158"/>
      <c r="H165" s="158"/>
      <c r="I165" s="158"/>
      <c r="J165" s="158"/>
      <c r="K165" s="158"/>
      <c r="L165" s="158"/>
      <c r="M165" s="158"/>
      <c r="N165" s="158"/>
      <c r="O165" s="158"/>
      <c r="P165" s="158"/>
      <c r="Q165" s="158"/>
      <c r="R165" s="158"/>
      <c r="S165" s="158"/>
      <c r="T165" s="158"/>
      <c r="U165" s="158"/>
      <c r="V165" s="158"/>
      <c r="W165" s="158"/>
      <c r="X165" s="158"/>
    </row>
    <row r="166" spans="2:24" customFormat="1" x14ac:dyDescent="0.2">
      <c r="B166" s="101"/>
      <c r="C166" s="158"/>
      <c r="D166" s="158"/>
      <c r="E166" s="158"/>
      <c r="F166" s="158"/>
      <c r="G166" s="158"/>
      <c r="H166" s="158"/>
      <c r="I166" s="158"/>
      <c r="J166" s="158"/>
      <c r="K166" s="158"/>
      <c r="L166" s="158"/>
      <c r="M166" s="158"/>
      <c r="N166" s="158"/>
      <c r="O166" s="158"/>
      <c r="P166" s="158"/>
      <c r="Q166" s="158"/>
      <c r="R166" s="158"/>
      <c r="S166" s="158"/>
      <c r="T166" s="158"/>
      <c r="U166" s="158"/>
      <c r="V166" s="158"/>
      <c r="W166" s="158"/>
      <c r="X166" s="158"/>
    </row>
    <row r="167" spans="2:24" customFormat="1" x14ac:dyDescent="0.2">
      <c r="B167" s="101"/>
      <c r="C167" s="158"/>
      <c r="D167" s="158"/>
      <c r="E167" s="158"/>
      <c r="F167" s="158"/>
      <c r="G167" s="158"/>
      <c r="H167" s="158"/>
      <c r="I167" s="158"/>
      <c r="J167" s="158"/>
      <c r="K167" s="158"/>
      <c r="L167" s="158"/>
      <c r="M167" s="158"/>
      <c r="N167" s="158"/>
      <c r="O167" s="158"/>
      <c r="P167" s="158"/>
      <c r="Q167" s="158"/>
      <c r="R167" s="158"/>
      <c r="S167" s="158"/>
      <c r="T167" s="158"/>
      <c r="U167" s="158"/>
      <c r="V167" s="158"/>
      <c r="W167" s="158"/>
      <c r="X167" s="158"/>
    </row>
    <row r="168" spans="2:24" customFormat="1" x14ac:dyDescent="0.2">
      <c r="B168" s="101"/>
      <c r="C168" s="158"/>
      <c r="D168" s="158"/>
      <c r="E168" s="158"/>
      <c r="F168" s="158"/>
      <c r="G168" s="158"/>
      <c r="H168" s="158"/>
      <c r="I168" s="158"/>
      <c r="J168" s="158"/>
      <c r="K168" s="158"/>
      <c r="L168" s="158"/>
      <c r="M168" s="158"/>
      <c r="N168" s="158"/>
      <c r="O168" s="158"/>
      <c r="P168" s="158"/>
      <c r="Q168" s="158"/>
      <c r="R168" s="158"/>
      <c r="S168" s="158"/>
      <c r="T168" s="158"/>
      <c r="U168" s="158"/>
      <c r="V168" s="158"/>
      <c r="W168" s="158"/>
      <c r="X168" s="158"/>
    </row>
    <row r="169" spans="2:24" customFormat="1" x14ac:dyDescent="0.2">
      <c r="B169" s="101"/>
      <c r="C169" s="158"/>
      <c r="D169" s="158"/>
      <c r="E169" s="158"/>
      <c r="F169" s="158"/>
      <c r="G169" s="158"/>
      <c r="H169" s="158"/>
      <c r="I169" s="158"/>
      <c r="J169" s="158"/>
      <c r="K169" s="158"/>
      <c r="L169" s="158"/>
      <c r="M169" s="158"/>
      <c r="N169" s="158"/>
      <c r="O169" s="158"/>
      <c r="P169" s="158"/>
      <c r="Q169" s="158"/>
      <c r="R169" s="158"/>
      <c r="S169" s="158"/>
      <c r="T169" s="158"/>
      <c r="U169" s="158"/>
      <c r="V169" s="158"/>
      <c r="W169" s="158"/>
      <c r="X169" s="158"/>
    </row>
    <row r="170" spans="2:24" customFormat="1" x14ac:dyDescent="0.2">
      <c r="B170" s="101"/>
      <c r="C170" s="158"/>
      <c r="D170" s="158"/>
      <c r="E170" s="158"/>
      <c r="F170" s="158"/>
      <c r="G170" s="158"/>
      <c r="H170" s="158"/>
      <c r="I170" s="158"/>
      <c r="J170" s="158"/>
      <c r="K170" s="158"/>
      <c r="L170" s="158"/>
      <c r="M170" s="158"/>
      <c r="N170" s="158"/>
      <c r="O170" s="158"/>
      <c r="P170" s="158"/>
      <c r="Q170" s="158"/>
      <c r="R170" s="158"/>
      <c r="S170" s="158"/>
      <c r="T170" s="158"/>
      <c r="U170" s="158"/>
      <c r="V170" s="158"/>
      <c r="W170" s="158"/>
      <c r="X170" s="158"/>
    </row>
    <row r="171" spans="2:24" customFormat="1" x14ac:dyDescent="0.2">
      <c r="B171" s="101"/>
      <c r="C171" s="158"/>
      <c r="D171" s="158"/>
      <c r="E171" s="158"/>
      <c r="F171" s="158"/>
      <c r="G171" s="158"/>
      <c r="H171" s="158"/>
      <c r="I171" s="158"/>
      <c r="J171" s="158"/>
      <c r="K171" s="158"/>
      <c r="L171" s="158"/>
      <c r="M171" s="158"/>
      <c r="N171" s="158"/>
      <c r="O171" s="158"/>
      <c r="P171" s="158"/>
      <c r="Q171" s="158"/>
      <c r="R171" s="158"/>
      <c r="S171" s="158"/>
      <c r="T171" s="158"/>
      <c r="U171" s="158"/>
      <c r="V171" s="158"/>
      <c r="W171" s="158"/>
      <c r="X171" s="158"/>
    </row>
    <row r="172" spans="2:24" customFormat="1" x14ac:dyDescent="0.2">
      <c r="B172" s="101"/>
      <c r="C172" s="158"/>
      <c r="D172" s="158"/>
      <c r="E172" s="158"/>
      <c r="F172" s="158"/>
      <c r="G172" s="158"/>
      <c r="H172" s="158"/>
      <c r="I172" s="158"/>
      <c r="J172" s="158"/>
      <c r="K172" s="158"/>
      <c r="L172" s="158"/>
      <c r="M172" s="158"/>
      <c r="N172" s="158"/>
      <c r="O172" s="158"/>
      <c r="P172" s="158"/>
      <c r="Q172" s="158"/>
      <c r="R172" s="158"/>
      <c r="S172" s="158"/>
      <c r="T172" s="158"/>
      <c r="U172" s="158"/>
      <c r="V172" s="158"/>
      <c r="W172" s="158"/>
      <c r="X172" s="158"/>
    </row>
    <row r="173" spans="2:24" customFormat="1" x14ac:dyDescent="0.2">
      <c r="B173" s="101"/>
      <c r="C173" s="158"/>
      <c r="D173" s="158"/>
      <c r="E173" s="158"/>
      <c r="F173" s="158"/>
      <c r="G173" s="158"/>
      <c r="H173" s="158"/>
      <c r="I173" s="158"/>
      <c r="J173" s="158"/>
      <c r="K173" s="158"/>
      <c r="L173" s="158"/>
      <c r="M173" s="158"/>
      <c r="N173" s="158"/>
      <c r="O173" s="158"/>
      <c r="P173" s="158"/>
      <c r="Q173" s="158"/>
      <c r="R173" s="158"/>
      <c r="S173" s="158"/>
      <c r="T173" s="158"/>
      <c r="U173" s="158"/>
      <c r="V173" s="158"/>
      <c r="W173" s="158"/>
      <c r="X173" s="158"/>
    </row>
    <row r="174" spans="2:24" customFormat="1" x14ac:dyDescent="0.2">
      <c r="B174" s="101"/>
      <c r="C174" s="158"/>
      <c r="D174" s="158"/>
      <c r="E174" s="158"/>
      <c r="F174" s="158"/>
      <c r="G174" s="158"/>
      <c r="H174" s="158"/>
      <c r="I174" s="158"/>
      <c r="J174" s="158"/>
      <c r="K174" s="158"/>
      <c r="L174" s="158"/>
      <c r="M174" s="158"/>
      <c r="N174" s="158"/>
      <c r="O174" s="158"/>
      <c r="P174" s="158"/>
      <c r="Q174" s="158"/>
      <c r="R174" s="158"/>
      <c r="S174" s="158"/>
      <c r="T174" s="158"/>
      <c r="U174" s="158"/>
      <c r="V174" s="158"/>
      <c r="W174" s="158"/>
      <c r="X174" s="158"/>
    </row>
    <row r="175" spans="2:24" customFormat="1" x14ac:dyDescent="0.2">
      <c r="B175" s="101"/>
      <c r="C175" s="158"/>
      <c r="D175" s="158"/>
      <c r="E175" s="158"/>
      <c r="F175" s="158"/>
      <c r="G175" s="158"/>
      <c r="H175" s="158"/>
      <c r="I175" s="158"/>
      <c r="J175" s="158"/>
      <c r="K175" s="158"/>
      <c r="L175" s="158"/>
      <c r="M175" s="158"/>
      <c r="N175" s="158"/>
      <c r="O175" s="158"/>
      <c r="P175" s="158"/>
      <c r="Q175" s="158"/>
      <c r="R175" s="158"/>
      <c r="S175" s="158"/>
      <c r="T175" s="158"/>
      <c r="U175" s="158"/>
      <c r="V175" s="158"/>
      <c r="W175" s="158"/>
      <c r="X175" s="158"/>
    </row>
    <row r="176" spans="2:24" customFormat="1" x14ac:dyDescent="0.2">
      <c r="B176" s="101"/>
      <c r="C176" s="158"/>
      <c r="D176" s="158"/>
      <c r="E176" s="158"/>
      <c r="F176" s="158"/>
      <c r="G176" s="158"/>
      <c r="H176" s="158"/>
      <c r="I176" s="158"/>
      <c r="J176" s="158"/>
      <c r="K176" s="158"/>
      <c r="L176" s="158"/>
      <c r="M176" s="158"/>
      <c r="N176" s="158"/>
      <c r="O176" s="158"/>
      <c r="P176" s="158"/>
      <c r="Q176" s="158"/>
      <c r="R176" s="158"/>
      <c r="S176" s="158"/>
      <c r="T176" s="158"/>
      <c r="U176" s="158"/>
      <c r="V176" s="158"/>
      <c r="W176" s="158"/>
      <c r="X176" s="158"/>
    </row>
    <row r="177" spans="1:25" customFormat="1" x14ac:dyDescent="0.2">
      <c r="B177" s="101"/>
      <c r="C177" s="158"/>
      <c r="D177" s="158"/>
      <c r="E177" s="158"/>
      <c r="F177" s="158"/>
      <c r="G177" s="158"/>
      <c r="H177" s="158"/>
      <c r="I177" s="158"/>
      <c r="J177" s="158"/>
      <c r="K177" s="158"/>
      <c r="L177" s="158"/>
      <c r="M177" s="158"/>
      <c r="N177" s="158"/>
      <c r="O177" s="158"/>
      <c r="P177" s="158"/>
      <c r="Q177" s="158"/>
      <c r="R177" s="158"/>
      <c r="S177" s="158"/>
      <c r="T177" s="158"/>
      <c r="U177" s="158"/>
      <c r="V177" s="158"/>
      <c r="W177" s="158"/>
      <c r="X177" s="158"/>
    </row>
    <row r="178" spans="1:25" customFormat="1" x14ac:dyDescent="0.2">
      <c r="B178" s="101"/>
      <c r="C178" s="158"/>
      <c r="D178" s="158"/>
      <c r="E178" s="158"/>
      <c r="F178" s="158"/>
      <c r="G178" s="158"/>
      <c r="H178" s="158"/>
      <c r="I178" s="158"/>
      <c r="J178" s="158"/>
      <c r="K178" s="158"/>
      <c r="L178" s="158"/>
      <c r="M178" s="158"/>
      <c r="N178" s="158"/>
      <c r="O178" s="158"/>
      <c r="P178" s="158"/>
      <c r="Q178" s="158"/>
      <c r="R178" s="158"/>
      <c r="S178" s="158"/>
      <c r="T178" s="158"/>
      <c r="U178" s="158"/>
      <c r="V178" s="158"/>
      <c r="W178" s="158"/>
      <c r="X178" s="158"/>
    </row>
    <row r="179" spans="1:25" customFormat="1" x14ac:dyDescent="0.2">
      <c r="B179" s="101"/>
      <c r="C179" s="158"/>
      <c r="D179" s="158"/>
      <c r="E179" s="158"/>
      <c r="F179" s="158"/>
      <c r="G179" s="158"/>
      <c r="H179" s="158"/>
      <c r="I179" s="158"/>
      <c r="J179" s="158"/>
      <c r="K179" s="158"/>
      <c r="L179" s="158"/>
      <c r="M179" s="158"/>
      <c r="N179" s="158"/>
      <c r="O179" s="158"/>
      <c r="P179" s="158"/>
      <c r="Q179" s="158"/>
      <c r="R179" s="158"/>
      <c r="S179" s="158"/>
      <c r="T179" s="158"/>
      <c r="U179" s="158"/>
      <c r="V179" s="158"/>
      <c r="W179" s="158"/>
      <c r="X179" s="158"/>
    </row>
    <row r="180" spans="1:25" customFormat="1" x14ac:dyDescent="0.2">
      <c r="B180" s="101"/>
      <c r="C180" s="158"/>
      <c r="D180" s="158"/>
      <c r="E180" s="158"/>
      <c r="F180" s="158"/>
      <c r="G180" s="158"/>
      <c r="H180" s="158"/>
      <c r="I180" s="158"/>
      <c r="J180" s="158"/>
      <c r="K180" s="158"/>
      <c r="L180" s="158"/>
      <c r="M180" s="158"/>
      <c r="N180" s="158"/>
      <c r="O180" s="158"/>
      <c r="P180" s="158"/>
      <c r="Q180" s="158"/>
      <c r="R180" s="158"/>
      <c r="S180" s="158"/>
      <c r="T180" s="158"/>
      <c r="U180" s="158"/>
      <c r="V180" s="158"/>
      <c r="W180" s="158"/>
      <c r="X180" s="158"/>
    </row>
    <row r="181" spans="1:25" customFormat="1" ht="17" thickBot="1" x14ac:dyDescent="0.25">
      <c r="B181" s="101"/>
      <c r="C181" s="158"/>
      <c r="D181" s="158"/>
      <c r="E181" s="158"/>
      <c r="F181" s="158"/>
      <c r="G181" s="158"/>
      <c r="H181" s="158"/>
      <c r="I181" s="158"/>
      <c r="J181" s="158"/>
      <c r="K181" s="158"/>
      <c r="L181" s="158"/>
      <c r="M181" s="158"/>
      <c r="N181" s="158"/>
      <c r="O181" s="158"/>
      <c r="P181" s="158"/>
      <c r="Q181" s="158"/>
      <c r="R181" s="158"/>
      <c r="S181" s="158"/>
      <c r="T181" s="158"/>
      <c r="U181" s="158"/>
      <c r="V181" s="158"/>
      <c r="W181" s="158"/>
      <c r="X181" s="158"/>
    </row>
    <row r="182" spans="1:25" s="25" customFormat="1" x14ac:dyDescent="0.2">
      <c r="A182"/>
      <c r="B182" s="103"/>
      <c r="C182" s="104" t="s">
        <v>25</v>
      </c>
      <c r="D182" s="104" t="s">
        <v>55</v>
      </c>
      <c r="E182" s="104"/>
      <c r="F182" s="104" t="s">
        <v>32</v>
      </c>
      <c r="G182" s="104"/>
      <c r="H182" s="104"/>
      <c r="I182" s="104"/>
      <c r="J182" s="104"/>
      <c r="K182" s="104"/>
      <c r="L182" s="104"/>
      <c r="M182" s="104"/>
      <c r="N182" s="104"/>
      <c r="O182" s="104"/>
      <c r="P182" s="104"/>
      <c r="Q182" s="104"/>
      <c r="R182" s="104"/>
      <c r="S182" s="104"/>
      <c r="T182" s="104"/>
      <c r="U182" s="104"/>
    </row>
    <row r="183" spans="1:25" s="128" customFormat="1" x14ac:dyDescent="0.2">
      <c r="B183" s="101"/>
      <c r="C183" s="156"/>
      <c r="D183" s="157"/>
      <c r="E183" s="157"/>
      <c r="F183" s="157"/>
      <c r="G183" s="157"/>
      <c r="H183" s="157"/>
      <c r="I183" s="157"/>
      <c r="J183" s="157"/>
      <c r="K183" s="157"/>
      <c r="L183" s="157"/>
      <c r="M183" s="157"/>
      <c r="N183" s="157"/>
      <c r="O183" s="157"/>
      <c r="P183" s="157"/>
      <c r="Q183" s="157"/>
      <c r="R183" s="157"/>
      <c r="S183" s="157"/>
      <c r="T183" s="157"/>
      <c r="U183" s="157"/>
      <c r="V183" s="157"/>
      <c r="W183" s="157"/>
      <c r="X183" s="157"/>
      <c r="Y183" s="157"/>
    </row>
    <row r="184" spans="1:25" customFormat="1" x14ac:dyDescent="0.2">
      <c r="B184" s="101"/>
      <c r="C184" s="158"/>
      <c r="D184" s="158"/>
      <c r="E184" s="158"/>
      <c r="F184" s="158"/>
      <c r="G184" s="158"/>
      <c r="H184" s="158"/>
      <c r="I184" s="158"/>
      <c r="J184" s="158"/>
      <c r="K184" s="158"/>
      <c r="L184" s="158"/>
      <c r="M184" s="158"/>
      <c r="N184" s="158"/>
      <c r="O184" s="158"/>
      <c r="P184" s="158"/>
      <c r="Q184" s="158"/>
      <c r="R184" s="158"/>
      <c r="S184" s="158"/>
      <c r="T184" s="158"/>
      <c r="U184" s="158"/>
      <c r="V184" s="158"/>
      <c r="W184" s="158"/>
      <c r="X184" s="158"/>
    </row>
    <row r="185" spans="1:25" customFormat="1" x14ac:dyDescent="0.2">
      <c r="B185" s="101"/>
      <c r="C185" s="158" t="s">
        <v>111</v>
      </c>
      <c r="D185" s="158"/>
      <c r="E185" s="100"/>
      <c r="F185" s="100"/>
      <c r="G185" s="100"/>
      <c r="H185" s="100"/>
      <c r="I185" s="100"/>
      <c r="J185" s="100"/>
      <c r="K185" s="158"/>
      <c r="L185" s="158"/>
      <c r="M185" s="158"/>
      <c r="N185" s="158"/>
      <c r="O185" s="158"/>
      <c r="P185" s="158"/>
      <c r="Q185" s="158"/>
      <c r="R185" s="158"/>
      <c r="S185" s="158"/>
      <c r="T185" s="158"/>
      <c r="U185" s="158"/>
      <c r="V185" s="158"/>
      <c r="W185" s="158"/>
      <c r="X185" s="158"/>
    </row>
    <row r="186" spans="1:25" customFormat="1" x14ac:dyDescent="0.2">
      <c r="B186" s="101"/>
      <c r="C186" s="158"/>
      <c r="D186" s="158"/>
      <c r="E186" s="100"/>
      <c r="F186" s="158" t="s">
        <v>112</v>
      </c>
      <c r="G186" s="158"/>
      <c r="H186" s="158"/>
      <c r="I186" s="158"/>
      <c r="J186" s="158"/>
      <c r="K186" s="158"/>
      <c r="L186" s="158"/>
      <c r="M186" s="158"/>
      <c r="N186" s="158"/>
      <c r="O186" s="158"/>
      <c r="P186" s="158"/>
      <c r="Q186" s="158"/>
      <c r="R186" s="158"/>
      <c r="S186" s="158"/>
      <c r="T186" s="158"/>
      <c r="U186" s="158"/>
      <c r="V186" s="158"/>
      <c r="W186" s="158"/>
      <c r="X186" s="158"/>
    </row>
    <row r="187" spans="1:25" customFormat="1" x14ac:dyDescent="0.2">
      <c r="B187" s="101"/>
      <c r="C187" s="158"/>
      <c r="D187" s="158"/>
      <c r="E187" s="100"/>
      <c r="F187" s="158">
        <f>I197</f>
        <v>1.4285714285714285E-2</v>
      </c>
      <c r="G187" s="158"/>
      <c r="H187" s="158"/>
      <c r="I187" s="158"/>
      <c r="J187" s="158"/>
      <c r="K187" s="158"/>
      <c r="L187" s="158"/>
      <c r="M187" s="158"/>
      <c r="N187" s="158"/>
      <c r="O187" s="158"/>
      <c r="P187" s="158"/>
      <c r="Q187" s="158"/>
      <c r="R187" s="158"/>
      <c r="S187" s="158"/>
      <c r="T187" s="158"/>
      <c r="U187" s="158"/>
      <c r="V187" s="158"/>
      <c r="W187" s="158"/>
      <c r="X187" s="158"/>
    </row>
    <row r="188" spans="1:25" customFormat="1" x14ac:dyDescent="0.2">
      <c r="B188" s="101"/>
      <c r="C188" s="158"/>
      <c r="D188" s="158" t="s">
        <v>113</v>
      </c>
      <c r="E188" s="100"/>
      <c r="F188" s="158"/>
      <c r="G188" s="158"/>
      <c r="H188" s="158"/>
      <c r="I188" s="158"/>
      <c r="J188" s="158"/>
      <c r="K188" s="158"/>
      <c r="L188" s="158"/>
      <c r="M188" s="158"/>
      <c r="N188" s="158"/>
      <c r="O188" s="158"/>
      <c r="P188" s="158"/>
      <c r="Q188" s="158"/>
      <c r="R188" s="158"/>
      <c r="S188" s="158"/>
      <c r="T188" s="158"/>
      <c r="U188" s="158"/>
      <c r="V188" s="158"/>
      <c r="W188" s="158"/>
      <c r="X188" s="158"/>
    </row>
    <row r="189" spans="1:25" customFormat="1" x14ac:dyDescent="0.2">
      <c r="B189" s="101"/>
      <c r="C189" s="158"/>
      <c r="D189" s="158"/>
      <c r="E189" s="100"/>
      <c r="F189" s="170" t="s">
        <v>91</v>
      </c>
      <c r="G189">
        <v>17.600000000000001</v>
      </c>
      <c r="H189" s="158" t="s">
        <v>144</v>
      </c>
      <c r="I189" s="158"/>
      <c r="J189" s="158"/>
      <c r="K189" s="158"/>
      <c r="L189" s="158"/>
      <c r="M189" s="158"/>
      <c r="N189" s="158"/>
      <c r="O189" s="158"/>
      <c r="P189" s="158"/>
      <c r="Q189" s="158"/>
      <c r="R189" s="158"/>
      <c r="S189" s="158"/>
      <c r="T189" s="158"/>
      <c r="U189" s="158"/>
      <c r="V189" s="158"/>
      <c r="W189" s="158"/>
      <c r="X189" s="158"/>
    </row>
    <row r="190" spans="1:25" customFormat="1" x14ac:dyDescent="0.2">
      <c r="B190" s="101"/>
      <c r="C190" s="158"/>
      <c r="D190" s="161"/>
      <c r="E190" s="100"/>
      <c r="F190" s="158"/>
      <c r="H190" s="158" t="s">
        <v>114</v>
      </c>
      <c r="I190" s="158"/>
      <c r="J190" s="158"/>
      <c r="K190" s="158"/>
      <c r="L190" s="158"/>
      <c r="M190" s="158"/>
      <c r="N190" s="158"/>
      <c r="O190" s="158"/>
      <c r="P190" s="158"/>
      <c r="Q190" s="158"/>
      <c r="R190" s="158"/>
      <c r="S190" s="158"/>
      <c r="T190" s="158"/>
      <c r="U190" s="158"/>
      <c r="V190" s="158"/>
      <c r="W190" s="158"/>
      <c r="X190" s="158"/>
    </row>
    <row r="191" spans="1:25" customFormat="1" x14ac:dyDescent="0.2">
      <c r="B191" s="101"/>
      <c r="C191" s="158"/>
      <c r="D191" s="161"/>
      <c r="E191" s="100"/>
      <c r="F191" s="161"/>
      <c r="G191" s="161">
        <v>50</v>
      </c>
      <c r="H191" s="161" t="s">
        <v>115</v>
      </c>
      <c r="I191" s="161"/>
      <c r="J191" s="161"/>
      <c r="K191" s="158"/>
      <c r="L191" s="158"/>
      <c r="M191" s="158"/>
      <c r="N191" s="158"/>
      <c r="O191" s="158"/>
      <c r="P191" s="158"/>
      <c r="Q191" s="158"/>
      <c r="R191" s="158"/>
      <c r="S191" s="158"/>
      <c r="T191" s="158"/>
      <c r="U191" s="158"/>
      <c r="V191" s="158"/>
      <c r="W191" s="158"/>
      <c r="X191" s="158"/>
    </row>
    <row r="192" spans="1:25" customFormat="1" x14ac:dyDescent="0.2">
      <c r="B192" s="101"/>
      <c r="C192" s="158"/>
      <c r="D192" s="161"/>
      <c r="E192" s="100"/>
      <c r="F192" s="161"/>
      <c r="G192" s="161">
        <v>200</v>
      </c>
      <c r="H192" s="161" t="s">
        <v>116</v>
      </c>
      <c r="I192" s="161"/>
      <c r="J192" s="161"/>
      <c r="K192" s="158"/>
      <c r="L192" s="158"/>
      <c r="M192" s="158"/>
      <c r="N192" s="158"/>
      <c r="O192" s="158"/>
      <c r="P192" s="158"/>
      <c r="Q192" s="158"/>
      <c r="R192" s="158"/>
      <c r="S192" s="158"/>
      <c r="T192" s="158"/>
      <c r="U192" s="158"/>
      <c r="V192" s="158"/>
      <c r="W192" s="158"/>
      <c r="X192" s="158"/>
    </row>
    <row r="193" spans="2:24" customFormat="1" x14ac:dyDescent="0.2">
      <c r="B193" s="101"/>
      <c r="C193" s="158"/>
      <c r="D193" s="161"/>
      <c r="E193" s="100"/>
      <c r="F193" s="161"/>
      <c r="G193" s="161" t="s">
        <v>117</v>
      </c>
      <c r="H193" s="161" t="s">
        <v>118</v>
      </c>
      <c r="I193" s="161"/>
      <c r="J193" s="161"/>
      <c r="K193" s="158"/>
      <c r="L193" s="158"/>
      <c r="M193" s="158"/>
      <c r="N193" s="158"/>
      <c r="O193" s="158"/>
      <c r="P193" s="158"/>
      <c r="Q193" s="158"/>
      <c r="R193" s="158"/>
      <c r="S193" s="158"/>
      <c r="T193" s="158"/>
      <c r="U193" s="158"/>
      <c r="V193" s="158"/>
      <c r="W193" s="158"/>
      <c r="X193" s="158"/>
    </row>
    <row r="194" spans="2:24" customFormat="1" x14ac:dyDescent="0.2">
      <c r="B194" s="101"/>
      <c r="C194" s="158"/>
      <c r="D194" s="161"/>
      <c r="E194" s="100"/>
      <c r="F194" s="161"/>
      <c r="G194" s="161" t="s">
        <v>119</v>
      </c>
      <c r="H194" s="161"/>
      <c r="I194" s="161"/>
      <c r="J194" s="161" t="s">
        <v>120</v>
      </c>
      <c r="K194" s="158"/>
      <c r="L194" s="158"/>
      <c r="M194" s="158"/>
      <c r="N194" s="158"/>
      <c r="O194" s="158"/>
      <c r="P194" s="158"/>
      <c r="Q194" s="158"/>
      <c r="R194" s="158"/>
      <c r="S194" s="158"/>
      <c r="T194" s="158"/>
      <c r="U194" s="158"/>
      <c r="V194" s="158"/>
      <c r="W194" s="158"/>
      <c r="X194" s="158"/>
    </row>
    <row r="195" spans="2:24" customFormat="1" x14ac:dyDescent="0.2">
      <c r="B195" s="101"/>
      <c r="C195" s="158"/>
      <c r="D195" s="161"/>
      <c r="E195" s="100"/>
      <c r="F195" s="161" t="s">
        <v>115</v>
      </c>
      <c r="G195" s="161">
        <f>50/17500</f>
        <v>2.8571428571428571E-3</v>
      </c>
      <c r="H195" s="161"/>
      <c r="I195" s="161"/>
      <c r="J195" s="161">
        <f>50/17500</f>
        <v>2.8571428571428571E-3</v>
      </c>
      <c r="K195" s="158"/>
      <c r="L195" s="158"/>
      <c r="M195" s="158"/>
      <c r="N195" s="158"/>
      <c r="O195" s="158"/>
      <c r="P195" s="158"/>
      <c r="Q195" s="158"/>
      <c r="R195" s="158"/>
      <c r="S195" s="158"/>
      <c r="T195" s="158"/>
      <c r="U195" s="158"/>
      <c r="V195" s="158"/>
      <c r="W195" s="158"/>
      <c r="X195" s="158"/>
    </row>
    <row r="196" spans="2:24" customFormat="1" x14ac:dyDescent="0.2">
      <c r="B196" s="101"/>
      <c r="C196" s="158"/>
      <c r="D196" s="161"/>
      <c r="E196" s="100"/>
      <c r="F196" s="161" t="s">
        <v>116</v>
      </c>
      <c r="G196" s="161">
        <f>200/17500</f>
        <v>1.1428571428571429E-2</v>
      </c>
      <c r="H196" s="161"/>
      <c r="I196" s="161"/>
      <c r="J196" s="161">
        <v>1.1428571428571429E-2</v>
      </c>
      <c r="K196" s="158"/>
      <c r="L196" s="158"/>
      <c r="M196" s="158"/>
      <c r="N196" s="158"/>
      <c r="O196" s="158"/>
      <c r="P196" s="158"/>
      <c r="Q196" s="158"/>
      <c r="R196" s="158"/>
      <c r="S196" s="158"/>
      <c r="T196" s="158"/>
      <c r="U196" s="158"/>
      <c r="V196" s="158"/>
      <c r="W196" s="158"/>
      <c r="X196" s="158"/>
    </row>
    <row r="197" spans="2:24" customFormat="1" x14ac:dyDescent="0.2">
      <c r="B197" s="101"/>
      <c r="C197" s="158"/>
      <c r="D197" s="161"/>
      <c r="E197" s="161"/>
      <c r="F197" s="161" t="s">
        <v>118</v>
      </c>
      <c r="G197" s="161">
        <f>170/17500</f>
        <v>9.7142857142857135E-3</v>
      </c>
      <c r="H197" s="161">
        <f>330/17500</f>
        <v>1.8857142857142857E-2</v>
      </c>
      <c r="I197" s="161">
        <f>(G197+H197)/2</f>
        <v>1.4285714285714285E-2</v>
      </c>
      <c r="J197" s="161">
        <v>1.4285714285714285E-2</v>
      </c>
      <c r="K197" s="158"/>
      <c r="L197" s="158"/>
      <c r="M197" s="158"/>
      <c r="N197" s="158"/>
      <c r="O197" s="158"/>
      <c r="P197" s="158"/>
      <c r="Q197" s="158"/>
      <c r="R197" s="158"/>
      <c r="S197" s="158"/>
      <c r="T197" s="158"/>
      <c r="U197" s="158"/>
      <c r="V197" s="158"/>
      <c r="W197" s="158"/>
      <c r="X197" s="158"/>
    </row>
    <row r="198" spans="2:24" customFormat="1" x14ac:dyDescent="0.2">
      <c r="B198" s="101"/>
      <c r="C198" s="158"/>
      <c r="D198" s="161"/>
      <c r="E198" s="161"/>
      <c r="F198" s="161"/>
      <c r="G198" s="161"/>
      <c r="H198" s="161"/>
      <c r="I198" s="161"/>
      <c r="J198" s="158"/>
      <c r="K198" s="158"/>
      <c r="L198" s="158"/>
      <c r="M198" s="158"/>
      <c r="N198" s="158"/>
      <c r="O198" s="158"/>
      <c r="P198" s="158"/>
      <c r="Q198" s="158"/>
      <c r="R198" s="158"/>
      <c r="S198" s="158"/>
      <c r="T198" s="158"/>
      <c r="U198" s="158"/>
      <c r="V198" s="158"/>
      <c r="W198" s="158"/>
      <c r="X198" s="158"/>
    </row>
    <row r="199" spans="2:24" customFormat="1" x14ac:dyDescent="0.2">
      <c r="B199" s="101"/>
      <c r="C199" s="158"/>
      <c r="D199" s="161"/>
      <c r="E199" s="161"/>
      <c r="F199" s="161"/>
      <c r="G199" s="161"/>
      <c r="H199" s="161"/>
      <c r="I199" s="161"/>
      <c r="J199" s="158"/>
      <c r="K199" s="158"/>
      <c r="L199" s="158"/>
      <c r="M199" s="158"/>
      <c r="N199" s="158"/>
      <c r="O199" s="158"/>
      <c r="P199" s="158"/>
      <c r="Q199" s="158"/>
      <c r="R199" s="158"/>
      <c r="S199" s="158"/>
      <c r="T199" s="158"/>
      <c r="U199" s="158"/>
      <c r="V199" s="158"/>
      <c r="W199" s="158"/>
      <c r="X199" s="158"/>
    </row>
    <row r="200" spans="2:24" customFormat="1" x14ac:dyDescent="0.2">
      <c r="B200" s="101"/>
      <c r="C200" s="158"/>
      <c r="D200" s="158"/>
      <c r="E200" s="158"/>
      <c r="F200" s="158"/>
      <c r="G200" s="158"/>
      <c r="H200" s="158"/>
      <c r="I200" s="158"/>
      <c r="J200" s="158"/>
      <c r="K200" s="158"/>
      <c r="L200" s="158"/>
      <c r="M200" s="158"/>
      <c r="N200" s="158"/>
      <c r="O200" s="158"/>
      <c r="P200" s="158"/>
      <c r="Q200" s="158"/>
      <c r="R200" s="158"/>
      <c r="S200" s="158"/>
      <c r="T200" s="158"/>
      <c r="U200" s="158"/>
      <c r="V200" s="158"/>
      <c r="W200" s="158"/>
      <c r="X200" s="158"/>
    </row>
    <row r="201" spans="2:24" customFormat="1" x14ac:dyDescent="0.2">
      <c r="B201" s="101"/>
      <c r="C201" s="158"/>
      <c r="D201" s="158"/>
      <c r="E201" s="158"/>
      <c r="F201" s="158"/>
      <c r="G201" s="158"/>
      <c r="H201" s="158"/>
      <c r="I201" s="158"/>
      <c r="J201" s="158"/>
      <c r="K201" s="158"/>
      <c r="L201" s="158"/>
      <c r="M201" s="158"/>
      <c r="N201" s="158"/>
      <c r="O201" s="158"/>
      <c r="P201" s="158"/>
      <c r="Q201" s="158"/>
      <c r="R201" s="158"/>
      <c r="S201" s="158"/>
      <c r="T201" s="158"/>
      <c r="U201" s="158"/>
      <c r="V201" s="158"/>
      <c r="W201" s="158"/>
      <c r="X201" s="158"/>
    </row>
    <row r="202" spans="2:24" customFormat="1" x14ac:dyDescent="0.2">
      <c r="B202" s="101"/>
      <c r="C202" s="158"/>
      <c r="D202" s="158"/>
      <c r="E202" s="158"/>
      <c r="F202" s="158"/>
      <c r="G202" s="158"/>
      <c r="H202" s="158"/>
      <c r="I202" s="158"/>
      <c r="J202" s="158"/>
      <c r="K202" s="158"/>
      <c r="L202" s="158"/>
      <c r="M202" s="158"/>
      <c r="N202" s="158"/>
      <c r="O202" s="158"/>
      <c r="P202" s="158"/>
      <c r="Q202" s="158"/>
      <c r="R202" s="158"/>
      <c r="S202" s="158"/>
      <c r="T202" s="158"/>
      <c r="U202" s="158"/>
      <c r="V202" s="158"/>
      <c r="W202" s="158"/>
      <c r="X202" s="158"/>
    </row>
    <row r="203" spans="2:24" customFormat="1" x14ac:dyDescent="0.2">
      <c r="B203" s="101"/>
      <c r="C203" s="158"/>
      <c r="D203" s="158"/>
      <c r="E203" s="158"/>
      <c r="F203" s="158"/>
      <c r="G203" s="158"/>
      <c r="H203" s="158"/>
      <c r="I203" s="158"/>
      <c r="J203" s="158"/>
      <c r="K203" s="158"/>
      <c r="L203" s="158"/>
      <c r="M203" s="158"/>
      <c r="N203" s="158"/>
      <c r="O203" s="158"/>
      <c r="P203" s="158"/>
      <c r="Q203" s="158"/>
      <c r="R203" s="158"/>
      <c r="S203" s="158"/>
      <c r="T203" s="158"/>
      <c r="U203" s="158"/>
      <c r="V203" s="158"/>
      <c r="W203" s="158"/>
      <c r="X203" s="158"/>
    </row>
    <row r="204" spans="2:24" customFormat="1" x14ac:dyDescent="0.2">
      <c r="B204" s="101"/>
      <c r="C204" s="158"/>
      <c r="D204" s="158"/>
      <c r="E204" s="158"/>
      <c r="F204" s="158"/>
      <c r="G204" s="158"/>
      <c r="H204" s="158"/>
      <c r="I204" s="158"/>
      <c r="J204" s="158"/>
      <c r="K204" s="158"/>
      <c r="L204" s="158"/>
      <c r="M204" s="158"/>
      <c r="N204" s="158"/>
      <c r="O204" s="158"/>
      <c r="P204" s="158"/>
      <c r="Q204" s="158"/>
      <c r="R204" s="158"/>
      <c r="S204" s="158"/>
      <c r="T204" s="158"/>
      <c r="U204" s="158"/>
      <c r="V204" s="158"/>
      <c r="W204" s="158"/>
      <c r="X204" s="158"/>
    </row>
    <row r="205" spans="2:24" customFormat="1" x14ac:dyDescent="0.2">
      <c r="B205" s="101"/>
      <c r="C205" s="158"/>
      <c r="D205" s="158"/>
      <c r="E205" s="158"/>
      <c r="F205" s="158"/>
      <c r="G205" s="158"/>
      <c r="H205" s="158"/>
      <c r="I205" s="158"/>
      <c r="J205" s="158"/>
      <c r="K205" s="158"/>
      <c r="L205" s="158"/>
      <c r="M205" s="158"/>
      <c r="N205" s="158"/>
      <c r="O205" s="158"/>
      <c r="P205" s="158"/>
      <c r="Q205" s="158"/>
      <c r="R205" s="158"/>
      <c r="S205" s="158"/>
      <c r="T205" s="158"/>
      <c r="U205" s="158"/>
      <c r="V205" s="158"/>
      <c r="W205" s="158"/>
      <c r="X205" s="158"/>
    </row>
    <row r="206" spans="2:24" customFormat="1" x14ac:dyDescent="0.2">
      <c r="B206" s="101"/>
      <c r="C206" s="158"/>
      <c r="D206" s="158"/>
      <c r="E206" s="158"/>
      <c r="F206" s="158"/>
      <c r="G206" s="158"/>
      <c r="H206" s="158"/>
      <c r="I206" s="158"/>
      <c r="J206" s="158"/>
      <c r="K206" s="158"/>
      <c r="L206" s="158"/>
      <c r="M206" s="158"/>
      <c r="N206" s="158"/>
      <c r="O206" s="158"/>
      <c r="P206" s="158"/>
      <c r="Q206" s="158"/>
      <c r="R206" s="158"/>
      <c r="S206" s="158"/>
      <c r="T206" s="158"/>
      <c r="U206" s="158"/>
      <c r="V206" s="158"/>
      <c r="W206" s="158"/>
      <c r="X206" s="158"/>
    </row>
    <row r="207" spans="2:24" customFormat="1" x14ac:dyDescent="0.2">
      <c r="B207" s="101"/>
      <c r="C207" s="158"/>
      <c r="D207" s="158"/>
      <c r="E207" s="158"/>
      <c r="F207" s="158"/>
      <c r="G207" s="158"/>
      <c r="H207" s="158"/>
      <c r="I207" s="158"/>
      <c r="J207" s="158"/>
      <c r="K207" s="158"/>
      <c r="L207" s="158"/>
      <c r="M207" s="158"/>
      <c r="N207" s="158"/>
      <c r="O207" s="158"/>
      <c r="P207" s="158"/>
      <c r="Q207" s="158"/>
      <c r="R207" s="158"/>
      <c r="S207" s="158"/>
      <c r="T207" s="158"/>
      <c r="U207" s="158"/>
      <c r="V207" s="158"/>
      <c r="W207" s="158"/>
      <c r="X207" s="158"/>
    </row>
    <row r="208" spans="2:24" customFormat="1" x14ac:dyDescent="0.2">
      <c r="B208" s="101"/>
      <c r="C208" s="158"/>
      <c r="D208" s="158"/>
      <c r="E208" s="158"/>
      <c r="F208" s="158"/>
      <c r="G208" s="158"/>
      <c r="H208" s="158"/>
      <c r="I208" s="158"/>
      <c r="J208" s="158"/>
      <c r="K208" s="158"/>
      <c r="L208" s="158"/>
      <c r="M208" s="158"/>
      <c r="N208" s="158"/>
      <c r="O208" s="158"/>
      <c r="P208" s="158"/>
      <c r="Q208" s="158"/>
      <c r="R208" s="158"/>
      <c r="S208" s="158"/>
      <c r="T208" s="158"/>
      <c r="U208" s="158"/>
      <c r="V208" s="158"/>
      <c r="W208" s="158"/>
      <c r="X208" s="158"/>
    </row>
    <row r="209" spans="2:24" customFormat="1" x14ac:dyDescent="0.2">
      <c r="B209" s="101"/>
      <c r="C209" s="158"/>
      <c r="D209" s="158"/>
      <c r="E209" s="158"/>
      <c r="F209" s="158"/>
      <c r="G209" s="158"/>
      <c r="H209" s="158"/>
      <c r="I209" s="158"/>
      <c r="J209" s="158"/>
      <c r="K209" s="158"/>
      <c r="L209" s="158"/>
      <c r="M209" s="158"/>
      <c r="N209" s="158"/>
      <c r="O209" s="158"/>
      <c r="P209" s="158"/>
      <c r="Q209" s="158"/>
      <c r="R209" s="158"/>
      <c r="S209" s="158"/>
      <c r="T209" s="158"/>
      <c r="U209" s="158"/>
      <c r="V209" s="158"/>
      <c r="W209" s="158"/>
      <c r="X209" s="158"/>
    </row>
    <row r="210" spans="2:24" customFormat="1" x14ac:dyDescent="0.2">
      <c r="B210" s="101"/>
      <c r="C210" s="158"/>
      <c r="D210" s="158"/>
      <c r="E210" s="158"/>
      <c r="F210" s="158"/>
      <c r="G210" s="158"/>
      <c r="H210" s="158"/>
      <c r="I210" s="158"/>
      <c r="J210" s="158"/>
      <c r="K210" s="158"/>
      <c r="L210" s="158"/>
      <c r="M210" s="158"/>
      <c r="N210" s="158"/>
      <c r="O210" s="158"/>
      <c r="P210" s="158"/>
      <c r="Q210" s="158"/>
      <c r="R210" s="158"/>
      <c r="S210" s="158"/>
      <c r="T210" s="158"/>
      <c r="U210" s="158"/>
      <c r="V210" s="158"/>
      <c r="W210" s="158"/>
      <c r="X210" s="158"/>
    </row>
    <row r="211" spans="2:24" customFormat="1" x14ac:dyDescent="0.2">
      <c r="B211" s="101"/>
      <c r="C211" s="158"/>
      <c r="D211" s="158"/>
      <c r="E211" s="158"/>
      <c r="F211" s="158"/>
      <c r="G211" s="158"/>
      <c r="H211" s="158"/>
      <c r="I211" s="158"/>
      <c r="J211" s="158"/>
      <c r="K211" s="158"/>
      <c r="L211" s="158"/>
      <c r="M211" s="158"/>
      <c r="N211" s="158"/>
      <c r="O211" s="158"/>
      <c r="P211" s="158"/>
      <c r="Q211" s="158"/>
      <c r="R211" s="158"/>
      <c r="S211" s="158"/>
      <c r="T211" s="158"/>
      <c r="U211" s="158"/>
      <c r="V211" s="158"/>
      <c r="W211" s="158"/>
      <c r="X211" s="158"/>
    </row>
    <row r="212" spans="2:24" customFormat="1" x14ac:dyDescent="0.2">
      <c r="B212" s="101"/>
      <c r="C212" s="158"/>
      <c r="D212" s="158"/>
      <c r="E212" s="158"/>
      <c r="F212" s="158"/>
      <c r="G212" s="158"/>
      <c r="H212" s="158"/>
      <c r="I212" s="158"/>
      <c r="J212" s="158"/>
      <c r="K212" s="158"/>
      <c r="L212" s="158"/>
      <c r="M212" s="158"/>
      <c r="N212" s="158"/>
      <c r="O212" s="158"/>
      <c r="P212" s="158"/>
      <c r="Q212" s="158"/>
      <c r="R212" s="158"/>
      <c r="S212" s="158"/>
      <c r="T212" s="158"/>
      <c r="U212" s="158"/>
      <c r="V212" s="158"/>
      <c r="W212" s="158"/>
      <c r="X212" s="158"/>
    </row>
    <row r="213" spans="2:24" customFormat="1" x14ac:dyDescent="0.2">
      <c r="B213" s="101"/>
      <c r="C213" s="158"/>
      <c r="D213" s="158"/>
      <c r="E213" s="158"/>
      <c r="F213" s="158"/>
      <c r="G213" s="158"/>
      <c r="H213" s="158"/>
      <c r="I213" s="158"/>
      <c r="J213" s="158"/>
      <c r="K213" s="158"/>
      <c r="L213" s="158"/>
      <c r="M213" s="158"/>
      <c r="N213" s="158"/>
      <c r="O213" s="158"/>
      <c r="P213" s="158"/>
      <c r="Q213" s="158"/>
      <c r="R213" s="158"/>
      <c r="S213" s="158"/>
      <c r="T213" s="158"/>
      <c r="U213" s="158"/>
      <c r="V213" s="158"/>
      <c r="W213" s="158"/>
      <c r="X213" s="158"/>
    </row>
    <row r="214" spans="2:24" customFormat="1" x14ac:dyDescent="0.2">
      <c r="B214" s="101"/>
      <c r="C214" s="158"/>
      <c r="D214" s="158"/>
      <c r="E214" s="158"/>
      <c r="F214" s="158"/>
      <c r="G214" s="158"/>
      <c r="H214" s="158"/>
      <c r="I214" s="158"/>
      <c r="J214" s="158"/>
      <c r="K214" s="158"/>
      <c r="L214" s="158"/>
      <c r="M214" s="158"/>
      <c r="N214" s="158"/>
      <c r="O214" s="158"/>
      <c r="P214" s="158"/>
      <c r="Q214" s="158"/>
      <c r="R214" s="158"/>
      <c r="S214" s="158"/>
      <c r="T214" s="158"/>
      <c r="U214" s="158"/>
      <c r="V214" s="158"/>
      <c r="W214" s="158"/>
      <c r="X214" s="158"/>
    </row>
    <row r="215" spans="2:24" customFormat="1" x14ac:dyDescent="0.2">
      <c r="B215" s="101"/>
      <c r="C215" s="158"/>
      <c r="D215" s="158"/>
      <c r="E215" s="158"/>
      <c r="F215" s="158"/>
      <c r="G215" s="158"/>
      <c r="H215" s="158"/>
      <c r="I215" s="158"/>
      <c r="J215" s="158"/>
      <c r="K215" s="158"/>
      <c r="L215" s="158"/>
      <c r="M215" s="158"/>
      <c r="N215" s="158"/>
      <c r="O215" s="158"/>
      <c r="P215" s="158"/>
      <c r="Q215" s="158"/>
      <c r="R215" s="158"/>
      <c r="S215" s="158"/>
      <c r="T215" s="158"/>
      <c r="U215" s="158"/>
      <c r="V215" s="158"/>
      <c r="W215" s="158"/>
      <c r="X215" s="158"/>
    </row>
    <row r="216" spans="2:24" customFormat="1" x14ac:dyDescent="0.2">
      <c r="B216" s="101"/>
      <c r="C216" s="158"/>
      <c r="D216" s="158"/>
      <c r="E216" s="158"/>
      <c r="F216" s="158"/>
      <c r="G216" s="158"/>
      <c r="H216" s="158"/>
      <c r="I216" s="158"/>
      <c r="J216" s="158"/>
      <c r="K216" s="158"/>
      <c r="L216" s="158"/>
      <c r="M216" s="158"/>
      <c r="N216" s="158"/>
      <c r="O216" s="158"/>
      <c r="P216" s="158"/>
      <c r="Q216" s="158"/>
      <c r="R216" s="158"/>
      <c r="S216" s="158"/>
      <c r="T216" s="158"/>
      <c r="U216" s="158"/>
      <c r="V216" s="158"/>
      <c r="W216" s="158"/>
      <c r="X216" s="158"/>
    </row>
    <row r="217" spans="2:24" customFormat="1" x14ac:dyDescent="0.2">
      <c r="B217" s="101"/>
      <c r="C217" s="158"/>
      <c r="D217" s="158"/>
      <c r="E217" s="158"/>
      <c r="F217" s="158"/>
      <c r="G217" s="158"/>
      <c r="H217" s="158"/>
      <c r="I217" s="158"/>
      <c r="J217" s="158"/>
      <c r="K217" s="158"/>
      <c r="L217" s="158"/>
      <c r="M217" s="158"/>
      <c r="N217" s="158"/>
      <c r="O217" s="158"/>
      <c r="P217" s="158"/>
      <c r="Q217" s="158"/>
      <c r="R217" s="158"/>
      <c r="S217" s="158"/>
      <c r="T217" s="158"/>
      <c r="U217" s="158"/>
      <c r="V217" s="158"/>
      <c r="W217" s="158"/>
      <c r="X217" s="158"/>
    </row>
    <row r="218" spans="2:24" customFormat="1" x14ac:dyDescent="0.2">
      <c r="B218" s="101"/>
      <c r="C218" s="158"/>
      <c r="D218" s="158"/>
      <c r="E218" s="158"/>
      <c r="F218" s="158"/>
      <c r="G218" s="158"/>
      <c r="H218" s="158"/>
      <c r="I218" s="158"/>
      <c r="J218" s="158"/>
      <c r="K218" s="158"/>
      <c r="L218" s="158"/>
      <c r="M218" s="158"/>
      <c r="N218" s="158"/>
      <c r="O218" s="158"/>
      <c r="P218" s="158"/>
      <c r="Q218" s="158"/>
      <c r="R218" s="158"/>
      <c r="S218" s="158"/>
      <c r="T218" s="158"/>
      <c r="U218" s="158"/>
      <c r="V218" s="158"/>
      <c r="W218" s="158"/>
      <c r="X218" s="158"/>
    </row>
    <row r="219" spans="2:24" customFormat="1" x14ac:dyDescent="0.2">
      <c r="B219" s="101"/>
      <c r="C219" s="158"/>
      <c r="D219" s="158"/>
      <c r="E219" s="158"/>
      <c r="F219" s="158"/>
      <c r="G219" s="158"/>
      <c r="H219" s="158"/>
      <c r="I219" s="158"/>
      <c r="J219" s="158"/>
      <c r="K219" s="158"/>
      <c r="L219" s="158"/>
      <c r="M219" s="158"/>
      <c r="N219" s="158"/>
      <c r="O219" s="158"/>
      <c r="P219" s="158"/>
      <c r="Q219" s="158"/>
      <c r="R219" s="158"/>
      <c r="S219" s="158"/>
      <c r="T219" s="158"/>
      <c r="U219" s="158"/>
      <c r="V219" s="158"/>
      <c r="W219" s="158"/>
      <c r="X219" s="158"/>
    </row>
    <row r="220" spans="2:24" customFormat="1" x14ac:dyDescent="0.2">
      <c r="B220" s="101"/>
      <c r="C220" s="158"/>
      <c r="D220" s="158"/>
      <c r="E220" s="158"/>
      <c r="F220" s="158"/>
      <c r="G220" s="158"/>
      <c r="H220" s="158"/>
      <c r="I220" s="158"/>
      <c r="J220" s="158"/>
      <c r="K220" s="158"/>
      <c r="L220" s="158"/>
      <c r="M220" s="158"/>
      <c r="N220" s="158"/>
      <c r="O220" s="158"/>
      <c r="P220" s="158"/>
      <c r="Q220" s="158"/>
      <c r="R220" s="158"/>
      <c r="S220" s="158"/>
      <c r="T220" s="158"/>
      <c r="U220" s="158"/>
      <c r="V220" s="158"/>
      <c r="W220" s="158"/>
      <c r="X220" s="158"/>
    </row>
    <row r="221" spans="2:24" customFormat="1" x14ac:dyDescent="0.2">
      <c r="B221" s="101"/>
      <c r="C221" s="158"/>
      <c r="D221" s="158"/>
      <c r="E221" s="158"/>
      <c r="F221" s="158"/>
      <c r="G221" s="158"/>
      <c r="H221" s="158"/>
      <c r="I221" s="158"/>
      <c r="J221" s="158"/>
      <c r="K221" s="158"/>
      <c r="L221" s="158"/>
      <c r="M221" s="158"/>
      <c r="N221" s="158"/>
      <c r="O221" s="158"/>
      <c r="P221" s="158"/>
      <c r="Q221" s="158"/>
      <c r="R221" s="158"/>
      <c r="S221" s="158"/>
      <c r="T221" s="158"/>
      <c r="U221" s="158"/>
      <c r="V221" s="158"/>
      <c r="W221" s="158"/>
      <c r="X221" s="158"/>
    </row>
    <row r="222" spans="2:24" customFormat="1" x14ac:dyDescent="0.2">
      <c r="B222" s="101"/>
      <c r="C222" s="158"/>
      <c r="D222" s="158"/>
      <c r="E222" s="158"/>
      <c r="F222" s="158"/>
      <c r="G222" s="158"/>
      <c r="H222" s="158"/>
      <c r="I222" s="158"/>
      <c r="J222" s="158"/>
      <c r="K222" s="158"/>
      <c r="L222" s="158"/>
      <c r="M222" s="158"/>
      <c r="N222" s="158"/>
      <c r="O222" s="158"/>
      <c r="P222" s="158"/>
      <c r="Q222" s="158"/>
      <c r="R222" s="158"/>
      <c r="S222" s="158"/>
      <c r="T222" s="158"/>
      <c r="U222" s="158"/>
      <c r="V222" s="158"/>
      <c r="W222" s="158"/>
      <c r="X222" s="158"/>
    </row>
    <row r="223" spans="2:24" customFormat="1" x14ac:dyDescent="0.2">
      <c r="B223" s="101"/>
      <c r="C223" s="158"/>
      <c r="D223" s="158"/>
      <c r="E223" s="158"/>
      <c r="F223" s="158"/>
      <c r="G223" s="158"/>
      <c r="H223" s="158"/>
      <c r="I223" s="158"/>
      <c r="J223" s="158"/>
      <c r="K223" s="158"/>
      <c r="L223" s="158"/>
      <c r="M223" s="158"/>
      <c r="N223" s="158"/>
      <c r="O223" s="158"/>
      <c r="P223" s="158"/>
      <c r="Q223" s="158"/>
      <c r="R223" s="158"/>
      <c r="S223" s="158"/>
      <c r="T223" s="158"/>
      <c r="U223" s="158"/>
      <c r="V223" s="158"/>
      <c r="W223" s="158"/>
      <c r="X223" s="158"/>
    </row>
    <row r="224" spans="2:24" customFormat="1" x14ac:dyDescent="0.2">
      <c r="B224" s="101"/>
      <c r="C224" s="158"/>
      <c r="D224" s="158"/>
      <c r="E224" s="158"/>
      <c r="F224" s="158"/>
      <c r="G224" s="158"/>
      <c r="H224" s="158"/>
      <c r="I224" s="158"/>
      <c r="J224" s="158"/>
      <c r="K224" s="158"/>
      <c r="L224" s="158"/>
      <c r="M224" s="158"/>
      <c r="N224" s="158"/>
      <c r="O224" s="158"/>
      <c r="P224" s="158"/>
      <c r="Q224" s="158"/>
      <c r="R224" s="158"/>
      <c r="S224" s="158"/>
      <c r="T224" s="158"/>
      <c r="U224" s="158"/>
      <c r="V224" s="158"/>
      <c r="W224" s="158"/>
      <c r="X224" s="158"/>
    </row>
    <row r="225" spans="1:25" customFormat="1" x14ac:dyDescent="0.2">
      <c r="B225" s="101"/>
      <c r="C225" s="158"/>
      <c r="D225" s="158"/>
      <c r="E225" s="158"/>
      <c r="F225" s="158"/>
      <c r="G225" s="158"/>
      <c r="H225" s="158"/>
      <c r="I225" s="158"/>
      <c r="J225" s="158"/>
      <c r="K225" s="158"/>
      <c r="L225" s="158"/>
      <c r="M225" s="158"/>
      <c r="N225" s="158"/>
      <c r="O225" s="158"/>
      <c r="P225" s="158"/>
      <c r="Q225" s="158"/>
      <c r="R225" s="158"/>
      <c r="S225" s="158"/>
      <c r="T225" s="158"/>
      <c r="U225" s="158"/>
      <c r="V225" s="158"/>
      <c r="W225" s="158"/>
      <c r="X225" s="158"/>
      <c r="Y225" s="158"/>
    </row>
    <row r="226" spans="1:25" customFormat="1" x14ac:dyDescent="0.2">
      <c r="B226" s="101"/>
      <c r="C226" s="158"/>
      <c r="D226" s="158"/>
      <c r="E226" s="158"/>
      <c r="F226" s="158"/>
      <c r="G226" s="158"/>
      <c r="H226" s="158"/>
      <c r="I226" s="158"/>
      <c r="J226" s="158"/>
      <c r="K226" s="158"/>
      <c r="L226" s="158"/>
      <c r="M226" s="158"/>
      <c r="N226" s="158"/>
      <c r="O226" s="158"/>
      <c r="P226" s="158"/>
      <c r="Q226" s="158"/>
      <c r="R226" s="158"/>
      <c r="S226" s="158"/>
      <c r="T226" s="158"/>
      <c r="U226" s="158"/>
      <c r="V226" s="158"/>
      <c r="W226" s="158"/>
      <c r="X226" s="158"/>
      <c r="Y226" s="158"/>
    </row>
    <row r="227" spans="1:25" customFormat="1" x14ac:dyDescent="0.2">
      <c r="B227" s="101"/>
      <c r="C227" s="158"/>
      <c r="D227" s="158"/>
      <c r="E227" s="158"/>
      <c r="F227" s="158"/>
      <c r="G227" s="158"/>
      <c r="H227" s="158"/>
      <c r="I227" s="158"/>
      <c r="J227" s="158"/>
      <c r="K227" s="158"/>
      <c r="L227" s="158"/>
      <c r="M227" s="158"/>
      <c r="N227" s="158"/>
      <c r="O227" s="158"/>
      <c r="P227" s="158"/>
      <c r="Q227" s="158"/>
      <c r="R227" s="158"/>
      <c r="S227" s="158"/>
      <c r="T227" s="158"/>
      <c r="U227" s="158"/>
      <c r="V227" s="158"/>
      <c r="W227" s="158"/>
      <c r="X227" s="158"/>
      <c r="Y227" s="158"/>
    </row>
    <row r="228" spans="1:25" customFormat="1" x14ac:dyDescent="0.2">
      <c r="B228" s="101"/>
      <c r="C228" s="158"/>
      <c r="D228" s="158"/>
      <c r="E228" s="158"/>
      <c r="F228" s="158"/>
      <c r="G228" s="158"/>
      <c r="H228" s="158"/>
      <c r="I228" s="158"/>
      <c r="J228" s="158"/>
      <c r="K228" s="158"/>
      <c r="L228" s="158"/>
      <c r="M228" s="158"/>
      <c r="N228" s="158"/>
      <c r="O228" s="158"/>
      <c r="P228" s="158"/>
      <c r="Q228" s="158"/>
      <c r="R228" s="158"/>
      <c r="S228" s="158"/>
      <c r="T228" s="158"/>
      <c r="U228" s="158"/>
      <c r="V228" s="158"/>
      <c r="W228" s="158"/>
      <c r="X228" s="158"/>
      <c r="Y228" s="158"/>
    </row>
    <row r="229" spans="1:25" s="125" customFormat="1" ht="17" thickBot="1" x14ac:dyDescent="0.25">
      <c r="B229" s="101"/>
    </row>
    <row r="230" spans="1:25" s="125" customFormat="1" x14ac:dyDescent="0.2">
      <c r="B230" s="103"/>
      <c r="C230" s="104" t="s">
        <v>25</v>
      </c>
      <c r="D230" s="104" t="s">
        <v>55</v>
      </c>
      <c r="E230" s="104"/>
      <c r="F230" s="104" t="s">
        <v>32</v>
      </c>
      <c r="G230" s="104"/>
      <c r="H230" s="104"/>
      <c r="I230" s="104"/>
      <c r="J230" s="104"/>
      <c r="K230" s="104"/>
      <c r="L230" s="104"/>
      <c r="M230" s="104"/>
      <c r="N230" s="104"/>
      <c r="O230" s="104"/>
      <c r="P230" s="104"/>
      <c r="Q230" s="104"/>
      <c r="R230" s="104"/>
      <c r="S230" s="104"/>
      <c r="T230" s="104"/>
      <c r="U230" s="104"/>
    </row>
    <row r="231" spans="1:25" s="125" customFormat="1" x14ac:dyDescent="0.2">
      <c r="B231" s="101"/>
      <c r="C231" s="156"/>
      <c r="D231" s="157"/>
      <c r="E231" s="157"/>
      <c r="F231" s="157"/>
      <c r="G231" s="157"/>
      <c r="H231" s="157"/>
      <c r="I231" s="157"/>
      <c r="J231" s="157"/>
      <c r="K231" s="157"/>
      <c r="L231" s="157"/>
      <c r="M231" s="157"/>
      <c r="N231" s="157"/>
      <c r="O231" s="157"/>
      <c r="P231" s="157"/>
      <c r="Q231" s="157"/>
      <c r="R231" s="157"/>
      <c r="S231" s="157"/>
      <c r="T231" s="157"/>
      <c r="U231" s="157"/>
    </row>
    <row r="232" spans="1:25" customFormat="1" ht="17" thickBot="1" x14ac:dyDescent="0.25">
      <c r="A232" s="125"/>
      <c r="B232" s="101"/>
      <c r="C232" s="158" t="s">
        <v>161</v>
      </c>
      <c r="D232" s="125"/>
      <c r="E232" s="125"/>
      <c r="F232" s="125"/>
      <c r="G232" s="125"/>
      <c r="H232" s="125"/>
      <c r="I232" s="125"/>
      <c r="J232" s="125"/>
      <c r="K232" s="125"/>
      <c r="L232" s="125"/>
      <c r="M232" s="125"/>
      <c r="N232" s="125"/>
      <c r="O232" s="125"/>
      <c r="P232" s="125"/>
      <c r="Q232" s="125"/>
      <c r="R232" s="125"/>
      <c r="S232" s="125"/>
      <c r="T232" s="125"/>
      <c r="U232" s="158"/>
      <c r="V232" s="158"/>
      <c r="W232" s="158"/>
      <c r="X232" s="158"/>
    </row>
    <row r="233" spans="1:25" customFormat="1" ht="18" thickTop="1" thickBot="1" x14ac:dyDescent="0.25">
      <c r="B233" s="101"/>
      <c r="C233" s="100"/>
      <c r="D233" s="160"/>
      <c r="E233" s="100"/>
      <c r="F233" s="230" t="s">
        <v>162</v>
      </c>
      <c r="G233" s="232">
        <v>25</v>
      </c>
      <c r="H233" s="230" t="s">
        <v>163</v>
      </c>
      <c r="I233" s="158"/>
      <c r="J233" s="158"/>
      <c r="K233" s="158"/>
      <c r="L233" s="158"/>
      <c r="M233" s="158"/>
      <c r="N233" s="158"/>
      <c r="O233" s="158"/>
      <c r="P233" s="158"/>
      <c r="Q233" s="158"/>
      <c r="R233" s="158"/>
      <c r="S233" s="158"/>
      <c r="T233" s="158"/>
      <c r="U233" s="158"/>
      <c r="V233" s="158"/>
      <c r="W233" s="158"/>
      <c r="X233" s="158"/>
    </row>
    <row r="234" spans="1:25" customFormat="1" ht="18" thickTop="1" thickBot="1" x14ac:dyDescent="0.25">
      <c r="B234" s="101"/>
      <c r="C234" s="158"/>
      <c r="D234" s="158"/>
      <c r="E234" s="100"/>
      <c r="F234" s="230" t="s">
        <v>164</v>
      </c>
      <c r="G234" s="232">
        <v>13</v>
      </c>
      <c r="H234" s="230" t="s">
        <v>166</v>
      </c>
      <c r="I234" s="158"/>
      <c r="J234" s="158"/>
      <c r="K234" s="158"/>
      <c r="L234" s="158"/>
      <c r="M234" s="158"/>
      <c r="N234" s="158"/>
      <c r="O234" s="158"/>
      <c r="P234" s="158"/>
      <c r="Q234" s="158"/>
      <c r="R234" s="158"/>
      <c r="S234" s="158"/>
      <c r="T234" s="158"/>
      <c r="U234" s="158"/>
      <c r="V234" s="158"/>
      <c r="W234" s="158"/>
      <c r="X234" s="158"/>
    </row>
    <row r="235" spans="1:25" customFormat="1" ht="17" thickTop="1" x14ac:dyDescent="0.2">
      <c r="B235" s="101"/>
      <c r="C235" s="158"/>
      <c r="D235" s="158"/>
      <c r="E235" s="158"/>
      <c r="F235" s="100"/>
      <c r="G235" s="158">
        <f>G233/G234/1000</f>
        <v>1.9230769230769232E-3</v>
      </c>
      <c r="H235" s="161" t="s">
        <v>165</v>
      </c>
      <c r="I235" s="158"/>
      <c r="J235" s="158"/>
      <c r="K235" s="158"/>
      <c r="L235" s="158"/>
      <c r="M235" s="158"/>
      <c r="N235" s="158"/>
      <c r="O235" s="158"/>
      <c r="P235" s="158"/>
      <c r="Q235" s="158"/>
      <c r="R235" s="158"/>
      <c r="S235" s="158"/>
      <c r="T235" s="158"/>
      <c r="U235" s="158"/>
      <c r="V235" s="158"/>
      <c r="W235" s="158"/>
      <c r="X235" s="158"/>
    </row>
    <row r="236" spans="1:25" customFormat="1" x14ac:dyDescent="0.2">
      <c r="B236" s="101"/>
      <c r="C236" s="158"/>
      <c r="D236" s="158"/>
      <c r="E236" s="158"/>
      <c r="F236" s="100"/>
      <c r="G236" s="158"/>
      <c r="H236" s="161"/>
      <c r="I236" s="158"/>
      <c r="J236" s="158"/>
      <c r="K236" s="158"/>
      <c r="L236" s="158"/>
      <c r="M236" s="158"/>
      <c r="N236" s="158"/>
      <c r="O236" s="158"/>
      <c r="P236" s="158"/>
      <c r="Q236" s="158"/>
      <c r="R236" s="158"/>
      <c r="S236" s="158"/>
      <c r="T236" s="158"/>
      <c r="U236" s="158"/>
      <c r="V236" s="158"/>
      <c r="W236" s="158"/>
      <c r="X236" s="158"/>
    </row>
    <row r="237" spans="1:25" customFormat="1" x14ac:dyDescent="0.2">
      <c r="B237" s="101"/>
      <c r="C237" s="158"/>
      <c r="D237" s="158"/>
      <c r="E237" s="158"/>
      <c r="F237" s="158"/>
      <c r="G237" s="158"/>
      <c r="H237" s="158"/>
      <c r="I237" s="158"/>
      <c r="J237" s="158"/>
      <c r="K237" s="158"/>
      <c r="L237" s="158"/>
      <c r="M237" s="158"/>
      <c r="N237" s="158"/>
      <c r="O237" s="158"/>
      <c r="P237" s="158"/>
      <c r="Q237" s="158"/>
      <c r="R237" s="158"/>
      <c r="S237" s="158"/>
      <c r="T237" s="158"/>
      <c r="U237" s="158"/>
      <c r="V237" s="158"/>
      <c r="W237" s="158"/>
      <c r="X237" s="158"/>
    </row>
    <row r="238" spans="1:25" customFormat="1" x14ac:dyDescent="0.2">
      <c r="B238" s="101"/>
      <c r="C238" s="158"/>
      <c r="D238" s="158"/>
      <c r="E238" s="158"/>
      <c r="F238" s="158"/>
      <c r="G238" s="158"/>
      <c r="H238" s="158"/>
      <c r="I238" s="158"/>
      <c r="J238" s="158"/>
      <c r="K238" s="158"/>
      <c r="L238" s="158"/>
      <c r="M238" s="158"/>
      <c r="N238" s="158"/>
      <c r="O238" s="158"/>
      <c r="P238" s="158"/>
      <c r="Q238" s="158"/>
      <c r="R238" s="158"/>
      <c r="S238" s="158"/>
      <c r="T238" s="158"/>
      <c r="U238" s="158"/>
      <c r="V238" s="158"/>
      <c r="W238" s="158"/>
      <c r="X238" s="158"/>
    </row>
    <row r="239" spans="1:25" customFormat="1" x14ac:dyDescent="0.2">
      <c r="B239" s="101"/>
      <c r="C239" s="158"/>
      <c r="D239" s="158"/>
      <c r="E239" s="158"/>
      <c r="F239" s="158"/>
      <c r="G239" s="158"/>
      <c r="H239" s="158"/>
      <c r="I239" s="158"/>
      <c r="J239" s="158"/>
      <c r="K239" s="158"/>
      <c r="L239" s="158"/>
      <c r="M239" s="158"/>
      <c r="N239" s="158"/>
      <c r="O239" s="158"/>
      <c r="P239" s="158"/>
      <c r="Q239" s="158"/>
      <c r="R239" s="158"/>
      <c r="S239" s="158"/>
      <c r="T239" s="158"/>
      <c r="U239" s="158"/>
      <c r="V239" s="158"/>
      <c r="W239" s="158"/>
      <c r="X239" s="158"/>
    </row>
    <row r="240" spans="1:25" customFormat="1" x14ac:dyDescent="0.2">
      <c r="B240" s="101"/>
      <c r="C240" s="158"/>
      <c r="D240" s="158"/>
      <c r="E240" s="158"/>
      <c r="F240" s="158"/>
      <c r="G240" s="158"/>
      <c r="H240" s="158"/>
      <c r="I240" s="158"/>
      <c r="J240" s="158"/>
      <c r="K240" s="158"/>
      <c r="L240" s="158"/>
      <c r="M240" s="158"/>
      <c r="N240" s="158"/>
      <c r="O240" s="158"/>
      <c r="P240" s="158"/>
      <c r="Q240" s="158"/>
      <c r="R240" s="158"/>
      <c r="S240" s="158"/>
      <c r="T240" s="158"/>
      <c r="U240" s="158"/>
      <c r="V240" s="158"/>
      <c r="W240" s="158"/>
      <c r="X240" s="158"/>
    </row>
    <row r="241" spans="2:24" customFormat="1" x14ac:dyDescent="0.2">
      <c r="B241" s="101"/>
      <c r="C241" s="158"/>
      <c r="D241" s="158"/>
      <c r="E241" s="158"/>
      <c r="F241" s="158"/>
      <c r="G241" s="158"/>
      <c r="H241" s="158"/>
      <c r="I241" s="158"/>
      <c r="J241" s="158"/>
      <c r="K241" s="158"/>
      <c r="L241" s="158"/>
      <c r="M241" s="158"/>
      <c r="N241" s="158"/>
      <c r="O241" s="158"/>
      <c r="P241" s="158"/>
      <c r="Q241" s="158"/>
      <c r="R241" s="158"/>
      <c r="S241" s="158"/>
      <c r="T241" s="158"/>
      <c r="U241" s="158"/>
      <c r="V241" s="158"/>
      <c r="W241" s="158"/>
      <c r="X241" s="158"/>
    </row>
    <row r="242" spans="2:24" customFormat="1" x14ac:dyDescent="0.2">
      <c r="B242" s="101"/>
      <c r="C242" s="158"/>
      <c r="D242" s="158"/>
      <c r="E242" s="158"/>
      <c r="F242" s="158"/>
      <c r="G242" s="158"/>
      <c r="H242" s="158"/>
      <c r="I242" s="158"/>
      <c r="J242" s="158"/>
      <c r="K242" s="158"/>
      <c r="L242" s="158"/>
      <c r="M242" s="158"/>
      <c r="N242" s="158"/>
      <c r="O242" s="158"/>
      <c r="P242" s="158"/>
      <c r="Q242" s="158"/>
      <c r="R242" s="158"/>
      <c r="S242" s="158"/>
      <c r="T242" s="158"/>
      <c r="U242" s="158"/>
      <c r="V242" s="158"/>
      <c r="W242" s="158"/>
      <c r="X242" s="158"/>
    </row>
    <row r="243" spans="2:24" customFormat="1" x14ac:dyDescent="0.2">
      <c r="B243" s="101"/>
      <c r="C243" s="158"/>
      <c r="D243" s="158"/>
      <c r="E243" s="158"/>
      <c r="F243" s="158"/>
      <c r="G243" s="158"/>
      <c r="H243" s="158"/>
      <c r="I243" s="158"/>
      <c r="J243" s="158"/>
      <c r="K243" s="158"/>
      <c r="L243" s="158"/>
      <c r="M243" s="158"/>
      <c r="N243" s="158"/>
      <c r="O243" s="158"/>
      <c r="P243" s="158"/>
      <c r="Q243" s="158"/>
      <c r="R243" s="158"/>
      <c r="S243" s="158"/>
      <c r="T243" s="158"/>
      <c r="U243" s="158"/>
      <c r="V243" s="158"/>
      <c r="W243" s="158"/>
      <c r="X243" s="158"/>
    </row>
    <row r="244" spans="2:24" customFormat="1" x14ac:dyDescent="0.2">
      <c r="B244" s="101"/>
      <c r="C244" s="158"/>
      <c r="D244" s="158"/>
      <c r="E244" s="158"/>
      <c r="F244" s="158"/>
      <c r="G244" s="158"/>
      <c r="H244" s="158"/>
      <c r="I244" s="158"/>
      <c r="J244" s="158"/>
      <c r="K244" s="158"/>
      <c r="L244" s="158"/>
      <c r="M244" s="158"/>
      <c r="N244" s="158"/>
      <c r="O244" s="158"/>
      <c r="P244" s="158"/>
      <c r="Q244" s="158"/>
      <c r="R244" s="158"/>
      <c r="S244" s="158"/>
      <c r="T244" s="158"/>
      <c r="U244" s="158"/>
      <c r="V244" s="158"/>
      <c r="W244" s="158"/>
      <c r="X244" s="158"/>
    </row>
    <row r="245" spans="2:24" customFormat="1" x14ac:dyDescent="0.2">
      <c r="B245" s="101"/>
      <c r="C245" s="158"/>
      <c r="D245" s="158"/>
      <c r="E245" s="158"/>
      <c r="F245" s="158"/>
      <c r="G245" s="158"/>
      <c r="H245" s="158"/>
      <c r="I245" s="158"/>
      <c r="J245" s="158"/>
      <c r="K245" s="158"/>
      <c r="L245" s="158"/>
      <c r="M245" s="158"/>
      <c r="N245" s="158"/>
      <c r="O245" s="158"/>
      <c r="P245" s="158"/>
      <c r="Q245" s="158"/>
      <c r="R245" s="158"/>
      <c r="S245" s="158"/>
      <c r="T245" s="158"/>
      <c r="U245" s="158"/>
      <c r="V245" s="158"/>
      <c r="W245" s="158"/>
      <c r="X245" s="158"/>
    </row>
    <row r="246" spans="2:24" customFormat="1" x14ac:dyDescent="0.2">
      <c r="B246" s="101"/>
      <c r="C246" s="158"/>
      <c r="D246" s="158"/>
      <c r="E246" s="158"/>
      <c r="F246" s="158"/>
      <c r="G246" s="158"/>
      <c r="H246" s="158"/>
      <c r="I246" s="158"/>
      <c r="J246" s="158"/>
      <c r="K246" s="158"/>
      <c r="L246" s="158"/>
      <c r="M246" s="158"/>
      <c r="N246" s="158"/>
      <c r="O246" s="158"/>
      <c r="P246" s="158"/>
      <c r="Q246" s="158"/>
      <c r="R246" s="158"/>
      <c r="S246" s="158"/>
      <c r="T246" s="158"/>
      <c r="U246" s="158"/>
      <c r="V246" s="158"/>
      <c r="W246" s="158"/>
      <c r="X246" s="158"/>
    </row>
    <row r="247" spans="2:24" customFormat="1" x14ac:dyDescent="0.2">
      <c r="B247" s="101"/>
      <c r="C247" s="158"/>
      <c r="D247" s="158"/>
      <c r="E247" s="158"/>
      <c r="F247" s="158"/>
      <c r="G247" s="158"/>
      <c r="H247" s="158"/>
      <c r="I247" s="158"/>
      <c r="J247" s="158"/>
      <c r="K247" s="158"/>
      <c r="L247" s="158"/>
      <c r="M247" s="158"/>
      <c r="N247" s="158"/>
      <c r="O247" s="158"/>
      <c r="P247" s="158"/>
      <c r="Q247" s="158"/>
      <c r="R247" s="158"/>
      <c r="S247" s="158"/>
      <c r="T247" s="158"/>
      <c r="U247" s="158"/>
      <c r="V247" s="158"/>
      <c r="W247" s="158"/>
      <c r="X247" s="158"/>
    </row>
    <row r="248" spans="2:24" customFormat="1" x14ac:dyDescent="0.2">
      <c r="B248" s="101"/>
      <c r="C248" s="158"/>
      <c r="D248" s="158"/>
      <c r="E248" s="158"/>
      <c r="F248" s="158"/>
      <c r="G248" s="158"/>
      <c r="H248" s="158"/>
      <c r="I248" s="158"/>
      <c r="J248" s="158"/>
      <c r="K248" s="158"/>
      <c r="L248" s="158"/>
      <c r="M248" s="158"/>
      <c r="N248" s="158"/>
      <c r="O248" s="158"/>
      <c r="P248" s="158"/>
      <c r="Q248" s="158"/>
      <c r="R248" s="158"/>
      <c r="S248" s="158"/>
      <c r="T248" s="158"/>
      <c r="U248" s="158"/>
      <c r="V248" s="158"/>
      <c r="W248" s="158"/>
      <c r="X248" s="158"/>
    </row>
    <row r="249" spans="2:24" customFormat="1" x14ac:dyDescent="0.2">
      <c r="B249" s="101"/>
      <c r="C249" s="158"/>
      <c r="D249" s="158"/>
      <c r="E249" s="158"/>
      <c r="F249" s="158"/>
      <c r="G249" s="158"/>
      <c r="H249" s="158"/>
      <c r="I249" s="158"/>
      <c r="J249" s="158"/>
      <c r="K249" s="158"/>
      <c r="L249" s="158"/>
      <c r="M249" s="158"/>
      <c r="N249" s="158"/>
      <c r="O249" s="158"/>
      <c r="P249" s="158"/>
      <c r="Q249" s="158"/>
      <c r="R249" s="158"/>
      <c r="S249" s="158"/>
      <c r="T249" s="158"/>
      <c r="U249" s="158"/>
      <c r="V249" s="158"/>
      <c r="W249" s="158"/>
      <c r="X249" s="158"/>
    </row>
    <row r="250" spans="2:24" customFormat="1" x14ac:dyDescent="0.2">
      <c r="B250" s="101"/>
      <c r="C250" s="158"/>
      <c r="D250" s="158"/>
      <c r="E250" s="158"/>
      <c r="F250" s="158"/>
      <c r="G250" s="158"/>
      <c r="H250" s="158"/>
      <c r="I250" s="158"/>
      <c r="J250" s="158"/>
      <c r="K250" s="158"/>
      <c r="L250" s="158"/>
      <c r="M250" s="158"/>
      <c r="N250" s="158"/>
      <c r="O250" s="158"/>
      <c r="P250" s="158"/>
      <c r="Q250" s="158"/>
      <c r="R250" s="158"/>
      <c r="S250" s="158"/>
      <c r="T250" s="158"/>
      <c r="U250" s="158"/>
      <c r="V250" s="158"/>
      <c r="W250" s="158"/>
      <c r="X250" s="158"/>
    </row>
    <row r="251" spans="2:24" customFormat="1" x14ac:dyDescent="0.2">
      <c r="B251" s="101"/>
      <c r="C251" s="158"/>
      <c r="D251" s="158"/>
      <c r="E251" s="158"/>
      <c r="F251" s="158"/>
      <c r="G251" s="158"/>
      <c r="H251" s="158"/>
      <c r="I251" s="158"/>
      <c r="J251" s="158"/>
      <c r="K251" s="158"/>
      <c r="L251" s="158"/>
      <c r="M251" s="158"/>
      <c r="N251" s="158"/>
      <c r="O251" s="158"/>
      <c r="P251" s="158"/>
      <c r="Q251" s="158"/>
      <c r="R251" s="158"/>
      <c r="S251" s="158"/>
      <c r="T251" s="158"/>
      <c r="U251" s="158"/>
      <c r="V251" s="158"/>
      <c r="W251" s="158"/>
      <c r="X251" s="158"/>
    </row>
    <row r="252" spans="2:24" customFormat="1" x14ac:dyDescent="0.2">
      <c r="B252" s="101"/>
      <c r="C252" s="158"/>
      <c r="D252" s="158"/>
      <c r="E252" s="158"/>
      <c r="F252" s="158"/>
      <c r="G252" s="158"/>
      <c r="H252" s="158"/>
      <c r="I252" s="158"/>
      <c r="J252" s="158"/>
      <c r="K252" s="158"/>
      <c r="L252" s="158"/>
      <c r="M252" s="158"/>
      <c r="N252" s="158"/>
      <c r="O252" s="158"/>
      <c r="P252" s="158"/>
      <c r="Q252" s="158"/>
      <c r="R252" s="158"/>
      <c r="S252" s="158"/>
      <c r="T252" s="158"/>
      <c r="U252" s="158"/>
      <c r="V252" s="158"/>
      <c r="W252" s="158"/>
      <c r="X252" s="158"/>
    </row>
    <row r="253" spans="2:24" customFormat="1" x14ac:dyDescent="0.2">
      <c r="B253" s="101"/>
      <c r="C253" s="158"/>
      <c r="D253" s="158"/>
      <c r="E253" s="158"/>
      <c r="F253" s="158"/>
      <c r="G253" s="158"/>
      <c r="H253" s="158"/>
      <c r="I253" s="158"/>
      <c r="J253" s="158"/>
      <c r="K253" s="158"/>
      <c r="L253" s="158"/>
      <c r="M253" s="158"/>
      <c r="N253" s="158"/>
      <c r="O253" s="158"/>
      <c r="P253" s="158"/>
      <c r="Q253" s="158"/>
      <c r="R253" s="158"/>
      <c r="S253" s="158"/>
      <c r="T253" s="158"/>
      <c r="U253" s="158"/>
      <c r="V253" s="158"/>
      <c r="W253" s="158"/>
      <c r="X253" s="158"/>
    </row>
    <row r="254" spans="2:24" customFormat="1" x14ac:dyDescent="0.2">
      <c r="B254" s="101"/>
      <c r="C254" s="158"/>
      <c r="D254" s="158"/>
      <c r="E254" s="158"/>
      <c r="F254" s="158"/>
      <c r="G254" s="158"/>
      <c r="H254" s="158"/>
      <c r="I254" s="161"/>
      <c r="J254" s="161"/>
      <c r="K254" s="161"/>
      <c r="L254" s="161"/>
      <c r="M254" s="161"/>
      <c r="N254" s="161"/>
      <c r="O254" s="161"/>
      <c r="P254" s="158"/>
      <c r="Q254" s="158"/>
      <c r="R254" s="158"/>
      <c r="S254" s="158"/>
      <c r="T254" s="158"/>
      <c r="U254" s="158"/>
      <c r="V254" s="158"/>
      <c r="W254" s="158"/>
      <c r="X254" s="158"/>
    </row>
    <row r="255" spans="2:24" customFormat="1" x14ac:dyDescent="0.2">
      <c r="B255" s="101"/>
      <c r="C255" s="158"/>
      <c r="D255" s="158"/>
      <c r="E255" s="158"/>
      <c r="F255" s="158"/>
      <c r="G255" s="158"/>
      <c r="H255" s="158"/>
      <c r="I255" s="161"/>
      <c r="J255" s="161"/>
      <c r="K255" s="161"/>
      <c r="L255" s="161"/>
      <c r="M255" s="161"/>
      <c r="N255" s="161"/>
      <c r="O255" s="161"/>
      <c r="P255" s="158"/>
      <c r="Q255" s="158"/>
      <c r="R255" s="158"/>
      <c r="S255" s="158"/>
      <c r="T255" s="158"/>
      <c r="U255" s="158"/>
      <c r="V255" s="158"/>
      <c r="W255" s="158"/>
      <c r="X255" s="158"/>
    </row>
    <row r="256" spans="2:24" customFormat="1" x14ac:dyDescent="0.2">
      <c r="B256" s="101"/>
      <c r="C256" s="158"/>
      <c r="D256" s="158"/>
      <c r="E256" s="158"/>
      <c r="F256" s="158"/>
      <c r="G256" s="158"/>
      <c r="H256" s="158"/>
      <c r="I256" s="161"/>
      <c r="J256" s="231"/>
      <c r="K256" s="161"/>
      <c r="L256" s="161"/>
      <c r="M256" s="161"/>
      <c r="N256" s="161"/>
      <c r="O256" s="161"/>
      <c r="P256" s="158"/>
      <c r="Q256" s="158"/>
      <c r="R256" s="158"/>
      <c r="S256" s="158"/>
      <c r="T256" s="158"/>
      <c r="U256" s="158"/>
      <c r="V256" s="158"/>
      <c r="W256" s="158"/>
      <c r="X256" s="158"/>
    </row>
    <row r="257" spans="1:25" customFormat="1" x14ac:dyDescent="0.2">
      <c r="B257" s="101"/>
      <c r="C257" s="158"/>
      <c r="D257" s="158"/>
      <c r="E257" s="158"/>
      <c r="F257" s="158"/>
      <c r="G257" s="158"/>
      <c r="H257" s="158"/>
      <c r="I257" s="161"/>
      <c r="J257" s="161"/>
      <c r="K257" s="161"/>
      <c r="L257" s="161"/>
      <c r="M257" s="161"/>
      <c r="N257" s="161"/>
      <c r="O257" s="161"/>
      <c r="P257" s="158"/>
      <c r="Q257" s="158"/>
      <c r="R257" s="158"/>
      <c r="S257" s="158"/>
      <c r="T257" s="158"/>
      <c r="U257" s="158"/>
      <c r="V257" s="158"/>
      <c r="W257" s="158"/>
      <c r="X257" s="158"/>
    </row>
    <row r="258" spans="1:25" customFormat="1" x14ac:dyDescent="0.2">
      <c r="B258" s="101"/>
      <c r="C258" s="158"/>
      <c r="D258" s="158"/>
      <c r="E258" s="158"/>
      <c r="F258" s="158"/>
      <c r="G258" s="158"/>
      <c r="H258" s="158"/>
      <c r="I258" s="161"/>
      <c r="J258" s="161"/>
      <c r="K258" s="161"/>
      <c r="L258" s="161"/>
      <c r="M258" s="161"/>
      <c r="N258" s="161"/>
      <c r="O258" s="161"/>
      <c r="P258" s="158"/>
      <c r="Q258" s="158"/>
      <c r="R258" s="158"/>
      <c r="S258" s="158"/>
      <c r="T258" s="158"/>
      <c r="U258" s="158"/>
      <c r="V258" s="158"/>
      <c r="W258" s="158"/>
      <c r="X258" s="158"/>
    </row>
    <row r="259" spans="1:25" customFormat="1" x14ac:dyDescent="0.2">
      <c r="B259" s="101"/>
      <c r="C259" s="158"/>
      <c r="D259" s="158"/>
      <c r="E259" s="158"/>
      <c r="F259" s="158"/>
      <c r="G259" s="158"/>
      <c r="H259" s="158"/>
      <c r="I259" s="161"/>
      <c r="J259" s="161"/>
      <c r="K259" s="161"/>
      <c r="L259" s="161"/>
      <c r="M259" s="161"/>
      <c r="N259" s="161"/>
      <c r="O259" s="161"/>
      <c r="P259" s="158"/>
      <c r="Q259" s="158"/>
      <c r="R259" s="158"/>
      <c r="S259" s="158"/>
      <c r="T259" s="158"/>
      <c r="U259" s="158"/>
      <c r="V259" s="158"/>
      <c r="W259" s="158"/>
      <c r="X259" s="158"/>
    </row>
    <row r="260" spans="1:25" customFormat="1" x14ac:dyDescent="0.2">
      <c r="B260" s="101"/>
      <c r="C260" s="158"/>
      <c r="D260" s="158"/>
      <c r="E260" s="158"/>
      <c r="F260" s="158"/>
      <c r="G260" s="158"/>
      <c r="H260" s="158"/>
      <c r="I260" s="161"/>
      <c r="J260" s="161"/>
      <c r="K260" s="161"/>
      <c r="L260" s="161"/>
      <c r="M260" s="161"/>
      <c r="N260" s="161"/>
      <c r="O260" s="161"/>
      <c r="P260" s="158"/>
      <c r="Q260" s="158"/>
      <c r="R260" s="158"/>
      <c r="S260" s="158"/>
      <c r="T260" s="158"/>
      <c r="U260" s="158"/>
      <c r="V260" s="158"/>
      <c r="W260" s="158"/>
      <c r="X260" s="158"/>
    </row>
    <row r="261" spans="1:25" customFormat="1" x14ac:dyDescent="0.2">
      <c r="B261" s="101"/>
      <c r="C261" s="158"/>
      <c r="D261" s="158"/>
      <c r="E261" s="158"/>
      <c r="F261" s="158"/>
      <c r="G261" s="158"/>
      <c r="H261" s="158"/>
      <c r="I261" s="161"/>
      <c r="J261" s="161"/>
      <c r="K261" s="161"/>
      <c r="L261" s="161"/>
      <c r="M261" s="161"/>
      <c r="N261" s="161"/>
      <c r="O261" s="161"/>
      <c r="P261" s="158"/>
      <c r="Q261" s="158"/>
      <c r="R261" s="158"/>
      <c r="S261" s="158"/>
      <c r="T261" s="158"/>
      <c r="U261" s="158"/>
      <c r="V261" s="158"/>
      <c r="W261" s="158"/>
      <c r="X261" s="158"/>
    </row>
    <row r="262" spans="1:25" customFormat="1" x14ac:dyDescent="0.2">
      <c r="B262" s="101"/>
      <c r="C262" s="158"/>
      <c r="D262" s="158"/>
      <c r="E262" s="158"/>
      <c r="F262" s="158"/>
      <c r="G262" s="158"/>
      <c r="H262" s="158"/>
      <c r="I262" s="161"/>
      <c r="J262" s="161"/>
      <c r="K262" s="161"/>
      <c r="L262" s="161"/>
      <c r="M262" s="161"/>
      <c r="N262" s="161"/>
      <c r="O262" s="161"/>
      <c r="P262" s="158"/>
      <c r="Q262" s="158"/>
      <c r="R262" s="158"/>
      <c r="S262" s="158"/>
      <c r="T262" s="158"/>
      <c r="U262" s="158"/>
      <c r="V262" s="158"/>
      <c r="W262" s="158"/>
      <c r="X262" s="158"/>
    </row>
    <row r="263" spans="1:25" customFormat="1" x14ac:dyDescent="0.2">
      <c r="B263" s="101"/>
      <c r="C263" s="158"/>
      <c r="D263" s="158"/>
      <c r="E263" s="158"/>
      <c r="F263" s="158"/>
      <c r="G263" s="162"/>
      <c r="H263" s="158"/>
      <c r="I263" s="161"/>
      <c r="J263" s="161"/>
      <c r="K263" s="163"/>
      <c r="L263" s="161"/>
      <c r="M263" s="161"/>
      <c r="N263" s="161"/>
      <c r="O263" s="161"/>
      <c r="P263" s="158"/>
      <c r="Q263" s="158"/>
      <c r="R263" s="158"/>
      <c r="S263" s="158"/>
      <c r="T263" s="158"/>
      <c r="U263" s="158"/>
      <c r="V263" s="158"/>
      <c r="W263" s="158"/>
      <c r="X263" s="158"/>
    </row>
    <row r="264" spans="1:25" customFormat="1" x14ac:dyDescent="0.2">
      <c r="B264" s="101"/>
      <c r="C264" s="158"/>
      <c r="D264" s="158"/>
      <c r="E264" s="158"/>
      <c r="F264" s="158"/>
      <c r="G264" s="158"/>
      <c r="H264" s="158"/>
      <c r="I264" s="161"/>
      <c r="J264" s="161"/>
      <c r="K264" s="161"/>
      <c r="L264" s="161"/>
      <c r="M264" s="161"/>
      <c r="N264" s="161"/>
      <c r="O264" s="161"/>
      <c r="P264" s="158"/>
      <c r="Q264" s="158"/>
      <c r="R264" s="158"/>
      <c r="S264" s="158"/>
      <c r="T264" s="158"/>
      <c r="U264" s="158"/>
      <c r="V264" s="158"/>
      <c r="W264" s="158"/>
      <c r="X264" s="158"/>
    </row>
    <row r="265" spans="1:25" customFormat="1" x14ac:dyDescent="0.2">
      <c r="B265" s="101"/>
      <c r="C265" s="158"/>
      <c r="D265" s="158"/>
      <c r="E265" s="158"/>
      <c r="F265" s="158"/>
      <c r="G265" s="158"/>
      <c r="H265" s="158"/>
      <c r="I265" s="161"/>
      <c r="J265" s="161"/>
      <c r="K265" s="161"/>
      <c r="L265" s="161"/>
      <c r="M265" s="161"/>
      <c r="N265" s="161"/>
      <c r="O265" s="161"/>
      <c r="P265" s="158"/>
      <c r="Q265" s="158"/>
      <c r="R265" s="158"/>
      <c r="S265" s="158"/>
      <c r="T265" s="158"/>
      <c r="U265" s="158"/>
      <c r="V265" s="158"/>
      <c r="W265" s="158"/>
      <c r="X265" s="158"/>
    </row>
    <row r="266" spans="1:25" x14ac:dyDescent="0.2">
      <c r="A266"/>
      <c r="B266" s="101"/>
      <c r="C266" s="158"/>
      <c r="D266" s="158"/>
      <c r="E266" s="158"/>
      <c r="F266" s="158"/>
      <c r="G266" s="158"/>
      <c r="H266" s="158"/>
      <c r="I266" s="158"/>
      <c r="J266" s="158"/>
      <c r="K266" s="158"/>
      <c r="L266" s="158"/>
      <c r="M266" s="158"/>
      <c r="N266" s="158"/>
      <c r="O266" s="158"/>
      <c r="P266" s="158"/>
      <c r="Q266" s="158"/>
      <c r="R266" s="158"/>
      <c r="S266" s="158"/>
      <c r="T266" s="158"/>
    </row>
    <row r="267" spans="1:25" x14ac:dyDescent="0.2">
      <c r="A267"/>
      <c r="B267" s="101"/>
      <c r="C267" s="158"/>
      <c r="D267" s="158"/>
      <c r="E267" s="158"/>
      <c r="F267" s="158"/>
      <c r="G267" s="158"/>
      <c r="H267" s="158"/>
      <c r="I267" s="158"/>
      <c r="J267" s="158"/>
      <c r="K267" s="158"/>
      <c r="L267" s="158"/>
      <c r="M267" s="158"/>
      <c r="N267" s="158"/>
      <c r="O267" s="158"/>
      <c r="P267" s="158"/>
      <c r="Q267" s="158"/>
      <c r="R267" s="158"/>
      <c r="S267" s="158"/>
      <c r="T267" s="158"/>
    </row>
    <row r="268" spans="1:25" x14ac:dyDescent="0.2">
      <c r="B268" s="101"/>
    </row>
    <row r="269" spans="1:25" ht="17" thickBot="1" x14ac:dyDescent="0.25">
      <c r="B269" s="101"/>
    </row>
    <row r="270" spans="1:25" s="25" customFormat="1" x14ac:dyDescent="0.2">
      <c r="A270"/>
      <c r="B270" s="103"/>
      <c r="C270" s="104" t="s">
        <v>25</v>
      </c>
      <c r="D270" s="104" t="s">
        <v>55</v>
      </c>
      <c r="E270" s="104"/>
      <c r="F270" s="104" t="s">
        <v>32</v>
      </c>
      <c r="G270" s="104"/>
      <c r="H270" s="104"/>
      <c r="I270" s="104"/>
      <c r="J270" s="104"/>
      <c r="K270" s="104"/>
      <c r="L270" s="104"/>
      <c r="M270" s="104"/>
      <c r="N270" s="104"/>
      <c r="O270" s="104"/>
      <c r="P270" s="104"/>
      <c r="Q270" s="104"/>
      <c r="R270" s="104"/>
      <c r="S270" s="104"/>
      <c r="T270" s="104"/>
      <c r="U270" s="104"/>
    </row>
    <row r="271" spans="1:25" customFormat="1" x14ac:dyDescent="0.2">
      <c r="B271" s="101"/>
      <c r="C271" s="114"/>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row>
    <row r="272" spans="1:25" x14ac:dyDescent="0.2">
      <c r="B272" s="101"/>
      <c r="C272" s="60" t="s">
        <v>64</v>
      </c>
    </row>
    <row r="273" spans="2:10" s="125" customFormat="1" x14ac:dyDescent="0.2">
      <c r="B273" s="101"/>
    </row>
    <row r="274" spans="2:10" s="125" customFormat="1" x14ac:dyDescent="0.2">
      <c r="B274" s="101"/>
    </row>
    <row r="275" spans="2:10" s="125" customFormat="1" x14ac:dyDescent="0.2">
      <c r="B275" s="101"/>
      <c r="D275" s="125">
        <v>9</v>
      </c>
    </row>
    <row r="276" spans="2:10" s="125" customFormat="1" x14ac:dyDescent="0.2">
      <c r="B276" s="101"/>
      <c r="F276" s="166" t="s">
        <v>92</v>
      </c>
      <c r="H276" s="125">
        <v>10</v>
      </c>
      <c r="I276" s="166" t="s">
        <v>122</v>
      </c>
    </row>
    <row r="277" spans="2:10" s="125" customFormat="1" x14ac:dyDescent="0.2">
      <c r="B277" s="101"/>
      <c r="H277" s="167">
        <f>H291*H276</f>
        <v>185000</v>
      </c>
      <c r="I277" s="166" t="s">
        <v>123</v>
      </c>
    </row>
    <row r="278" spans="2:10" s="125" customFormat="1" x14ac:dyDescent="0.2">
      <c r="B278" s="101"/>
      <c r="H278" s="167">
        <f>H277*100</f>
        <v>18500000</v>
      </c>
      <c r="I278" s="166" t="s">
        <v>54</v>
      </c>
      <c r="J278" s="166" t="s">
        <v>124</v>
      </c>
    </row>
    <row r="279" spans="2:10" s="125" customFormat="1" x14ac:dyDescent="0.2">
      <c r="B279" s="101"/>
      <c r="H279" s="167">
        <f>H278*H67</f>
        <v>16095000</v>
      </c>
      <c r="I279" s="166" t="s">
        <v>54</v>
      </c>
      <c r="J279" s="166" t="s">
        <v>125</v>
      </c>
    </row>
    <row r="280" spans="2:10" s="125" customFormat="1" x14ac:dyDescent="0.2">
      <c r="B280" s="101"/>
    </row>
    <row r="281" spans="2:10" s="125" customFormat="1" x14ac:dyDescent="0.2">
      <c r="B281" s="101"/>
    </row>
    <row r="282" spans="2:10" s="125" customFormat="1" x14ac:dyDescent="0.2">
      <c r="B282" s="101"/>
    </row>
    <row r="283" spans="2:10" s="125" customFormat="1" x14ac:dyDescent="0.2">
      <c r="B283" s="101"/>
    </row>
    <row r="284" spans="2:10" s="125" customFormat="1" x14ac:dyDescent="0.2">
      <c r="B284" s="101"/>
    </row>
    <row r="285" spans="2:10" s="125" customFormat="1" x14ac:dyDescent="0.2">
      <c r="B285" s="101"/>
    </row>
    <row r="286" spans="2:10" s="125" customFormat="1" x14ac:dyDescent="0.2">
      <c r="B286" s="101"/>
    </row>
    <row r="287" spans="2:10" s="125" customFormat="1" x14ac:dyDescent="0.2">
      <c r="B287" s="101"/>
    </row>
    <row r="288" spans="2:10" s="125" customFormat="1" x14ac:dyDescent="0.2">
      <c r="B288" s="101"/>
    </row>
    <row r="289" spans="2:9" s="125" customFormat="1" x14ac:dyDescent="0.2">
      <c r="B289" s="101"/>
    </row>
    <row r="290" spans="2:9" s="125" customFormat="1" x14ac:dyDescent="0.2">
      <c r="B290" s="101"/>
      <c r="F290" s="126" t="s">
        <v>85</v>
      </c>
      <c r="H290" s="125">
        <v>18.5</v>
      </c>
      <c r="I290" s="126" t="s">
        <v>86</v>
      </c>
    </row>
    <row r="291" spans="2:9" s="125" customFormat="1" x14ac:dyDescent="0.2">
      <c r="B291" s="101"/>
      <c r="H291" s="125">
        <f>H290*1000</f>
        <v>18500</v>
      </c>
      <c r="I291" s="126" t="s">
        <v>87</v>
      </c>
    </row>
    <row r="292" spans="2:9" s="125" customFormat="1" x14ac:dyDescent="0.2">
      <c r="B292" s="101"/>
    </row>
    <row r="293" spans="2:9" s="125" customFormat="1" x14ac:dyDescent="0.2">
      <c r="B293" s="101"/>
    </row>
    <row r="294" spans="2:9" s="125" customFormat="1" x14ac:dyDescent="0.2">
      <c r="B294" s="101"/>
    </row>
    <row r="295" spans="2:9" s="125" customFormat="1" x14ac:dyDescent="0.2">
      <c r="B295" s="101"/>
    </row>
    <row r="296" spans="2:9" s="125" customFormat="1" x14ac:dyDescent="0.2">
      <c r="B296" s="101"/>
    </row>
    <row r="297" spans="2:9" s="125" customFormat="1" x14ac:dyDescent="0.2">
      <c r="B297" s="101"/>
    </row>
    <row r="298" spans="2:9" s="125" customFormat="1" x14ac:dyDescent="0.2">
      <c r="B298" s="101"/>
    </row>
    <row r="299" spans="2:9" s="125" customFormat="1" x14ac:dyDescent="0.2">
      <c r="B299" s="101"/>
    </row>
    <row r="300" spans="2:9" s="125" customFormat="1" x14ac:dyDescent="0.2">
      <c r="B300" s="101"/>
    </row>
    <row r="301" spans="2:9" s="125" customFormat="1" x14ac:dyDescent="0.2">
      <c r="B301" s="101"/>
    </row>
    <row r="302" spans="2:9" s="125" customFormat="1" x14ac:dyDescent="0.2">
      <c r="B302" s="101"/>
    </row>
    <row r="303" spans="2:9" s="125" customFormat="1" x14ac:dyDescent="0.2">
      <c r="B303" s="101"/>
    </row>
    <row r="304" spans="2:9" s="125" customFormat="1" x14ac:dyDescent="0.2">
      <c r="B304" s="101"/>
    </row>
    <row r="305" spans="2:2" s="125" customFormat="1" x14ac:dyDescent="0.2">
      <c r="B305" s="101"/>
    </row>
    <row r="306" spans="2:2" s="125" customFormat="1" x14ac:dyDescent="0.2">
      <c r="B306" s="101"/>
    </row>
    <row r="307" spans="2:2" s="125" customFormat="1" x14ac:dyDescent="0.2">
      <c r="B307" s="101"/>
    </row>
    <row r="308" spans="2:2" s="125" customFormat="1" x14ac:dyDescent="0.2">
      <c r="B308" s="101"/>
    </row>
    <row r="309" spans="2:2" s="125" customFormat="1" x14ac:dyDescent="0.2">
      <c r="B309" s="101"/>
    </row>
    <row r="310" spans="2:2" s="125" customFormat="1" x14ac:dyDescent="0.2">
      <c r="B310" s="101"/>
    </row>
    <row r="311" spans="2:2" s="125" customFormat="1" x14ac:dyDescent="0.2">
      <c r="B311" s="101"/>
    </row>
    <row r="312" spans="2:2" s="125" customFormat="1" x14ac:dyDescent="0.2">
      <c r="B312" s="101"/>
    </row>
    <row r="313" spans="2:2" s="125" customFormat="1" x14ac:dyDescent="0.2">
      <c r="B313" s="101"/>
    </row>
    <row r="314" spans="2:2" s="125" customFormat="1" x14ac:dyDescent="0.2">
      <c r="B314" s="101"/>
    </row>
    <row r="315" spans="2:2" s="125" customFormat="1" x14ac:dyDescent="0.2">
      <c r="B315" s="101"/>
    </row>
    <row r="316" spans="2:2" s="125" customFormat="1" x14ac:dyDescent="0.2">
      <c r="B316" s="101"/>
    </row>
    <row r="317" spans="2:2" s="125" customFormat="1" x14ac:dyDescent="0.2">
      <c r="B317" s="101"/>
    </row>
    <row r="318" spans="2:2" s="125" customFormat="1" x14ac:dyDescent="0.2">
      <c r="B318" s="101"/>
    </row>
    <row r="319" spans="2:2" s="125" customFormat="1" x14ac:dyDescent="0.2">
      <c r="B319" s="101"/>
    </row>
    <row r="320" spans="2:2" s="125" customFormat="1" x14ac:dyDescent="0.2">
      <c r="B320" s="101"/>
    </row>
    <row r="321" spans="2:2" s="125" customFormat="1" x14ac:dyDescent="0.2">
      <c r="B321" s="101"/>
    </row>
    <row r="322" spans="2:2" s="125" customFormat="1" x14ac:dyDescent="0.2">
      <c r="B322" s="101"/>
    </row>
    <row r="323" spans="2:2" s="125" customFormat="1" x14ac:dyDescent="0.2">
      <c r="B323" s="101"/>
    </row>
    <row r="324" spans="2:2" s="125" customFormat="1" x14ac:dyDescent="0.2">
      <c r="B324" s="101"/>
    </row>
    <row r="325" spans="2:2" s="125" customFormat="1" x14ac:dyDescent="0.2">
      <c r="B325" s="101"/>
    </row>
    <row r="326" spans="2:2" s="125" customFormat="1" x14ac:dyDescent="0.2">
      <c r="B326" s="101"/>
    </row>
    <row r="327" spans="2:2" s="125" customFormat="1" x14ac:dyDescent="0.2">
      <c r="B327" s="101"/>
    </row>
    <row r="328" spans="2:2" s="125" customFormat="1" x14ac:dyDescent="0.2">
      <c r="B328" s="101"/>
    </row>
    <row r="329" spans="2:2" s="125" customFormat="1" x14ac:dyDescent="0.2">
      <c r="B329" s="101"/>
    </row>
    <row r="330" spans="2:2" s="125" customFormat="1" x14ac:dyDescent="0.2">
      <c r="B330" s="101"/>
    </row>
    <row r="331" spans="2:2" s="125" customFormat="1" x14ac:dyDescent="0.2">
      <c r="B331" s="101"/>
    </row>
    <row r="332" spans="2:2" s="125" customFormat="1" x14ac:dyDescent="0.2">
      <c r="B332" s="101"/>
    </row>
    <row r="333" spans="2:2" s="125" customFormat="1" x14ac:dyDescent="0.2">
      <c r="B333" s="101"/>
    </row>
    <row r="334" spans="2:2" s="125" customFormat="1" x14ac:dyDescent="0.2">
      <c r="B334" s="101"/>
    </row>
    <row r="335" spans="2:2" s="125" customFormat="1" x14ac:dyDescent="0.2">
      <c r="B335" s="101"/>
    </row>
    <row r="336" spans="2:2" s="125" customFormat="1" x14ac:dyDescent="0.2">
      <c r="B336" s="101"/>
    </row>
    <row r="337" spans="2:23" s="125" customFormat="1" x14ac:dyDescent="0.2">
      <c r="B337" s="101"/>
    </row>
    <row r="338" spans="2:23" s="125" customFormat="1" x14ac:dyDescent="0.2">
      <c r="B338" s="101"/>
    </row>
    <row r="339" spans="2:23" s="125" customFormat="1" x14ac:dyDescent="0.2">
      <c r="B339" s="101"/>
    </row>
    <row r="340" spans="2:23" s="125" customFormat="1" x14ac:dyDescent="0.2">
      <c r="B340" s="101"/>
    </row>
    <row r="341" spans="2:23" s="125" customFormat="1" x14ac:dyDescent="0.2">
      <c r="B341" s="101"/>
    </row>
    <row r="342" spans="2:23" s="125" customFormat="1" x14ac:dyDescent="0.2">
      <c r="B342" s="101"/>
    </row>
    <row r="343" spans="2:23" s="125" customFormat="1" x14ac:dyDescent="0.2">
      <c r="B343" s="101"/>
    </row>
    <row r="344" spans="2:23" s="125" customFormat="1" x14ac:dyDescent="0.2">
      <c r="B344" s="101"/>
    </row>
    <row r="345" spans="2:23" s="125" customFormat="1" ht="17" thickBot="1" x14ac:dyDescent="0.25">
      <c r="B345" s="101"/>
    </row>
    <row r="346" spans="2:23" s="125" customFormat="1" ht="151" thickBot="1" x14ac:dyDescent="0.25">
      <c r="B346" s="101"/>
      <c r="O346" s="127"/>
      <c r="P346" s="153" t="s">
        <v>67</v>
      </c>
      <c r="Q346" s="153" t="s">
        <v>68</v>
      </c>
      <c r="R346" s="154" t="s">
        <v>69</v>
      </c>
      <c r="S346" s="128"/>
      <c r="T346" s="155" t="s">
        <v>70</v>
      </c>
      <c r="U346" s="153" t="s">
        <v>67</v>
      </c>
      <c r="V346" s="153" t="s">
        <v>68</v>
      </c>
      <c r="W346" s="154" t="s">
        <v>69</v>
      </c>
    </row>
    <row r="347" spans="2:23" s="125" customFormat="1" x14ac:dyDescent="0.2">
      <c r="B347" s="101"/>
      <c r="O347" s="129" t="s">
        <v>71</v>
      </c>
      <c r="P347" s="130"/>
      <c r="Q347" s="131"/>
      <c r="R347" s="132"/>
      <c r="S347" s="128"/>
      <c r="T347" s="129" t="s">
        <v>71</v>
      </c>
      <c r="U347" s="130"/>
      <c r="V347" s="131"/>
      <c r="W347" s="132"/>
    </row>
    <row r="348" spans="2:23" s="125" customFormat="1" x14ac:dyDescent="0.2">
      <c r="B348" s="101"/>
      <c r="F348" s="125" t="s">
        <v>43</v>
      </c>
      <c r="I348" s="125" t="s">
        <v>48</v>
      </c>
      <c r="J348" s="125">
        <v>0</v>
      </c>
      <c r="O348" s="133" t="s">
        <v>72</v>
      </c>
      <c r="P348" s="134">
        <v>7.9890805766714692</v>
      </c>
      <c r="Q348" s="135">
        <v>1.7193651625000923</v>
      </c>
      <c r="R348" s="136">
        <v>1.1470417155166663</v>
      </c>
      <c r="S348" s="128"/>
      <c r="T348" s="137" t="s">
        <v>73</v>
      </c>
      <c r="U348" s="134"/>
      <c r="V348" s="135"/>
      <c r="W348" s="136"/>
    </row>
    <row r="349" spans="2:23" s="125" customFormat="1" x14ac:dyDescent="0.2">
      <c r="B349" s="101"/>
      <c r="F349" s="125" t="s">
        <v>44</v>
      </c>
      <c r="I349" s="125" t="s">
        <v>48</v>
      </c>
      <c r="J349" s="138">
        <f>R351/1000</f>
        <v>1.1470417155166664E-3</v>
      </c>
      <c r="O349" s="133" t="s">
        <v>74</v>
      </c>
      <c r="P349" s="134">
        <v>4.5482472277188012E-2</v>
      </c>
      <c r="Q349" s="135"/>
      <c r="R349" s="136"/>
      <c r="S349" s="128"/>
      <c r="T349" s="137" t="s">
        <v>75</v>
      </c>
      <c r="U349" s="134"/>
      <c r="V349" s="135"/>
      <c r="W349" s="136"/>
    </row>
    <row r="350" spans="2:23" s="125" customFormat="1" x14ac:dyDescent="0.2">
      <c r="B350" s="101"/>
      <c r="F350" s="125" t="s">
        <v>47</v>
      </c>
      <c r="I350" s="125" t="s">
        <v>48</v>
      </c>
      <c r="J350" s="139">
        <f>R357/1000</f>
        <v>0</v>
      </c>
      <c r="O350" s="133" t="s">
        <v>76</v>
      </c>
      <c r="P350" s="134">
        <v>2.9196099920271799E-2</v>
      </c>
      <c r="Q350" s="140">
        <v>1.8313704493592459E-2</v>
      </c>
      <c r="R350" s="136">
        <v>0</v>
      </c>
      <c r="S350" s="128"/>
      <c r="T350" s="133"/>
      <c r="U350" s="134"/>
      <c r="V350" s="140"/>
      <c r="W350" s="136"/>
    </row>
    <row r="351" spans="2:23" s="125" customFormat="1" x14ac:dyDescent="0.2">
      <c r="B351" s="101"/>
      <c r="F351" s="125" t="s">
        <v>46</v>
      </c>
      <c r="I351" s="125" t="s">
        <v>48</v>
      </c>
      <c r="J351" s="138">
        <f>R363/1000</f>
        <v>8.0811981354912427E-3</v>
      </c>
      <c r="O351" s="133" t="s">
        <v>77</v>
      </c>
      <c r="P351" s="134">
        <v>17.826580159842166</v>
      </c>
      <c r="Q351" s="135">
        <v>7.176849101590645</v>
      </c>
      <c r="R351" s="141">
        <v>1.1470417155166663</v>
      </c>
      <c r="S351" s="128"/>
      <c r="T351" s="133"/>
      <c r="U351" s="134"/>
      <c r="V351" s="135"/>
      <c r="W351" s="141"/>
    </row>
    <row r="352" spans="2:23" s="125" customFormat="1" ht="17" thickBot="1" x14ac:dyDescent="0.25">
      <c r="B352" s="101"/>
      <c r="F352" s="125" t="s">
        <v>39</v>
      </c>
      <c r="I352" s="125" t="s">
        <v>48</v>
      </c>
      <c r="J352" s="138">
        <f>R369/1000</f>
        <v>0</v>
      </c>
      <c r="O352" s="123" t="s">
        <v>78</v>
      </c>
      <c r="P352" s="142"/>
      <c r="Q352" s="143"/>
      <c r="R352" s="144"/>
      <c r="S352" s="128"/>
      <c r="T352" s="123"/>
      <c r="U352" s="142"/>
      <c r="V352" s="143"/>
      <c r="W352" s="144"/>
    </row>
    <row r="353" spans="2:23" s="125" customFormat="1" x14ac:dyDescent="0.2">
      <c r="B353" s="101"/>
      <c r="F353" s="125" t="s">
        <v>45</v>
      </c>
      <c r="I353" s="125" t="s">
        <v>48</v>
      </c>
      <c r="J353" s="125">
        <v>0</v>
      </c>
      <c r="O353" s="129" t="s">
        <v>79</v>
      </c>
      <c r="P353" s="130"/>
      <c r="Q353" s="131"/>
      <c r="R353" s="132"/>
      <c r="S353" s="128"/>
      <c r="T353" s="129" t="s">
        <v>79</v>
      </c>
      <c r="U353" s="130"/>
      <c r="V353" s="131"/>
      <c r="W353" s="132"/>
    </row>
    <row r="354" spans="2:23" s="125" customFormat="1" x14ac:dyDescent="0.2">
      <c r="B354" s="101"/>
      <c r="O354" s="133" t="s">
        <v>72</v>
      </c>
      <c r="P354" s="134"/>
      <c r="Q354" s="135"/>
      <c r="R354" s="136"/>
      <c r="S354" s="128"/>
      <c r="T354" s="137" t="s">
        <v>73</v>
      </c>
      <c r="U354" s="134"/>
      <c r="V354" s="135"/>
      <c r="W354" s="136"/>
    </row>
    <row r="355" spans="2:23" s="125" customFormat="1" x14ac:dyDescent="0.2">
      <c r="B355" s="101"/>
      <c r="O355" s="133" t="s">
        <v>74</v>
      </c>
      <c r="P355" s="134">
        <v>6.6464692278060872E-2</v>
      </c>
      <c r="Q355" s="135"/>
      <c r="R355" s="136"/>
      <c r="S355" s="128"/>
      <c r="T355" s="137" t="s">
        <v>75</v>
      </c>
      <c r="U355" s="134">
        <v>6.3635256261973708E-2</v>
      </c>
      <c r="V355" s="135"/>
      <c r="W355" s="136"/>
    </row>
    <row r="356" spans="2:23" s="125" customFormat="1" x14ac:dyDescent="0.2">
      <c r="B356" s="101"/>
      <c r="O356" s="133" t="s">
        <v>76</v>
      </c>
      <c r="P356" s="134"/>
      <c r="Q356" s="135"/>
      <c r="R356" s="136"/>
      <c r="S356" s="128"/>
      <c r="T356" s="133"/>
      <c r="U356" s="134"/>
      <c r="V356" s="135"/>
      <c r="W356" s="136"/>
    </row>
    <row r="357" spans="2:23" s="125" customFormat="1" x14ac:dyDescent="0.2">
      <c r="B357" s="101"/>
      <c r="O357" s="133" t="s">
        <v>77</v>
      </c>
      <c r="P357" s="134">
        <v>1.6616173069515219</v>
      </c>
      <c r="Q357" s="135">
        <v>0</v>
      </c>
      <c r="R357" s="141">
        <v>0</v>
      </c>
      <c r="S357" s="128"/>
      <c r="T357" s="133"/>
      <c r="U357" s="134"/>
      <c r="V357" s="135"/>
      <c r="W357" s="141"/>
    </row>
    <row r="358" spans="2:23" s="125" customFormat="1" ht="17" thickBot="1" x14ac:dyDescent="0.25">
      <c r="B358" s="101"/>
      <c r="O358" s="123" t="s">
        <v>78</v>
      </c>
      <c r="P358" s="145">
        <v>6.3635256261973708E-2</v>
      </c>
      <c r="Q358" s="143"/>
      <c r="R358" s="144"/>
      <c r="S358" s="128"/>
      <c r="T358" s="123"/>
      <c r="U358" s="145"/>
      <c r="V358" s="143"/>
      <c r="W358" s="144"/>
    </row>
    <row r="359" spans="2:23" s="125" customFormat="1" x14ac:dyDescent="0.2">
      <c r="B359" s="101"/>
      <c r="O359" s="129" t="s">
        <v>80</v>
      </c>
      <c r="P359" s="130"/>
      <c r="Q359" s="131"/>
      <c r="R359" s="132"/>
      <c r="S359" s="128"/>
      <c r="T359" s="129" t="s">
        <v>80</v>
      </c>
      <c r="U359" s="130"/>
      <c r="V359" s="131"/>
      <c r="W359" s="132"/>
    </row>
    <row r="360" spans="2:23" s="125" customFormat="1" x14ac:dyDescent="0.2">
      <c r="B360" s="101"/>
      <c r="O360" s="133" t="s">
        <v>72</v>
      </c>
      <c r="P360" s="146"/>
      <c r="Q360" s="135">
        <v>0.82064901499619913</v>
      </c>
      <c r="R360" s="141">
        <v>8.0811981354912419</v>
      </c>
      <c r="S360" s="128"/>
      <c r="T360" s="137" t="s">
        <v>73</v>
      </c>
      <c r="U360" s="146"/>
      <c r="V360" s="135"/>
      <c r="W360" s="141"/>
    </row>
    <row r="361" spans="2:23" s="125" customFormat="1" x14ac:dyDescent="0.2">
      <c r="B361" s="101"/>
      <c r="O361" s="133" t="s">
        <v>74</v>
      </c>
      <c r="P361" s="146"/>
      <c r="Q361" s="135"/>
      <c r="R361" s="141"/>
      <c r="S361" s="128"/>
      <c r="T361" s="137" t="s">
        <v>75</v>
      </c>
      <c r="U361" s="146"/>
      <c r="V361" s="135"/>
      <c r="W361" s="141"/>
    </row>
    <row r="362" spans="2:23" s="125" customFormat="1" x14ac:dyDescent="0.2">
      <c r="B362" s="101"/>
      <c r="O362" s="133" t="s">
        <v>76</v>
      </c>
      <c r="P362" s="146"/>
      <c r="Q362" s="135"/>
      <c r="R362" s="141"/>
      <c r="S362" s="128"/>
      <c r="T362" s="133"/>
      <c r="U362" s="146"/>
      <c r="V362" s="135"/>
      <c r="W362" s="141"/>
    </row>
    <row r="363" spans="2:23" s="125" customFormat="1" x14ac:dyDescent="0.2">
      <c r="B363" s="101"/>
      <c r="O363" s="133" t="s">
        <v>77</v>
      </c>
      <c r="P363" s="134">
        <v>0</v>
      </c>
      <c r="Q363" s="135">
        <v>0.82064901499619913</v>
      </c>
      <c r="R363" s="141">
        <v>8.0811981354912419</v>
      </c>
      <c r="S363" s="128"/>
      <c r="T363" s="133"/>
      <c r="U363" s="134"/>
      <c r="V363" s="135"/>
      <c r="W363" s="141"/>
    </row>
    <row r="364" spans="2:23" s="125" customFormat="1" ht="17" thickBot="1" x14ac:dyDescent="0.25">
      <c r="B364" s="101"/>
      <c r="O364" s="123" t="s">
        <v>78</v>
      </c>
      <c r="P364" s="147"/>
      <c r="Q364" s="143"/>
      <c r="R364" s="144"/>
      <c r="S364" s="128"/>
      <c r="T364" s="123"/>
      <c r="U364" s="147"/>
      <c r="V364" s="143"/>
      <c r="W364" s="144"/>
    </row>
    <row r="365" spans="2:23" s="125" customFormat="1" x14ac:dyDescent="0.2">
      <c r="B365" s="101"/>
      <c r="O365" s="129" t="s">
        <v>81</v>
      </c>
      <c r="P365" s="146"/>
      <c r="Q365" s="148"/>
      <c r="R365" s="149"/>
      <c r="S365" s="128"/>
      <c r="T365" s="129" t="s">
        <v>81</v>
      </c>
      <c r="U365" s="146"/>
      <c r="V365" s="148"/>
      <c r="W365" s="149"/>
    </row>
    <row r="366" spans="2:23" s="125" customFormat="1" x14ac:dyDescent="0.2">
      <c r="B366" s="101"/>
      <c r="O366" s="133" t="s">
        <v>72</v>
      </c>
      <c r="P366" s="146"/>
      <c r="Q366" s="135"/>
      <c r="R366" s="141"/>
      <c r="S366" s="128"/>
      <c r="T366" s="137" t="s">
        <v>73</v>
      </c>
      <c r="U366" s="146"/>
      <c r="V366" s="135"/>
      <c r="W366" s="141"/>
    </row>
    <row r="367" spans="2:23" s="125" customFormat="1" x14ac:dyDescent="0.2">
      <c r="B367" s="101"/>
      <c r="O367" s="133" t="s">
        <v>74</v>
      </c>
      <c r="P367" s="146"/>
      <c r="Q367" s="135"/>
      <c r="R367" s="141"/>
      <c r="S367" s="128"/>
      <c r="T367" s="137" t="s">
        <v>75</v>
      </c>
      <c r="U367" s="146"/>
      <c r="V367" s="150">
        <v>2.8648369907752248E-2</v>
      </c>
      <c r="W367" s="136">
        <v>2.8648369907752248E-2</v>
      </c>
    </row>
    <row r="368" spans="2:23" s="125" customFormat="1" x14ac:dyDescent="0.2">
      <c r="B368" s="101"/>
      <c r="O368" s="133" t="s">
        <v>76</v>
      </c>
      <c r="P368" s="146"/>
      <c r="Q368" s="135"/>
      <c r="R368" s="141"/>
      <c r="S368" s="128"/>
      <c r="T368" s="133"/>
      <c r="U368" s="146"/>
      <c r="V368" s="135"/>
      <c r="W368" s="141"/>
    </row>
    <row r="369" spans="1:25" s="125" customFormat="1" x14ac:dyDescent="0.2">
      <c r="B369" s="101"/>
      <c r="O369" s="133" t="s">
        <v>77</v>
      </c>
      <c r="P369" s="134">
        <v>0</v>
      </c>
      <c r="Q369" s="135">
        <v>0</v>
      </c>
      <c r="R369" s="141">
        <v>0</v>
      </c>
      <c r="S369" s="128"/>
      <c r="T369" s="133"/>
      <c r="U369" s="134"/>
      <c r="V369" s="135"/>
      <c r="W369" s="141"/>
    </row>
    <row r="370" spans="1:25" s="125" customFormat="1" ht="17" thickBot="1" x14ac:dyDescent="0.25">
      <c r="B370" s="101"/>
      <c r="O370" s="123" t="s">
        <v>78</v>
      </c>
      <c r="P370" s="146"/>
      <c r="Q370" s="151">
        <v>2.8648369907752248E-2</v>
      </c>
      <c r="R370" s="152">
        <v>2.8648369907752248E-2</v>
      </c>
      <c r="S370" s="128"/>
      <c r="T370" s="123"/>
      <c r="U370" s="146"/>
      <c r="V370" s="151"/>
      <c r="W370" s="152"/>
    </row>
    <row r="371" spans="1:25" s="125" customFormat="1" x14ac:dyDescent="0.2">
      <c r="B371" s="101"/>
      <c r="O371" s="129" t="s">
        <v>82</v>
      </c>
      <c r="P371" s="130"/>
      <c r="Q371" s="131"/>
      <c r="R371" s="132"/>
      <c r="S371" s="128"/>
      <c r="T371" s="129" t="s">
        <v>82</v>
      </c>
      <c r="U371" s="130"/>
      <c r="V371" s="131"/>
      <c r="W371" s="132"/>
    </row>
    <row r="372" spans="1:25" s="125" customFormat="1" x14ac:dyDescent="0.2">
      <c r="B372" s="101"/>
      <c r="O372" s="133" t="s">
        <v>72</v>
      </c>
      <c r="P372" s="134"/>
      <c r="Q372" s="135"/>
      <c r="R372" s="136"/>
      <c r="S372" s="128"/>
      <c r="T372" s="137" t="s">
        <v>73</v>
      </c>
      <c r="U372" s="134"/>
      <c r="V372" s="135"/>
      <c r="W372" s="136"/>
    </row>
    <row r="373" spans="1:25" s="125" customFormat="1" x14ac:dyDescent="0.2">
      <c r="B373" s="101"/>
      <c r="O373" s="133" t="s">
        <v>74</v>
      </c>
      <c r="P373" s="134"/>
      <c r="Q373" s="135"/>
      <c r="R373" s="136"/>
      <c r="S373" s="128"/>
      <c r="T373" s="137" t="s">
        <v>75</v>
      </c>
      <c r="U373" s="134"/>
      <c r="V373" s="135"/>
      <c r="W373" s="136"/>
    </row>
    <row r="374" spans="1:25" s="125" customFormat="1" x14ac:dyDescent="0.2">
      <c r="B374" s="101"/>
      <c r="O374" s="133" t="s">
        <v>76</v>
      </c>
      <c r="P374" s="134"/>
      <c r="Q374" s="135"/>
      <c r="R374" s="136"/>
      <c r="S374" s="128"/>
      <c r="T374" s="133"/>
      <c r="U374" s="134"/>
      <c r="V374" s="135"/>
      <c r="W374" s="136"/>
    </row>
    <row r="375" spans="1:25" s="125" customFormat="1" x14ac:dyDescent="0.2">
      <c r="B375" s="101"/>
      <c r="O375" s="133" t="s">
        <v>77</v>
      </c>
      <c r="P375" s="134"/>
      <c r="Q375" s="135"/>
      <c r="R375" s="136"/>
      <c r="S375" s="128"/>
      <c r="T375" s="133"/>
      <c r="U375" s="134"/>
      <c r="V375" s="135"/>
      <c r="W375" s="136"/>
    </row>
    <row r="376" spans="1:25" s="125" customFormat="1" ht="17" thickBot="1" x14ac:dyDescent="0.25">
      <c r="B376" s="101"/>
      <c r="O376" s="123" t="s">
        <v>78</v>
      </c>
      <c r="P376" s="142"/>
      <c r="Q376" s="143"/>
      <c r="R376" s="144"/>
      <c r="S376" s="128"/>
      <c r="T376" s="123"/>
      <c r="U376" s="142"/>
      <c r="V376" s="143"/>
      <c r="W376" s="144"/>
    </row>
    <row r="377" spans="1:25" s="125" customFormat="1" x14ac:dyDescent="0.2">
      <c r="B377" s="101"/>
    </row>
    <row r="378" spans="1:25" s="125" customFormat="1" x14ac:dyDescent="0.2">
      <c r="B378" s="101"/>
    </row>
    <row r="379" spans="1:25" s="125" customFormat="1" ht="17" thickBot="1" x14ac:dyDescent="0.25">
      <c r="B379" s="101"/>
    </row>
    <row r="380" spans="1:25" s="25" customFormat="1" x14ac:dyDescent="0.2">
      <c r="A380"/>
      <c r="B380" s="103"/>
      <c r="C380" s="104" t="s">
        <v>25</v>
      </c>
      <c r="D380" s="104" t="s">
        <v>55</v>
      </c>
      <c r="E380" s="104"/>
      <c r="F380" s="104" t="s">
        <v>32</v>
      </c>
      <c r="G380" s="104"/>
      <c r="H380" s="104"/>
      <c r="I380" s="104"/>
      <c r="J380" s="104"/>
      <c r="K380" s="104"/>
      <c r="L380" s="104"/>
      <c r="M380" s="104"/>
      <c r="N380" s="104"/>
      <c r="O380" s="104"/>
      <c r="P380" s="104"/>
      <c r="Q380" s="104"/>
      <c r="R380" s="104"/>
      <c r="S380" s="104"/>
      <c r="T380" s="104"/>
      <c r="U380" s="104"/>
    </row>
    <row r="381" spans="1:25" customFormat="1" x14ac:dyDescent="0.2">
      <c r="B381" s="101"/>
      <c r="C381" s="114"/>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row>
    <row r="382" spans="1:25" x14ac:dyDescent="0.2">
      <c r="B382" s="101"/>
      <c r="C382" s="173" t="s">
        <v>131</v>
      </c>
      <c r="F382" s="175">
        <v>139.09</v>
      </c>
      <c r="G382" s="158" t="s">
        <v>142</v>
      </c>
      <c r="H382" s="176" t="s">
        <v>132</v>
      </c>
      <c r="I382" s="177">
        <v>41327</v>
      </c>
      <c r="J382" s="178" t="s">
        <v>130</v>
      </c>
    </row>
    <row r="383" spans="1:25" x14ac:dyDescent="0.2">
      <c r="B383" s="101"/>
      <c r="F383" s="191">
        <f>'Research data'!G8</f>
        <v>17.8</v>
      </c>
      <c r="G383" s="158" t="s">
        <v>51</v>
      </c>
      <c r="H383" s="174"/>
    </row>
    <row r="384" spans="1:25" x14ac:dyDescent="0.2">
      <c r="B384" s="101"/>
      <c r="F384" s="100">
        <f>F383*1000</f>
        <v>17800</v>
      </c>
      <c r="G384" s="190" t="s">
        <v>143</v>
      </c>
    </row>
    <row r="385" spans="2:35" x14ac:dyDescent="0.2">
      <c r="B385" s="101"/>
      <c r="F385" s="192">
        <f>F382/F384</f>
        <v>7.8140449438202243E-3</v>
      </c>
    </row>
    <row r="386" spans="2:35" x14ac:dyDescent="0.2">
      <c r="B386" s="101"/>
    </row>
    <row r="387" spans="2:35" x14ac:dyDescent="0.2">
      <c r="B387" s="101"/>
    </row>
    <row r="388" spans="2:35" ht="17" thickBot="1" x14ac:dyDescent="0.25">
      <c r="B388" s="101"/>
    </row>
    <row r="389" spans="2:35" x14ac:dyDescent="0.2">
      <c r="B389" s="200"/>
      <c r="C389" s="201" t="s">
        <v>25</v>
      </c>
      <c r="D389" s="201" t="s">
        <v>55</v>
      </c>
      <c r="E389" s="201"/>
      <c r="F389" s="201" t="s">
        <v>32</v>
      </c>
      <c r="G389" s="201"/>
      <c r="H389" s="201"/>
      <c r="I389" s="201"/>
      <c r="J389" s="201"/>
      <c r="K389" s="201"/>
      <c r="L389" s="201"/>
      <c r="M389" s="201"/>
      <c r="N389" s="201"/>
      <c r="O389" s="201"/>
      <c r="P389" s="201"/>
      <c r="Q389" s="201"/>
      <c r="R389" s="201"/>
      <c r="S389" s="201"/>
      <c r="T389" s="201"/>
      <c r="U389" s="201"/>
      <c r="V389" s="202"/>
      <c r="W389" s="202"/>
      <c r="X389" s="202"/>
      <c r="Y389" s="202"/>
      <c r="Z389" s="202"/>
      <c r="AA389" s="202"/>
      <c r="AB389" s="202"/>
      <c r="AC389" s="202"/>
      <c r="AD389" s="202"/>
      <c r="AE389" s="202"/>
      <c r="AF389" s="202"/>
      <c r="AG389" s="202"/>
      <c r="AH389" s="202"/>
      <c r="AI389" s="202"/>
    </row>
    <row r="390" spans="2:35" x14ac:dyDescent="0.2">
      <c r="B390" s="203"/>
      <c r="C390" s="204"/>
      <c r="D390" s="204"/>
      <c r="E390" s="204"/>
      <c r="F390" s="204"/>
      <c r="G390" s="204"/>
      <c r="H390" s="204"/>
      <c r="I390" s="204"/>
      <c r="J390" s="204"/>
      <c r="K390" s="204"/>
      <c r="L390" s="204"/>
      <c r="M390" s="204"/>
      <c r="N390" s="204"/>
      <c r="O390" s="204"/>
      <c r="P390" s="204"/>
      <c r="Q390" s="204"/>
      <c r="R390" s="204"/>
      <c r="S390" s="204"/>
      <c r="T390" s="204"/>
      <c r="U390" s="204"/>
      <c r="V390" s="204"/>
      <c r="W390" s="204"/>
      <c r="X390" s="204"/>
      <c r="Y390" s="204"/>
      <c r="Z390" s="204"/>
      <c r="AA390" s="204"/>
      <c r="AB390" s="204"/>
      <c r="AC390" s="204"/>
      <c r="AD390" s="204"/>
      <c r="AE390" s="204"/>
      <c r="AF390" s="204"/>
      <c r="AG390" s="204"/>
      <c r="AH390" s="204"/>
      <c r="AI390" s="204"/>
    </row>
    <row r="391" spans="2:35" x14ac:dyDescent="0.2">
      <c r="B391" s="203"/>
      <c r="C391" s="205" t="s">
        <v>151</v>
      </c>
      <c r="D391" s="206"/>
      <c r="E391" s="206"/>
      <c r="F391" s="206"/>
      <c r="G391" s="206"/>
      <c r="H391" s="206"/>
      <c r="I391" s="206"/>
      <c r="J391" s="111"/>
      <c r="K391" s="111"/>
      <c r="L391" s="111"/>
      <c r="M391" s="111"/>
      <c r="N391" s="111"/>
      <c r="O391" s="111"/>
      <c r="P391" s="111"/>
      <c r="Q391" s="111"/>
      <c r="R391" s="111"/>
      <c r="S391" s="111"/>
      <c r="T391" s="111"/>
      <c r="U391" s="111"/>
      <c r="V391" s="111"/>
      <c r="W391" s="111"/>
      <c r="X391" s="111"/>
      <c r="Y391" s="111"/>
      <c r="Z391" s="207"/>
      <c r="AA391" s="207"/>
      <c r="AB391" s="207"/>
      <c r="AC391" s="207"/>
      <c r="AD391" s="207"/>
      <c r="AE391" s="207"/>
      <c r="AF391" s="207"/>
      <c r="AG391" s="207"/>
      <c r="AH391" s="207"/>
      <c r="AI391" s="207"/>
    </row>
    <row r="392" spans="2:35" x14ac:dyDescent="0.2">
      <c r="B392" s="203"/>
      <c r="C392" s="206"/>
      <c r="D392" s="206"/>
      <c r="E392" s="206"/>
      <c r="F392" s="206"/>
      <c r="G392" s="206"/>
      <c r="H392" s="206"/>
      <c r="I392" s="206"/>
      <c r="J392" s="111"/>
      <c r="K392" s="111"/>
      <c r="L392" s="111"/>
      <c r="M392" s="111"/>
      <c r="N392" s="111"/>
      <c r="O392" s="111"/>
      <c r="P392" s="111"/>
      <c r="Q392" s="111"/>
      <c r="R392" s="111"/>
      <c r="S392" s="111"/>
      <c r="T392" s="111"/>
      <c r="U392" s="111"/>
      <c r="V392" s="111"/>
      <c r="W392" s="111"/>
      <c r="X392" s="111"/>
      <c r="Y392" s="111"/>
      <c r="Z392" s="207"/>
      <c r="AA392" s="207"/>
      <c r="AB392" s="207"/>
      <c r="AC392" s="207"/>
      <c r="AD392" s="207"/>
      <c r="AE392" s="207"/>
      <c r="AF392" s="207"/>
      <c r="AG392" s="207"/>
      <c r="AH392" s="207"/>
      <c r="AI392" s="207"/>
    </row>
    <row r="393" spans="2:35" x14ac:dyDescent="0.2">
      <c r="B393" s="203"/>
      <c r="C393" s="206"/>
      <c r="D393" s="206"/>
      <c r="E393" s="206"/>
      <c r="F393" s="206"/>
      <c r="G393" s="206"/>
      <c r="H393" s="206"/>
      <c r="I393" s="206"/>
      <c r="J393" s="111"/>
      <c r="K393" s="111"/>
      <c r="L393" s="111"/>
      <c r="M393" s="111"/>
      <c r="N393" s="111"/>
      <c r="O393" s="111"/>
      <c r="P393" s="111"/>
      <c r="Q393" s="111"/>
      <c r="R393" s="111"/>
      <c r="S393" s="111"/>
      <c r="T393" s="111"/>
      <c r="U393" s="111"/>
      <c r="V393" s="111"/>
      <c r="W393" s="111"/>
      <c r="X393" s="111"/>
      <c r="Y393" s="111"/>
      <c r="Z393" s="207"/>
      <c r="AA393" s="207"/>
      <c r="AB393" s="207"/>
      <c r="AC393" s="207"/>
      <c r="AD393" s="207"/>
      <c r="AE393" s="207"/>
      <c r="AF393" s="207"/>
      <c r="AG393" s="207"/>
      <c r="AH393" s="207"/>
      <c r="AI393" s="207"/>
    </row>
    <row r="394" spans="2:35" x14ac:dyDescent="0.2">
      <c r="B394" s="203"/>
      <c r="C394" s="206"/>
      <c r="D394" s="206"/>
      <c r="E394" s="206"/>
      <c r="F394" s="206"/>
      <c r="G394" s="206"/>
      <c r="H394" s="206"/>
      <c r="I394" s="206"/>
      <c r="J394" s="111"/>
      <c r="K394" s="111"/>
      <c r="L394" s="111"/>
      <c r="M394" s="111"/>
      <c r="N394" s="111"/>
      <c r="O394" s="111"/>
      <c r="P394" s="111"/>
      <c r="Q394" s="111"/>
      <c r="R394" s="111"/>
      <c r="S394" s="111"/>
      <c r="T394" s="111"/>
      <c r="U394" s="111"/>
      <c r="V394" s="111"/>
      <c r="W394" s="111"/>
      <c r="X394" s="111"/>
      <c r="Y394" s="111"/>
      <c r="Z394" s="207"/>
      <c r="AA394" s="207"/>
      <c r="AB394" s="207"/>
      <c r="AC394" s="207"/>
      <c r="AD394" s="207"/>
      <c r="AE394" s="207"/>
      <c r="AF394" s="207"/>
      <c r="AG394" s="207"/>
      <c r="AH394" s="207"/>
      <c r="AI394" s="207"/>
    </row>
    <row r="395" spans="2:35" x14ac:dyDescent="0.2">
      <c r="B395" s="203"/>
      <c r="C395" s="206"/>
      <c r="D395" s="219"/>
      <c r="E395" s="219"/>
      <c r="F395" s="219"/>
      <c r="G395" s="219"/>
      <c r="H395" s="219"/>
      <c r="I395" s="219"/>
      <c r="J395" s="157"/>
      <c r="K395" s="111"/>
      <c r="L395" s="111"/>
      <c r="M395" s="111"/>
      <c r="N395" s="111"/>
      <c r="O395" s="111"/>
      <c r="P395" s="111"/>
      <c r="Q395" s="111"/>
      <c r="R395" s="111"/>
      <c r="S395" s="111"/>
      <c r="T395" s="111"/>
      <c r="U395" s="111"/>
      <c r="V395" s="111"/>
      <c r="W395" s="111"/>
      <c r="X395" s="111"/>
      <c r="Y395" s="111"/>
      <c r="Z395" s="207"/>
      <c r="AA395" s="207"/>
      <c r="AB395" s="207"/>
      <c r="AC395" s="207"/>
      <c r="AD395" s="207"/>
      <c r="AE395" s="207"/>
      <c r="AF395" s="207"/>
      <c r="AG395" s="207"/>
      <c r="AH395" s="207"/>
      <c r="AI395" s="207"/>
    </row>
    <row r="396" spans="2:35" x14ac:dyDescent="0.2">
      <c r="B396" s="203"/>
      <c r="C396" s="206"/>
      <c r="D396" s="125"/>
      <c r="E396" s="125"/>
      <c r="F396" s="125"/>
      <c r="G396" s="125"/>
      <c r="H396" s="125"/>
      <c r="I396" s="125"/>
      <c r="J396" s="157"/>
      <c r="K396" s="111"/>
      <c r="L396" s="111"/>
      <c r="M396" s="111"/>
      <c r="N396" s="111"/>
      <c r="O396" s="111"/>
      <c r="P396" s="111"/>
      <c r="Q396" s="111"/>
      <c r="R396" s="111"/>
      <c r="S396" s="111"/>
      <c r="T396" s="111"/>
      <c r="U396" s="111"/>
      <c r="V396" s="111"/>
      <c r="W396" s="111"/>
      <c r="X396" s="111"/>
      <c r="Y396" s="111"/>
      <c r="Z396" s="207"/>
      <c r="AA396" s="207"/>
      <c r="AB396" s="207"/>
      <c r="AC396" s="207"/>
      <c r="AD396" s="207"/>
      <c r="AE396" s="207"/>
      <c r="AF396" s="207"/>
      <c r="AG396" s="207"/>
      <c r="AH396" s="207"/>
      <c r="AI396" s="207"/>
    </row>
    <row r="397" spans="2:35" x14ac:dyDescent="0.2">
      <c r="B397" s="203"/>
      <c r="C397" s="206"/>
      <c r="D397" s="125"/>
      <c r="E397" s="125"/>
      <c r="F397" s="125"/>
      <c r="G397" s="125"/>
      <c r="H397" s="125"/>
      <c r="I397" s="125"/>
      <c r="J397" s="157"/>
      <c r="K397" s="111"/>
      <c r="L397" s="111"/>
      <c r="M397" s="111"/>
      <c r="N397" s="111"/>
      <c r="O397" s="111"/>
      <c r="P397" s="111"/>
      <c r="Q397" s="111"/>
      <c r="R397" s="111"/>
      <c r="S397" s="111"/>
      <c r="T397" s="111"/>
      <c r="U397" s="111"/>
      <c r="V397" s="111"/>
      <c r="W397" s="111"/>
      <c r="X397" s="111"/>
      <c r="Y397" s="111"/>
      <c r="Z397" s="207"/>
      <c r="AA397" s="207"/>
      <c r="AB397" s="207"/>
      <c r="AC397" s="207"/>
      <c r="AD397" s="207"/>
      <c r="AE397" s="207"/>
      <c r="AF397" s="207"/>
      <c r="AG397" s="207"/>
      <c r="AH397" s="207"/>
      <c r="AI397" s="207"/>
    </row>
    <row r="398" spans="2:35" x14ac:dyDescent="0.2">
      <c r="B398" s="203"/>
      <c r="C398" s="206"/>
      <c r="D398" s="125"/>
      <c r="E398" s="125"/>
      <c r="F398" s="125"/>
      <c r="G398" s="125"/>
      <c r="H398" s="125"/>
      <c r="I398" s="125"/>
      <c r="J398" s="157"/>
      <c r="K398" s="111"/>
      <c r="L398" s="111"/>
      <c r="M398" s="111"/>
      <c r="N398" s="111"/>
      <c r="O398" s="111"/>
      <c r="P398" s="111"/>
      <c r="Q398" s="111"/>
      <c r="R398" s="111"/>
      <c r="S398" s="111"/>
      <c r="T398" s="111"/>
      <c r="U398" s="111"/>
      <c r="V398" s="111"/>
      <c r="W398" s="111"/>
      <c r="X398" s="111"/>
      <c r="Y398" s="111"/>
      <c r="Z398" s="207"/>
      <c r="AA398" s="207"/>
      <c r="AB398" s="207"/>
      <c r="AC398" s="207"/>
      <c r="AD398" s="207"/>
      <c r="AE398" s="207"/>
      <c r="AF398" s="207"/>
      <c r="AG398" s="207"/>
      <c r="AH398" s="207"/>
      <c r="AI398" s="207"/>
    </row>
    <row r="399" spans="2:35" x14ac:dyDescent="0.2">
      <c r="B399" s="203"/>
      <c r="C399" s="111"/>
      <c r="D399" s="157"/>
      <c r="E399" s="157"/>
      <c r="F399" s="157"/>
      <c r="G399" s="157"/>
      <c r="H399" s="157"/>
      <c r="I399" s="157"/>
      <c r="J399" s="157"/>
      <c r="K399" s="111"/>
      <c r="L399" s="111"/>
      <c r="M399" s="111"/>
      <c r="N399" s="111"/>
      <c r="O399" s="111"/>
      <c r="P399" s="111"/>
      <c r="Q399" s="111"/>
      <c r="R399" s="111"/>
      <c r="S399" s="111"/>
      <c r="T399" s="111"/>
      <c r="U399" s="111"/>
      <c r="V399" s="111"/>
      <c r="W399" s="111"/>
      <c r="X399" s="111"/>
      <c r="Y399" s="111"/>
      <c r="Z399" s="207"/>
      <c r="AA399" s="207"/>
      <c r="AB399" s="207"/>
      <c r="AC399" s="207"/>
      <c r="AD399" s="207"/>
      <c r="AE399" s="207"/>
      <c r="AF399" s="207"/>
      <c r="AG399" s="207"/>
      <c r="AH399" s="207"/>
      <c r="AI399" s="207"/>
    </row>
    <row r="400" spans="2:35" x14ac:dyDescent="0.2">
      <c r="B400" s="203"/>
      <c r="C400" s="111"/>
      <c r="D400" s="157"/>
      <c r="E400" s="157"/>
      <c r="F400" s="157"/>
      <c r="G400" s="157"/>
      <c r="H400" s="157"/>
      <c r="I400" s="157"/>
      <c r="J400" s="157"/>
      <c r="K400" s="111"/>
      <c r="L400" s="111"/>
      <c r="M400" s="111"/>
      <c r="N400" s="111"/>
      <c r="O400" s="111"/>
      <c r="P400" s="111"/>
      <c r="Q400" s="111"/>
      <c r="R400" s="111"/>
      <c r="S400" s="111"/>
      <c r="T400" s="111"/>
      <c r="U400" s="111"/>
      <c r="V400" s="111"/>
      <c r="W400" s="111"/>
      <c r="X400" s="111"/>
      <c r="Y400" s="111"/>
      <c r="Z400" s="207"/>
      <c r="AA400" s="207"/>
      <c r="AB400" s="207"/>
      <c r="AC400" s="207"/>
      <c r="AD400" s="207"/>
      <c r="AE400" s="207"/>
      <c r="AF400" s="207"/>
      <c r="AG400" s="207"/>
      <c r="AH400" s="207"/>
      <c r="AI400" s="207"/>
    </row>
    <row r="401" spans="2:35" x14ac:dyDescent="0.2">
      <c r="B401" s="203"/>
      <c r="C401" s="111"/>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207"/>
      <c r="AA401" s="207"/>
      <c r="AB401" s="207"/>
      <c r="AC401" s="207"/>
      <c r="AD401" s="207"/>
      <c r="AE401" s="207"/>
      <c r="AF401" s="207"/>
      <c r="AG401" s="207"/>
      <c r="AH401" s="207"/>
      <c r="AI401" s="207"/>
    </row>
    <row r="402" spans="2:35" x14ac:dyDescent="0.2">
      <c r="B402" s="203"/>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207"/>
      <c r="AA402" s="207"/>
      <c r="AB402" s="207"/>
      <c r="AC402" s="207"/>
      <c r="AD402" s="207"/>
      <c r="AE402" s="207"/>
      <c r="AF402" s="207"/>
      <c r="AG402" s="207"/>
      <c r="AH402" s="207"/>
      <c r="AI402" s="207"/>
    </row>
    <row r="403" spans="2:35" x14ac:dyDescent="0.2">
      <c r="B403" s="203"/>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207"/>
      <c r="AA403" s="207"/>
      <c r="AB403" s="207"/>
      <c r="AC403" s="207"/>
      <c r="AD403" s="207"/>
      <c r="AE403" s="207"/>
      <c r="AF403" s="207"/>
      <c r="AG403" s="207"/>
      <c r="AH403" s="207"/>
      <c r="AI403" s="207"/>
    </row>
    <row r="404" spans="2:35" x14ac:dyDescent="0.2">
      <c r="B404" s="203"/>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207"/>
      <c r="AA404" s="207"/>
      <c r="AB404" s="207"/>
      <c r="AC404" s="207"/>
      <c r="AD404" s="207"/>
      <c r="AE404" s="207"/>
      <c r="AF404" s="207"/>
      <c r="AG404" s="207"/>
      <c r="AH404" s="207"/>
      <c r="AI404" s="207"/>
    </row>
    <row r="405" spans="2:35" x14ac:dyDescent="0.2">
      <c r="B405" s="203"/>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207"/>
      <c r="AA405" s="207"/>
      <c r="AB405" s="207"/>
      <c r="AC405" s="207"/>
      <c r="AD405" s="207"/>
      <c r="AE405" s="207"/>
      <c r="AF405" s="207"/>
      <c r="AG405" s="207"/>
      <c r="AH405" s="207"/>
      <c r="AI405" s="207"/>
    </row>
    <row r="406" spans="2:35" x14ac:dyDescent="0.2">
      <c r="B406" s="203"/>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207"/>
      <c r="AA406" s="207"/>
      <c r="AB406" s="207"/>
      <c r="AC406" s="207"/>
      <c r="AD406" s="207"/>
      <c r="AE406" s="207"/>
      <c r="AF406" s="207"/>
      <c r="AG406" s="207"/>
      <c r="AH406" s="207"/>
      <c r="AI406" s="207"/>
    </row>
    <row r="407" spans="2:35" x14ac:dyDescent="0.2">
      <c r="B407" s="203"/>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207"/>
      <c r="AA407" s="207"/>
      <c r="AB407" s="207"/>
      <c r="AC407" s="207"/>
      <c r="AD407" s="207"/>
      <c r="AE407" s="207"/>
      <c r="AF407" s="207"/>
      <c r="AG407" s="207"/>
      <c r="AH407" s="207"/>
      <c r="AI407" s="207"/>
    </row>
    <row r="408" spans="2:35" x14ac:dyDescent="0.2">
      <c r="B408" s="203"/>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207"/>
      <c r="AA408" s="207"/>
      <c r="AB408" s="207"/>
      <c r="AC408" s="207"/>
      <c r="AD408" s="207"/>
      <c r="AE408" s="207"/>
      <c r="AF408" s="207"/>
      <c r="AG408" s="207"/>
      <c r="AH408" s="207"/>
      <c r="AI408" s="207"/>
    </row>
    <row r="409" spans="2:35" x14ac:dyDescent="0.2">
      <c r="B409" s="203"/>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207"/>
      <c r="AA409" s="207"/>
      <c r="AB409" s="207"/>
      <c r="AC409" s="207"/>
      <c r="AD409" s="207"/>
      <c r="AE409" s="207"/>
      <c r="AF409" s="207"/>
      <c r="AG409" s="207"/>
      <c r="AH409" s="207"/>
      <c r="AI409" s="207"/>
    </row>
    <row r="410" spans="2:35" x14ac:dyDescent="0.2">
      <c r="B410" s="203"/>
      <c r="C410" s="111"/>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207"/>
      <c r="AA410" s="207"/>
      <c r="AB410" s="207"/>
      <c r="AC410" s="207"/>
      <c r="AD410" s="207"/>
      <c r="AE410" s="207"/>
      <c r="AF410" s="207"/>
      <c r="AG410" s="207"/>
      <c r="AH410" s="207"/>
      <c r="AI410" s="207"/>
    </row>
    <row r="411" spans="2:35" x14ac:dyDescent="0.2">
      <c r="B411" s="203"/>
      <c r="C411" s="111"/>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207"/>
      <c r="AA411" s="207"/>
      <c r="AB411" s="207"/>
      <c r="AC411" s="207"/>
      <c r="AD411" s="207"/>
      <c r="AE411" s="207"/>
      <c r="AF411" s="207"/>
      <c r="AG411" s="207"/>
      <c r="AH411" s="207"/>
      <c r="AI411" s="207"/>
    </row>
    <row r="412" spans="2:35" x14ac:dyDescent="0.2">
      <c r="B412" s="203"/>
      <c r="C412" s="111"/>
      <c r="D412" s="206">
        <v>1.24</v>
      </c>
      <c r="E412" s="208"/>
      <c r="F412" s="206"/>
      <c r="G412" s="206">
        <v>112000</v>
      </c>
      <c r="H412" s="206" t="s">
        <v>152</v>
      </c>
      <c r="I412" s="206"/>
      <c r="J412" s="111"/>
      <c r="K412" s="111"/>
      <c r="L412" s="111"/>
      <c r="M412" s="111"/>
      <c r="N412" s="111"/>
      <c r="O412" s="111"/>
      <c r="P412" s="111"/>
      <c r="Q412" s="111"/>
      <c r="R412" s="111"/>
      <c r="S412" s="111"/>
      <c r="T412" s="111"/>
      <c r="U412" s="111"/>
      <c r="V412" s="111"/>
      <c r="W412" s="111"/>
      <c r="X412" s="111"/>
      <c r="Y412" s="111"/>
      <c r="Z412" s="207"/>
      <c r="AA412" s="207"/>
      <c r="AB412" s="207"/>
      <c r="AC412" s="207"/>
      <c r="AD412" s="207"/>
      <c r="AE412" s="207"/>
      <c r="AF412" s="207"/>
      <c r="AG412" s="207"/>
      <c r="AH412" s="207"/>
      <c r="AI412" s="207"/>
    </row>
    <row r="413" spans="2:35" x14ac:dyDescent="0.2">
      <c r="B413" s="203"/>
      <c r="C413" s="111"/>
      <c r="D413" s="206"/>
      <c r="E413" s="208"/>
      <c r="F413" s="206"/>
      <c r="G413" s="206">
        <f>10^6</f>
        <v>1000000</v>
      </c>
      <c r="H413" s="206" t="s">
        <v>153</v>
      </c>
      <c r="I413" s="206"/>
      <c r="J413" s="111"/>
      <c r="K413" s="111"/>
      <c r="L413" s="111"/>
      <c r="M413" s="111"/>
      <c r="N413" s="111"/>
      <c r="O413" s="111"/>
      <c r="P413" s="111"/>
      <c r="Q413" s="111"/>
      <c r="R413" s="111"/>
      <c r="S413" s="111"/>
      <c r="T413" s="111"/>
      <c r="U413" s="111"/>
      <c r="V413" s="111"/>
      <c r="W413" s="111"/>
      <c r="X413" s="111"/>
      <c r="Y413" s="111"/>
      <c r="Z413" s="207"/>
      <c r="AA413" s="207"/>
      <c r="AB413" s="207"/>
      <c r="AC413" s="207"/>
      <c r="AD413" s="207"/>
      <c r="AE413" s="207"/>
      <c r="AF413" s="207"/>
      <c r="AG413" s="207"/>
      <c r="AH413" s="207"/>
      <c r="AI413" s="207"/>
    </row>
    <row r="414" spans="2:35" x14ac:dyDescent="0.2">
      <c r="B414" s="203"/>
      <c r="C414" s="111"/>
      <c r="D414" s="206"/>
      <c r="E414" s="208"/>
      <c r="F414" s="206"/>
      <c r="G414" s="206">
        <f>G412/G413</f>
        <v>0.112</v>
      </c>
      <c r="H414" s="206" t="s">
        <v>152</v>
      </c>
      <c r="I414" s="206"/>
      <c r="J414" s="111"/>
      <c r="K414" s="111"/>
      <c r="L414" s="111"/>
      <c r="M414" s="111"/>
      <c r="N414" s="111"/>
      <c r="O414" s="111"/>
      <c r="P414" s="111"/>
      <c r="Q414" s="111"/>
      <c r="R414" s="111"/>
      <c r="S414" s="111"/>
      <c r="T414" s="111"/>
      <c r="U414" s="111"/>
      <c r="V414" s="111"/>
      <c r="W414" s="111"/>
      <c r="X414" s="111"/>
      <c r="Y414" s="111"/>
      <c r="Z414" s="207"/>
      <c r="AA414" s="207"/>
      <c r="AB414" s="207"/>
      <c r="AC414" s="207"/>
      <c r="AD414" s="207"/>
      <c r="AE414" s="207"/>
      <c r="AF414" s="207"/>
      <c r="AG414" s="207"/>
      <c r="AH414" s="207"/>
      <c r="AI414" s="207"/>
    </row>
    <row r="415" spans="2:35" x14ac:dyDescent="0.2">
      <c r="B415" s="203"/>
      <c r="C415" s="111"/>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207"/>
      <c r="AA415" s="207"/>
      <c r="AB415" s="207"/>
      <c r="AC415" s="207"/>
      <c r="AD415" s="207"/>
      <c r="AE415" s="207"/>
      <c r="AF415" s="207"/>
      <c r="AG415" s="207"/>
      <c r="AH415" s="207"/>
      <c r="AI415" s="207"/>
    </row>
    <row r="416" spans="2:35" x14ac:dyDescent="0.2">
      <c r="B416" s="203"/>
      <c r="C416" s="207"/>
      <c r="D416" s="207"/>
      <c r="E416" s="207"/>
      <c r="F416" s="207"/>
      <c r="G416" s="207"/>
      <c r="H416" s="207"/>
      <c r="I416" s="207"/>
      <c r="J416" s="207"/>
      <c r="K416" s="207"/>
      <c r="L416" s="207"/>
      <c r="M416" s="207"/>
      <c r="N416" s="207"/>
      <c r="O416" s="207"/>
      <c r="P416" s="207"/>
      <c r="Q416" s="207"/>
      <c r="R416" s="207"/>
      <c r="S416" s="207"/>
      <c r="T416" s="207"/>
      <c r="U416" s="207"/>
      <c r="V416" s="207"/>
      <c r="W416" s="207"/>
      <c r="X416" s="207"/>
      <c r="Y416" s="207"/>
      <c r="Z416" s="207"/>
      <c r="AA416" s="207"/>
      <c r="AB416" s="207"/>
      <c r="AC416" s="207"/>
      <c r="AD416" s="207"/>
      <c r="AE416" s="207"/>
      <c r="AF416" s="207"/>
      <c r="AG416" s="207"/>
      <c r="AH416" s="207"/>
      <c r="AI416" s="207"/>
    </row>
    <row r="417" spans="2:35" x14ac:dyDescent="0.2">
      <c r="B417" s="203"/>
      <c r="C417" s="207"/>
      <c r="D417" s="207"/>
      <c r="E417" s="207"/>
      <c r="F417" s="207"/>
      <c r="G417" s="207"/>
      <c r="H417" s="207"/>
      <c r="I417" s="207"/>
      <c r="J417" s="207"/>
      <c r="K417" s="207"/>
      <c r="L417" s="207"/>
      <c r="M417" s="207"/>
      <c r="N417" s="207"/>
      <c r="O417" s="207"/>
      <c r="P417" s="207"/>
      <c r="Q417" s="207"/>
      <c r="R417" s="207"/>
      <c r="S417" s="207"/>
      <c r="T417" s="207"/>
      <c r="U417" s="207"/>
      <c r="V417" s="207"/>
      <c r="W417" s="207"/>
      <c r="X417" s="207"/>
      <c r="Y417" s="207"/>
      <c r="Z417" s="207"/>
      <c r="AA417" s="207"/>
      <c r="AB417" s="207"/>
      <c r="AC417" s="207"/>
      <c r="AD417" s="207"/>
      <c r="AE417" s="207"/>
      <c r="AF417" s="207"/>
      <c r="AG417" s="207"/>
      <c r="AH417" s="207"/>
      <c r="AI417" s="207"/>
    </row>
    <row r="418" spans="2:35" x14ac:dyDescent="0.2">
      <c r="B418" s="203"/>
      <c r="C418" s="207"/>
      <c r="D418" s="207"/>
      <c r="E418" s="207"/>
      <c r="F418" s="207"/>
      <c r="G418" s="207"/>
      <c r="H418" s="207"/>
      <c r="I418" s="207"/>
      <c r="J418" s="207"/>
      <c r="K418" s="207"/>
      <c r="L418" s="207"/>
      <c r="M418" s="207"/>
      <c r="N418" s="207"/>
      <c r="O418" s="207"/>
      <c r="P418" s="207"/>
      <c r="Q418" s="207"/>
      <c r="R418" s="207"/>
      <c r="S418" s="207"/>
      <c r="T418" s="207"/>
      <c r="U418" s="207"/>
      <c r="V418" s="207"/>
      <c r="W418" s="207"/>
      <c r="X418" s="207"/>
      <c r="Y418" s="207"/>
      <c r="Z418" s="207"/>
      <c r="AA418" s="207"/>
      <c r="AB418" s="207"/>
      <c r="AC418" s="207"/>
      <c r="AD418" s="207"/>
      <c r="AE418" s="207"/>
      <c r="AF418" s="207"/>
      <c r="AG418" s="207"/>
      <c r="AH418" s="207"/>
      <c r="AI418" s="207"/>
    </row>
    <row r="419" spans="2:35" x14ac:dyDescent="0.2">
      <c r="B419" s="203"/>
      <c r="C419" s="207"/>
      <c r="D419" s="207"/>
      <c r="E419" s="207"/>
      <c r="F419" s="207"/>
      <c r="G419" s="207"/>
      <c r="H419" s="207"/>
      <c r="I419" s="207"/>
      <c r="J419" s="207"/>
      <c r="K419" s="207"/>
      <c r="L419" s="207"/>
      <c r="M419" s="207"/>
      <c r="N419" s="207"/>
      <c r="O419" s="207"/>
      <c r="P419" s="207"/>
      <c r="Q419" s="207"/>
      <c r="R419" s="207"/>
      <c r="S419" s="207"/>
      <c r="T419" s="207"/>
      <c r="U419" s="207"/>
      <c r="V419" s="207"/>
      <c r="W419" s="207"/>
      <c r="X419" s="207"/>
      <c r="Y419" s="207"/>
      <c r="Z419" s="207"/>
      <c r="AA419" s="207"/>
      <c r="AB419" s="207"/>
      <c r="AC419" s="207"/>
      <c r="AD419" s="207"/>
      <c r="AE419" s="207"/>
      <c r="AF419" s="207"/>
      <c r="AG419" s="207"/>
      <c r="AH419" s="207"/>
      <c r="AI419" s="207"/>
    </row>
    <row r="420" spans="2:35" x14ac:dyDescent="0.2">
      <c r="B420" s="203"/>
      <c r="C420" s="207"/>
      <c r="D420" s="207"/>
      <c r="E420" s="207"/>
      <c r="F420" s="207"/>
      <c r="G420" s="207"/>
      <c r="H420" s="207"/>
      <c r="I420" s="207"/>
      <c r="J420" s="207"/>
      <c r="K420" s="207"/>
      <c r="L420" s="207"/>
      <c r="M420" s="207"/>
      <c r="N420" s="207"/>
      <c r="O420" s="207"/>
      <c r="P420" s="207"/>
      <c r="Q420" s="207"/>
      <c r="R420" s="207"/>
      <c r="S420" s="207"/>
      <c r="T420" s="207"/>
      <c r="U420" s="207"/>
      <c r="V420" s="207"/>
      <c r="W420" s="207"/>
      <c r="X420" s="207"/>
      <c r="Y420" s="207"/>
      <c r="Z420" s="207"/>
      <c r="AA420" s="207"/>
      <c r="AB420" s="207"/>
      <c r="AC420" s="207"/>
      <c r="AD420" s="207"/>
      <c r="AE420" s="207"/>
      <c r="AF420" s="207"/>
      <c r="AG420" s="207"/>
      <c r="AH420" s="207"/>
      <c r="AI420" s="207"/>
    </row>
    <row r="421" spans="2:35" x14ac:dyDescent="0.2">
      <c r="B421" s="203"/>
      <c r="C421" s="207"/>
      <c r="D421" s="207"/>
      <c r="E421" s="207"/>
      <c r="F421" s="207"/>
      <c r="G421" s="207"/>
      <c r="H421" s="207"/>
      <c r="I421" s="207"/>
      <c r="J421" s="207"/>
      <c r="K421" s="207"/>
      <c r="L421" s="207"/>
      <c r="M421" s="207"/>
      <c r="N421" s="207"/>
      <c r="O421" s="207"/>
      <c r="P421" s="207"/>
      <c r="Q421" s="207"/>
      <c r="R421" s="207"/>
      <c r="S421" s="207"/>
      <c r="T421" s="207"/>
      <c r="U421" s="207"/>
      <c r="V421" s="207"/>
      <c r="W421" s="207"/>
      <c r="X421" s="207"/>
      <c r="Y421" s="207"/>
      <c r="Z421" s="207"/>
      <c r="AA421" s="207"/>
      <c r="AB421" s="207"/>
      <c r="AC421" s="207"/>
      <c r="AD421" s="207"/>
      <c r="AE421" s="207"/>
      <c r="AF421" s="207"/>
      <c r="AG421" s="207"/>
      <c r="AH421" s="207"/>
      <c r="AI421" s="207"/>
    </row>
    <row r="422" spans="2:35" x14ac:dyDescent="0.2">
      <c r="B422" s="203"/>
      <c r="C422" s="207"/>
      <c r="D422" s="207"/>
      <c r="E422" s="207"/>
      <c r="F422" s="207"/>
      <c r="G422" s="207"/>
      <c r="H422" s="207"/>
      <c r="I422" s="207"/>
      <c r="J422" s="207"/>
      <c r="K422" s="207"/>
      <c r="L422" s="207"/>
      <c r="M422" s="207"/>
      <c r="N422" s="207"/>
      <c r="O422" s="207"/>
      <c r="P422" s="207"/>
      <c r="Q422" s="207"/>
      <c r="R422" s="207"/>
      <c r="S422" s="207"/>
      <c r="T422" s="207"/>
      <c r="U422" s="207"/>
      <c r="V422" s="207"/>
      <c r="W422" s="207"/>
      <c r="X422" s="207"/>
      <c r="Y422" s="207"/>
      <c r="Z422" s="207"/>
      <c r="AA422" s="207"/>
      <c r="AB422" s="207"/>
      <c r="AC422" s="207"/>
      <c r="AD422" s="207"/>
      <c r="AE422" s="207"/>
      <c r="AF422" s="207"/>
      <c r="AG422" s="207"/>
      <c r="AH422" s="207"/>
      <c r="AI422" s="207"/>
    </row>
    <row r="423" spans="2:35" x14ac:dyDescent="0.2">
      <c r="B423" s="203"/>
      <c r="C423" s="207"/>
      <c r="D423" s="207"/>
      <c r="E423" s="207"/>
      <c r="F423" s="207"/>
      <c r="G423" s="207"/>
      <c r="H423" s="207"/>
      <c r="I423" s="207"/>
      <c r="J423" s="207"/>
      <c r="K423" s="207"/>
      <c r="L423" s="207"/>
      <c r="M423" s="207"/>
      <c r="N423" s="207"/>
      <c r="O423" s="207"/>
      <c r="P423" s="207"/>
      <c r="Q423" s="207"/>
      <c r="R423" s="207"/>
      <c r="S423" s="207"/>
      <c r="T423" s="207"/>
      <c r="U423" s="207"/>
      <c r="V423" s="207"/>
      <c r="W423" s="207"/>
      <c r="X423" s="207"/>
      <c r="Y423" s="207"/>
      <c r="Z423" s="207"/>
      <c r="AA423" s="207"/>
      <c r="AB423" s="207"/>
      <c r="AC423" s="207"/>
      <c r="AD423" s="207"/>
      <c r="AE423" s="207"/>
      <c r="AF423" s="207"/>
      <c r="AG423" s="207"/>
      <c r="AH423" s="207"/>
      <c r="AI423" s="207"/>
    </row>
    <row r="424" spans="2:35" x14ac:dyDescent="0.2">
      <c r="B424" s="203"/>
      <c r="C424" s="207"/>
      <c r="D424" s="207"/>
      <c r="E424" s="207"/>
      <c r="F424" s="207"/>
      <c r="G424" s="207"/>
      <c r="H424" s="207"/>
      <c r="I424" s="207"/>
      <c r="J424" s="207"/>
      <c r="K424" s="207"/>
      <c r="L424" s="207"/>
      <c r="M424" s="207"/>
      <c r="N424" s="207"/>
      <c r="O424" s="207"/>
      <c r="P424" s="207"/>
      <c r="Q424" s="207"/>
      <c r="R424" s="207"/>
      <c r="S424" s="207"/>
      <c r="T424" s="207"/>
      <c r="U424" s="207"/>
      <c r="V424" s="207"/>
      <c r="W424" s="207"/>
      <c r="X424" s="207"/>
      <c r="Y424" s="207"/>
      <c r="Z424" s="207"/>
      <c r="AA424" s="207"/>
      <c r="AB424" s="207"/>
      <c r="AC424" s="207"/>
      <c r="AD424" s="207"/>
      <c r="AE424" s="207"/>
      <c r="AF424" s="207"/>
      <c r="AG424" s="207"/>
      <c r="AH424" s="207"/>
      <c r="AI424" s="207"/>
    </row>
    <row r="425" spans="2:35" x14ac:dyDescent="0.2">
      <c r="B425" s="203"/>
      <c r="C425" s="207"/>
      <c r="D425" s="207"/>
      <c r="E425" s="207"/>
      <c r="F425" s="207"/>
      <c r="G425" s="207"/>
      <c r="H425" s="207"/>
      <c r="I425" s="207"/>
      <c r="J425" s="207"/>
      <c r="K425" s="207"/>
      <c r="L425" s="207"/>
      <c r="M425" s="207"/>
      <c r="N425" s="207"/>
      <c r="O425" s="207"/>
      <c r="P425" s="207"/>
      <c r="Q425" s="207"/>
      <c r="R425" s="207"/>
      <c r="S425" s="207"/>
      <c r="T425" s="207"/>
      <c r="U425" s="207"/>
      <c r="V425" s="207"/>
      <c r="W425" s="207"/>
      <c r="X425" s="207"/>
      <c r="Y425" s="207"/>
      <c r="Z425" s="207"/>
      <c r="AA425" s="207"/>
      <c r="AB425" s="207"/>
      <c r="AC425" s="207"/>
      <c r="AD425" s="207"/>
      <c r="AE425" s="207"/>
      <c r="AF425" s="207"/>
      <c r="AG425" s="207"/>
      <c r="AH425" s="207"/>
      <c r="AI425" s="207"/>
    </row>
    <row r="426" spans="2:35" x14ac:dyDescent="0.2">
      <c r="B426" s="203"/>
      <c r="C426" s="207"/>
      <c r="D426" s="207"/>
      <c r="E426" s="207"/>
      <c r="F426" s="207"/>
      <c r="G426" s="207"/>
      <c r="H426" s="207"/>
      <c r="I426" s="207"/>
      <c r="J426" s="207"/>
      <c r="K426" s="207"/>
      <c r="L426" s="207"/>
      <c r="M426" s="207"/>
      <c r="N426" s="207"/>
      <c r="O426" s="207"/>
      <c r="P426" s="207"/>
      <c r="Q426" s="207"/>
      <c r="R426" s="207"/>
      <c r="S426" s="207"/>
      <c r="T426" s="207"/>
      <c r="U426" s="207"/>
      <c r="V426" s="207"/>
      <c r="W426" s="207"/>
      <c r="X426" s="207"/>
      <c r="Y426" s="207"/>
      <c r="Z426" s="207"/>
      <c r="AA426" s="207"/>
      <c r="AB426" s="207"/>
      <c r="AC426" s="207"/>
      <c r="AD426" s="207"/>
      <c r="AE426" s="207"/>
      <c r="AF426" s="207"/>
      <c r="AG426" s="207"/>
      <c r="AH426" s="207"/>
      <c r="AI426" s="207"/>
    </row>
    <row r="427" spans="2:35" x14ac:dyDescent="0.2">
      <c r="B427" s="203"/>
      <c r="C427" s="207"/>
      <c r="D427" s="207"/>
      <c r="E427" s="207"/>
      <c r="F427" s="207"/>
      <c r="G427" s="207"/>
      <c r="H427" s="207"/>
      <c r="I427" s="207"/>
      <c r="J427" s="207"/>
      <c r="K427" s="207"/>
      <c r="L427" s="207"/>
      <c r="M427" s="207"/>
      <c r="N427" s="207"/>
      <c r="O427" s="207"/>
      <c r="P427" s="207"/>
      <c r="Q427" s="207"/>
      <c r="R427" s="207"/>
      <c r="S427" s="207"/>
      <c r="T427" s="207"/>
      <c r="U427" s="207"/>
      <c r="V427" s="207"/>
      <c r="W427" s="207"/>
      <c r="X427" s="207"/>
      <c r="Y427" s="207"/>
      <c r="Z427" s="207"/>
      <c r="AA427" s="207"/>
      <c r="AB427" s="207"/>
      <c r="AC427" s="207"/>
      <c r="AD427" s="207"/>
      <c r="AE427" s="207"/>
      <c r="AF427" s="207"/>
      <c r="AG427" s="207"/>
      <c r="AH427" s="207"/>
      <c r="AI427" s="207"/>
    </row>
    <row r="428" spans="2:35" x14ac:dyDescent="0.2">
      <c r="B428" s="203"/>
      <c r="C428" s="207"/>
      <c r="D428" s="207"/>
      <c r="E428" s="207"/>
      <c r="F428" s="207"/>
      <c r="G428" s="207"/>
      <c r="H428" s="207"/>
      <c r="I428" s="207"/>
      <c r="J428" s="207"/>
      <c r="K428" s="207"/>
      <c r="L428" s="207"/>
      <c r="M428" s="207"/>
      <c r="N428" s="207"/>
      <c r="O428" s="207"/>
      <c r="P428" s="207"/>
      <c r="Q428" s="207"/>
      <c r="R428" s="207"/>
      <c r="S428" s="207"/>
      <c r="T428" s="207"/>
      <c r="U428" s="207"/>
      <c r="V428" s="207"/>
      <c r="W428" s="207"/>
      <c r="X428" s="207"/>
      <c r="Y428" s="207"/>
      <c r="Z428" s="207"/>
      <c r="AA428" s="207"/>
      <c r="AB428" s="207"/>
      <c r="AC428" s="207"/>
      <c r="AD428" s="207"/>
      <c r="AE428" s="207"/>
      <c r="AF428" s="207"/>
      <c r="AG428" s="207"/>
      <c r="AH428" s="207"/>
      <c r="AI428" s="207"/>
    </row>
    <row r="429" spans="2:35" x14ac:dyDescent="0.2">
      <c r="B429" s="203"/>
      <c r="C429" s="207"/>
      <c r="D429" s="207"/>
      <c r="E429" s="207"/>
      <c r="F429" s="207"/>
      <c r="G429" s="207"/>
      <c r="H429" s="207"/>
      <c r="I429" s="207"/>
      <c r="J429" s="207"/>
      <c r="K429" s="207"/>
      <c r="L429" s="207"/>
      <c r="M429" s="207"/>
      <c r="N429" s="207"/>
      <c r="O429" s="207"/>
      <c r="P429" s="207"/>
      <c r="Q429" s="207"/>
      <c r="R429" s="207"/>
      <c r="S429" s="207"/>
      <c r="T429" s="207"/>
      <c r="U429" s="207"/>
      <c r="V429" s="207"/>
      <c r="W429" s="207"/>
      <c r="X429" s="207"/>
      <c r="Y429" s="207"/>
      <c r="Z429" s="207"/>
      <c r="AA429" s="207"/>
      <c r="AB429" s="207"/>
      <c r="AC429" s="207"/>
      <c r="AD429" s="207"/>
      <c r="AE429" s="207"/>
      <c r="AF429" s="207"/>
      <c r="AG429" s="207"/>
      <c r="AH429" s="207"/>
      <c r="AI429" s="207"/>
    </row>
    <row r="430" spans="2:35" x14ac:dyDescent="0.2">
      <c r="B430" s="203"/>
      <c r="C430" s="207"/>
      <c r="D430" s="207"/>
      <c r="E430" s="207"/>
      <c r="F430" s="207"/>
      <c r="G430" s="207"/>
      <c r="H430" s="207"/>
      <c r="I430" s="207"/>
      <c r="J430" s="207"/>
      <c r="K430" s="207"/>
      <c r="L430" s="207"/>
      <c r="M430" s="207"/>
      <c r="N430" s="207"/>
      <c r="O430" s="207"/>
      <c r="P430" s="207"/>
      <c r="Q430" s="207"/>
      <c r="R430" s="207"/>
      <c r="S430" s="207"/>
      <c r="T430" s="207"/>
      <c r="U430" s="207"/>
      <c r="V430" s="207"/>
      <c r="W430" s="207"/>
      <c r="X430" s="207"/>
      <c r="Y430" s="207"/>
      <c r="Z430" s="207"/>
      <c r="AA430" s="207"/>
      <c r="AB430" s="207"/>
      <c r="AC430" s="207"/>
      <c r="AD430" s="207"/>
      <c r="AE430" s="207"/>
      <c r="AF430" s="207"/>
      <c r="AG430" s="207"/>
      <c r="AH430" s="207"/>
      <c r="AI430" s="207"/>
    </row>
    <row r="431" spans="2:35" x14ac:dyDescent="0.2">
      <c r="B431" s="203"/>
      <c r="C431" s="207"/>
      <c r="D431" s="207"/>
      <c r="E431" s="207"/>
      <c r="F431" s="207"/>
      <c r="G431" s="207"/>
      <c r="H431" s="207"/>
      <c r="I431" s="207"/>
      <c r="J431" s="207"/>
      <c r="K431" s="207"/>
      <c r="L431" s="207"/>
      <c r="M431" s="207"/>
      <c r="N431" s="207"/>
      <c r="O431" s="207"/>
      <c r="P431" s="207"/>
      <c r="Q431" s="207"/>
      <c r="R431" s="207"/>
      <c r="S431" s="207"/>
      <c r="T431" s="207"/>
      <c r="U431" s="207"/>
      <c r="V431" s="207"/>
      <c r="W431" s="207"/>
      <c r="X431" s="207"/>
      <c r="Y431" s="207"/>
      <c r="Z431" s="207"/>
      <c r="AA431" s="207"/>
      <c r="AB431" s="207"/>
      <c r="AC431" s="207"/>
      <c r="AD431" s="207"/>
      <c r="AE431" s="207"/>
      <c r="AF431" s="207"/>
      <c r="AG431" s="207"/>
      <c r="AH431" s="207"/>
      <c r="AI431" s="207"/>
    </row>
    <row r="432" spans="2:35" x14ac:dyDescent="0.2">
      <c r="B432" s="203"/>
      <c r="C432" s="207"/>
      <c r="D432" s="207"/>
      <c r="E432" s="207"/>
      <c r="F432" s="207"/>
      <c r="G432" s="207"/>
      <c r="H432" s="207"/>
      <c r="I432" s="207"/>
      <c r="J432" s="207"/>
      <c r="K432" s="207"/>
      <c r="L432" s="207"/>
      <c r="M432" s="207"/>
      <c r="N432" s="207"/>
      <c r="O432" s="207"/>
      <c r="P432" s="207"/>
      <c r="Q432" s="207"/>
      <c r="R432" s="207"/>
      <c r="S432" s="207"/>
      <c r="T432" s="207"/>
      <c r="U432" s="207"/>
      <c r="V432" s="207"/>
      <c r="W432" s="207"/>
      <c r="X432" s="207"/>
      <c r="Y432" s="207"/>
      <c r="Z432" s="207"/>
      <c r="AA432" s="207"/>
      <c r="AB432" s="207"/>
      <c r="AC432" s="207"/>
      <c r="AD432" s="207"/>
      <c r="AE432" s="207"/>
      <c r="AF432" s="207"/>
      <c r="AG432" s="207"/>
      <c r="AH432" s="207"/>
      <c r="AI432" s="207"/>
    </row>
    <row r="433" spans="2:35" x14ac:dyDescent="0.2">
      <c r="B433" s="203"/>
      <c r="C433" s="207"/>
      <c r="D433" s="207"/>
      <c r="E433" s="207"/>
      <c r="F433" s="207"/>
      <c r="G433" s="207"/>
      <c r="H433" s="207"/>
      <c r="I433" s="207"/>
      <c r="J433" s="207"/>
      <c r="K433" s="207"/>
      <c r="L433" s="207"/>
      <c r="M433" s="207"/>
      <c r="N433" s="207"/>
      <c r="O433" s="207"/>
      <c r="P433" s="207"/>
      <c r="Q433" s="207"/>
      <c r="R433" s="207"/>
      <c r="S433" s="207"/>
      <c r="T433" s="207"/>
      <c r="U433" s="207"/>
      <c r="V433" s="207"/>
      <c r="W433" s="207"/>
      <c r="X433" s="207"/>
      <c r="Y433" s="207"/>
      <c r="Z433" s="207"/>
      <c r="AA433" s="207"/>
      <c r="AB433" s="207"/>
      <c r="AC433" s="207"/>
      <c r="AD433" s="207"/>
      <c r="AE433" s="207"/>
      <c r="AF433" s="207"/>
      <c r="AG433" s="207"/>
      <c r="AH433" s="207"/>
      <c r="AI433" s="207"/>
    </row>
    <row r="434" spans="2:35" x14ac:dyDescent="0.2">
      <c r="B434" s="203"/>
      <c r="C434" s="207"/>
      <c r="D434" s="207"/>
      <c r="E434" s="207"/>
      <c r="F434" s="207"/>
      <c r="G434" s="207"/>
      <c r="H434" s="207"/>
      <c r="I434" s="207"/>
      <c r="J434" s="207"/>
      <c r="K434" s="207"/>
      <c r="L434" s="207"/>
      <c r="M434" s="207"/>
      <c r="N434" s="207"/>
      <c r="O434" s="207"/>
      <c r="P434" s="207"/>
      <c r="Q434" s="207"/>
      <c r="R434" s="207"/>
      <c r="S434" s="207"/>
      <c r="T434" s="207"/>
      <c r="U434" s="207"/>
      <c r="V434" s="207"/>
      <c r="W434" s="207"/>
      <c r="X434" s="207"/>
      <c r="Y434" s="207"/>
      <c r="Z434" s="207"/>
      <c r="AA434" s="207"/>
      <c r="AB434" s="207"/>
      <c r="AC434" s="207"/>
      <c r="AD434" s="207"/>
      <c r="AE434" s="207"/>
      <c r="AF434" s="207"/>
      <c r="AG434" s="207"/>
      <c r="AH434" s="207"/>
      <c r="AI434" s="207"/>
    </row>
    <row r="435" spans="2:35" x14ac:dyDescent="0.2">
      <c r="B435" s="203"/>
      <c r="C435" s="207"/>
      <c r="D435" s="207"/>
      <c r="E435" s="207"/>
      <c r="F435" s="207"/>
      <c r="G435" s="207"/>
      <c r="H435" s="207"/>
      <c r="I435" s="207"/>
      <c r="J435" s="207"/>
      <c r="K435" s="207"/>
      <c r="L435" s="207"/>
      <c r="M435" s="207"/>
      <c r="N435" s="207"/>
      <c r="O435" s="207"/>
      <c r="P435" s="207"/>
      <c r="Q435" s="207"/>
      <c r="R435" s="207"/>
      <c r="S435" s="207"/>
      <c r="T435" s="207"/>
      <c r="U435" s="207"/>
      <c r="V435" s="207"/>
      <c r="W435" s="207"/>
      <c r="X435" s="207"/>
      <c r="Y435" s="207"/>
      <c r="Z435" s="207"/>
      <c r="AA435" s="207"/>
      <c r="AB435" s="207"/>
      <c r="AC435" s="207"/>
      <c r="AD435" s="207"/>
      <c r="AE435" s="207"/>
      <c r="AF435" s="207"/>
      <c r="AG435" s="207"/>
      <c r="AH435" s="207"/>
      <c r="AI435" s="207"/>
    </row>
    <row r="436" spans="2:35" x14ac:dyDescent="0.2">
      <c r="B436" s="203"/>
      <c r="C436" s="207"/>
      <c r="D436" s="207"/>
      <c r="E436" s="207"/>
      <c r="F436" s="207"/>
      <c r="G436" s="207"/>
      <c r="H436" s="207"/>
      <c r="I436" s="207"/>
      <c r="J436" s="207"/>
      <c r="K436" s="207"/>
      <c r="L436" s="207"/>
      <c r="M436" s="207"/>
      <c r="N436" s="207"/>
      <c r="O436" s="207"/>
      <c r="P436" s="207"/>
      <c r="Q436" s="207"/>
      <c r="R436" s="207"/>
      <c r="S436" s="207"/>
      <c r="T436" s="207"/>
      <c r="U436" s="207"/>
      <c r="V436" s="207"/>
      <c r="W436" s="207"/>
      <c r="X436" s="207"/>
      <c r="Y436" s="207"/>
      <c r="Z436" s="207"/>
      <c r="AA436" s="207"/>
      <c r="AB436" s="207"/>
      <c r="AC436" s="207"/>
      <c r="AD436" s="207"/>
      <c r="AE436" s="207"/>
      <c r="AF436" s="207"/>
      <c r="AG436" s="207"/>
      <c r="AH436" s="207"/>
      <c r="AI436" s="207"/>
    </row>
    <row r="437" spans="2:35" x14ac:dyDescent="0.2">
      <c r="B437" s="203"/>
      <c r="C437" s="207"/>
      <c r="D437" s="207"/>
      <c r="E437" s="207"/>
      <c r="F437" s="207"/>
      <c r="G437" s="207"/>
      <c r="H437" s="207"/>
      <c r="I437" s="207"/>
      <c r="J437" s="207"/>
      <c r="K437" s="207"/>
      <c r="L437" s="207"/>
      <c r="M437" s="207"/>
      <c r="N437" s="207"/>
      <c r="O437" s="207"/>
      <c r="P437" s="207"/>
      <c r="Q437" s="207"/>
      <c r="R437" s="207"/>
      <c r="S437" s="207"/>
      <c r="T437" s="207"/>
      <c r="U437" s="207"/>
      <c r="V437" s="207"/>
      <c r="W437" s="207"/>
      <c r="X437" s="207"/>
      <c r="Y437" s="207"/>
      <c r="Z437" s="207"/>
      <c r="AA437" s="207"/>
      <c r="AB437" s="207"/>
      <c r="AC437" s="207"/>
      <c r="AD437" s="207"/>
      <c r="AE437" s="207"/>
      <c r="AF437" s="207"/>
      <c r="AG437" s="207"/>
      <c r="AH437" s="207"/>
      <c r="AI437" s="207"/>
    </row>
    <row r="438" spans="2:35" x14ac:dyDescent="0.2">
      <c r="B438" s="203"/>
      <c r="C438" s="207"/>
      <c r="D438" s="207"/>
      <c r="E438" s="207"/>
      <c r="F438" s="207"/>
      <c r="G438" s="207"/>
      <c r="H438" s="207"/>
      <c r="I438" s="207"/>
      <c r="J438" s="207"/>
      <c r="K438" s="207"/>
      <c r="L438" s="207"/>
      <c r="M438" s="207"/>
      <c r="N438" s="207"/>
      <c r="O438" s="207"/>
      <c r="P438" s="207"/>
      <c r="Q438" s="207"/>
      <c r="R438" s="207"/>
      <c r="S438" s="207"/>
      <c r="T438" s="207"/>
      <c r="U438" s="207"/>
      <c r="V438" s="207"/>
      <c r="W438" s="207"/>
      <c r="X438" s="207"/>
      <c r="Y438" s="207"/>
      <c r="Z438" s="207"/>
      <c r="AA438" s="207"/>
      <c r="AB438" s="207"/>
      <c r="AC438" s="207"/>
      <c r="AD438" s="207"/>
      <c r="AE438" s="207"/>
      <c r="AF438" s="207"/>
      <c r="AG438" s="207"/>
      <c r="AH438" s="207"/>
      <c r="AI438" s="207"/>
    </row>
    <row r="439" spans="2:35" x14ac:dyDescent="0.2">
      <c r="B439" s="203"/>
      <c r="C439" s="207"/>
      <c r="D439" s="207"/>
      <c r="E439" s="207"/>
      <c r="F439" s="207"/>
      <c r="G439" s="207"/>
      <c r="H439" s="207"/>
      <c r="I439" s="207"/>
      <c r="J439" s="207"/>
      <c r="K439" s="207"/>
      <c r="L439" s="207"/>
      <c r="M439" s="207"/>
      <c r="N439" s="207"/>
      <c r="O439" s="207"/>
      <c r="P439" s="207"/>
      <c r="Q439" s="207"/>
      <c r="R439" s="207"/>
      <c r="S439" s="207"/>
      <c r="T439" s="207"/>
      <c r="U439" s="207"/>
      <c r="V439" s="207"/>
      <c r="W439" s="207"/>
      <c r="X439" s="207"/>
      <c r="Y439" s="207"/>
      <c r="Z439" s="207"/>
      <c r="AA439" s="207"/>
      <c r="AB439" s="207"/>
      <c r="AC439" s="207"/>
      <c r="AD439" s="207"/>
      <c r="AE439" s="207"/>
      <c r="AF439" s="207"/>
      <c r="AG439" s="207"/>
      <c r="AH439" s="207"/>
      <c r="AI439" s="207"/>
    </row>
    <row r="440" spans="2:35" x14ac:dyDescent="0.2">
      <c r="B440" s="203"/>
      <c r="C440" s="207"/>
      <c r="D440" s="207"/>
      <c r="E440" s="207"/>
      <c r="F440" s="207"/>
      <c r="G440" s="207"/>
      <c r="H440" s="207"/>
      <c r="I440" s="207"/>
      <c r="J440" s="207"/>
      <c r="K440" s="207"/>
      <c r="L440" s="207"/>
      <c r="M440" s="207"/>
      <c r="N440" s="207"/>
      <c r="O440" s="207"/>
      <c r="P440" s="207"/>
      <c r="Q440" s="207"/>
      <c r="R440" s="207"/>
      <c r="S440" s="207"/>
      <c r="T440" s="207"/>
      <c r="U440" s="207"/>
      <c r="V440" s="207"/>
      <c r="W440" s="207"/>
      <c r="X440" s="207"/>
      <c r="Y440" s="207"/>
      <c r="Z440" s="207"/>
      <c r="AA440" s="207"/>
      <c r="AB440" s="207"/>
      <c r="AC440" s="207"/>
      <c r="AD440" s="207"/>
      <c r="AE440" s="207"/>
      <c r="AF440" s="207"/>
      <c r="AG440" s="207"/>
      <c r="AH440" s="207"/>
      <c r="AI440" s="207"/>
    </row>
    <row r="441" spans="2:35" x14ac:dyDescent="0.2">
      <c r="B441" s="203"/>
      <c r="C441" s="207"/>
      <c r="D441" s="207"/>
      <c r="E441" s="207"/>
      <c r="F441" s="207"/>
      <c r="G441" s="207"/>
      <c r="H441" s="207"/>
      <c r="I441" s="207"/>
      <c r="J441" s="207"/>
      <c r="K441" s="207"/>
      <c r="L441" s="207"/>
      <c r="M441" s="207"/>
      <c r="N441" s="207"/>
      <c r="O441" s="207"/>
      <c r="P441" s="207"/>
      <c r="Q441" s="207"/>
      <c r="R441" s="207"/>
      <c r="S441" s="207"/>
      <c r="T441" s="207"/>
      <c r="U441" s="207"/>
      <c r="V441" s="207"/>
      <c r="W441" s="207"/>
      <c r="X441" s="207"/>
      <c r="Y441" s="207"/>
      <c r="Z441" s="207"/>
      <c r="AA441" s="207"/>
      <c r="AB441" s="207"/>
      <c r="AC441" s="207"/>
      <c r="AD441" s="207"/>
      <c r="AE441" s="207"/>
      <c r="AF441" s="207"/>
      <c r="AG441" s="207"/>
      <c r="AH441" s="207"/>
      <c r="AI441" s="207"/>
    </row>
    <row r="442" spans="2:35" x14ac:dyDescent="0.2">
      <c r="B442" s="203"/>
      <c r="C442" s="207"/>
      <c r="D442" s="207"/>
      <c r="E442" s="207"/>
      <c r="F442" s="207"/>
      <c r="G442" s="207"/>
      <c r="H442" s="207"/>
      <c r="I442" s="207"/>
      <c r="J442" s="207"/>
      <c r="K442" s="207"/>
      <c r="L442" s="207"/>
      <c r="M442" s="207"/>
      <c r="N442" s="207"/>
      <c r="O442" s="207"/>
      <c r="P442" s="207"/>
      <c r="Q442" s="207"/>
      <c r="R442" s="207"/>
      <c r="S442" s="207"/>
      <c r="T442" s="207"/>
      <c r="U442" s="207"/>
      <c r="V442" s="207"/>
      <c r="W442" s="207"/>
      <c r="X442" s="207"/>
      <c r="Y442" s="207"/>
      <c r="Z442" s="207"/>
      <c r="AA442" s="207"/>
      <c r="AB442" s="207"/>
      <c r="AC442" s="207"/>
      <c r="AD442" s="207"/>
      <c r="AE442" s="207"/>
      <c r="AF442" s="207"/>
      <c r="AG442" s="207"/>
      <c r="AH442" s="207"/>
      <c r="AI442" s="207"/>
    </row>
    <row r="443" spans="2:35" x14ac:dyDescent="0.2">
      <c r="B443" s="203"/>
      <c r="C443" s="207"/>
      <c r="D443" s="207"/>
      <c r="E443" s="207"/>
      <c r="F443" s="207"/>
      <c r="G443" s="207"/>
      <c r="H443" s="207"/>
      <c r="I443" s="207"/>
      <c r="J443" s="207"/>
      <c r="K443" s="207"/>
      <c r="L443" s="207"/>
      <c r="M443" s="207"/>
      <c r="N443" s="207"/>
      <c r="O443" s="207"/>
      <c r="P443" s="207"/>
      <c r="Q443" s="207"/>
      <c r="R443" s="207"/>
      <c r="S443" s="207"/>
      <c r="T443" s="207"/>
      <c r="U443" s="207"/>
      <c r="V443" s="207"/>
      <c r="W443" s="207"/>
      <c r="X443" s="207"/>
      <c r="Y443" s="207"/>
      <c r="Z443" s="207"/>
      <c r="AA443" s="207"/>
      <c r="AB443" s="207"/>
      <c r="AC443" s="207"/>
      <c r="AD443" s="207"/>
      <c r="AE443" s="207"/>
      <c r="AF443" s="207"/>
      <c r="AG443" s="207"/>
      <c r="AH443" s="207"/>
      <c r="AI443" s="207"/>
    </row>
    <row r="444" spans="2:35" x14ac:dyDescent="0.2">
      <c r="B444" s="203"/>
      <c r="C444" s="207"/>
      <c r="D444" s="207"/>
      <c r="E444" s="207"/>
      <c r="F444" s="207"/>
      <c r="G444" s="207"/>
      <c r="H444" s="207"/>
      <c r="I444" s="207"/>
      <c r="J444" s="207"/>
      <c r="K444" s="207"/>
      <c r="L444" s="207"/>
      <c r="M444" s="207"/>
      <c r="N444" s="207"/>
      <c r="O444" s="207"/>
      <c r="P444" s="207"/>
      <c r="Q444" s="207"/>
      <c r="R444" s="207"/>
      <c r="S444" s="207"/>
      <c r="T444" s="207"/>
      <c r="U444" s="207"/>
      <c r="V444" s="207"/>
      <c r="W444" s="207"/>
      <c r="X444" s="207"/>
      <c r="Y444" s="207"/>
      <c r="Z444" s="207"/>
      <c r="AA444" s="207"/>
      <c r="AB444" s="207"/>
      <c r="AC444" s="207"/>
      <c r="AD444" s="207"/>
      <c r="AE444" s="207"/>
      <c r="AF444" s="207"/>
      <c r="AG444" s="207"/>
      <c r="AH444" s="207"/>
      <c r="AI444" s="207"/>
    </row>
    <row r="445" spans="2:35" x14ac:dyDescent="0.2">
      <c r="B445" s="203"/>
      <c r="C445" s="207"/>
      <c r="D445" s="207"/>
      <c r="E445" s="207"/>
      <c r="F445" s="207"/>
      <c r="G445" s="207"/>
      <c r="H445" s="207"/>
      <c r="I445" s="207"/>
      <c r="J445" s="207"/>
      <c r="K445" s="207"/>
      <c r="L445" s="207"/>
      <c r="M445" s="207"/>
      <c r="N445" s="207"/>
      <c r="O445" s="207"/>
      <c r="P445" s="207"/>
      <c r="Q445" s="207"/>
      <c r="R445" s="207"/>
      <c r="S445" s="207"/>
      <c r="T445" s="207"/>
      <c r="U445" s="207"/>
      <c r="V445" s="207"/>
      <c r="W445" s="207"/>
      <c r="X445" s="207"/>
      <c r="Y445" s="207"/>
      <c r="Z445" s="207"/>
      <c r="AA445" s="207"/>
      <c r="AB445" s="207"/>
      <c r="AC445" s="207"/>
      <c r="AD445" s="207"/>
      <c r="AE445" s="207"/>
      <c r="AF445" s="207"/>
      <c r="AG445" s="207"/>
      <c r="AH445" s="207"/>
      <c r="AI445" s="207"/>
    </row>
    <row r="446" spans="2:35" x14ac:dyDescent="0.2">
      <c r="B446" s="203"/>
      <c r="C446" s="207"/>
      <c r="D446" s="207"/>
      <c r="E446" s="207"/>
      <c r="F446" s="207"/>
      <c r="G446" s="207"/>
      <c r="H446" s="207"/>
      <c r="I446" s="207"/>
      <c r="J446" s="207"/>
      <c r="K446" s="207"/>
      <c r="L446" s="207"/>
      <c r="M446" s="207"/>
      <c r="N446" s="207"/>
      <c r="O446" s="207"/>
      <c r="P446" s="207"/>
      <c r="Q446" s="207"/>
      <c r="R446" s="207"/>
      <c r="S446" s="207"/>
      <c r="T446" s="207"/>
      <c r="U446" s="207"/>
      <c r="V446" s="207"/>
      <c r="W446" s="207"/>
      <c r="X446" s="207"/>
      <c r="Y446" s="207"/>
      <c r="Z446" s="207"/>
      <c r="AA446" s="207"/>
      <c r="AB446" s="207"/>
      <c r="AC446" s="207"/>
      <c r="AD446" s="207"/>
      <c r="AE446" s="207"/>
      <c r="AF446" s="207"/>
      <c r="AG446" s="207"/>
      <c r="AH446" s="207"/>
      <c r="AI446" s="207"/>
    </row>
    <row r="447" spans="2:35" x14ac:dyDescent="0.2">
      <c r="B447" s="203"/>
      <c r="C447" s="207"/>
      <c r="D447" s="207"/>
      <c r="E447" s="207"/>
      <c r="F447" s="207"/>
      <c r="G447" s="207"/>
      <c r="H447" s="207"/>
      <c r="I447" s="207"/>
      <c r="J447" s="207"/>
      <c r="K447" s="207"/>
      <c r="L447" s="207"/>
      <c r="M447" s="207"/>
      <c r="N447" s="207"/>
      <c r="O447" s="207"/>
      <c r="P447" s="207"/>
      <c r="Q447" s="207"/>
      <c r="R447" s="207"/>
      <c r="S447" s="207"/>
      <c r="T447" s="207"/>
      <c r="U447" s="207"/>
      <c r="V447" s="207"/>
      <c r="W447" s="207"/>
      <c r="X447" s="207"/>
      <c r="Y447" s="207"/>
      <c r="Z447" s="207"/>
      <c r="AA447" s="207"/>
      <c r="AB447" s="207"/>
      <c r="AC447" s="207"/>
      <c r="AD447" s="207"/>
      <c r="AE447" s="207"/>
      <c r="AF447" s="207"/>
      <c r="AG447" s="207"/>
      <c r="AH447" s="207"/>
      <c r="AI447" s="207"/>
    </row>
    <row r="448" spans="2:35" x14ac:dyDescent="0.2">
      <c r="B448" s="203"/>
      <c r="C448" s="207"/>
      <c r="D448" s="207"/>
      <c r="E448" s="207"/>
      <c r="F448" s="207"/>
      <c r="G448" s="207"/>
      <c r="H448" s="207"/>
      <c r="I448" s="207"/>
      <c r="J448" s="207"/>
      <c r="K448" s="207"/>
      <c r="L448" s="207"/>
      <c r="M448" s="207"/>
      <c r="N448" s="207"/>
      <c r="O448" s="207"/>
      <c r="P448" s="207"/>
      <c r="Q448" s="207"/>
      <c r="R448" s="207"/>
      <c r="S448" s="207"/>
      <c r="T448" s="207"/>
      <c r="U448" s="207"/>
      <c r="V448" s="207"/>
      <c r="W448" s="207"/>
      <c r="X448" s="207"/>
      <c r="Y448" s="207"/>
      <c r="Z448" s="207"/>
      <c r="AA448" s="207"/>
      <c r="AB448" s="207"/>
      <c r="AC448" s="207"/>
      <c r="AD448" s="207"/>
      <c r="AE448" s="207"/>
      <c r="AF448" s="207"/>
      <c r="AG448" s="207"/>
      <c r="AH448" s="207"/>
      <c r="AI448" s="207"/>
    </row>
  </sheetData>
  <hyperlinks>
    <hyperlink ref="J382"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2017-12-01T15:59:40Z</dcterms:modified>
</cp:coreProperties>
</file>