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C77E0079-F724-8941-8760-B7454625C70B}" xr6:coauthVersionLast="33" xr6:coauthVersionMax="33" xr10:uidLastSave="{00000000-0000-0000-0000-000000000000}"/>
  <bookViews>
    <workbookView xWindow="13960" yWindow="460" windowWidth="1396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16" l="1"/>
  <c r="G16" i="13"/>
  <c r="D28" i="16"/>
  <c r="E50" i="16"/>
  <c r="E52" i="16" s="1"/>
  <c r="M8" i="13" s="1"/>
  <c r="G8" i="13" s="1"/>
  <c r="E14" i="12" s="1"/>
  <c r="E36" i="16"/>
  <c r="E38" i="16"/>
  <c r="E41" i="16"/>
  <c r="E42" i="16"/>
  <c r="E44" i="16"/>
  <c r="L8" i="13" s="1"/>
  <c r="M3" i="13"/>
  <c r="L3" i="13"/>
  <c r="C19" i="15"/>
  <c r="C17" i="15"/>
  <c r="D52" i="16"/>
  <c r="D44" i="16"/>
  <c r="I7" i="13"/>
  <c r="G7" i="13" s="1"/>
  <c r="E13" i="12" s="1"/>
  <c r="I22" i="13"/>
  <c r="D25" i="16"/>
  <c r="F13" i="16"/>
  <c r="F21" i="16"/>
  <c r="F24" i="16"/>
  <c r="D24" i="16"/>
  <c r="D13" i="16"/>
  <c r="D21" i="16"/>
  <c r="C11" i="15"/>
  <c r="C15" i="15"/>
  <c r="G18" i="13"/>
  <c r="I27" i="12"/>
  <c r="I29" i="12"/>
  <c r="I13" i="12"/>
  <c r="E11" i="16"/>
  <c r="E13" i="16" s="1"/>
  <c r="J7" i="13" s="1"/>
  <c r="E19" i="16"/>
  <c r="E21" i="16" s="1"/>
  <c r="K7" i="13" s="1"/>
  <c r="K3" i="13"/>
  <c r="J3" i="13"/>
  <c r="C13" i="15"/>
  <c r="G22" i="13"/>
  <c r="E27" i="12"/>
  <c r="C22" i="13"/>
  <c r="C10" i="15"/>
  <c r="G6" i="13"/>
  <c r="E22" i="12"/>
  <c r="G12" i="13"/>
  <c r="E37" i="12" s="1"/>
  <c r="G11" i="13"/>
  <c r="E36" i="12"/>
  <c r="G13" i="13"/>
  <c r="E38" i="12" s="1"/>
  <c r="E30" i="12"/>
  <c r="E29" i="12"/>
  <c r="E25" i="12"/>
</calcChain>
</file>

<file path=xl/sharedStrings.xml><?xml version="1.0" encoding="utf-8"?>
<sst xmlns="http://schemas.openxmlformats.org/spreadsheetml/2006/main" count="261" uniqueCount="153">
  <si>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</si>
  <si>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</si>
  <si>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</si>
  <si>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</si>
  <si>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</si>
  <si>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</si>
  <si>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</si>
  <si>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</si>
  <si>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</si>
  <si>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</si>
  <si>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</si>
  <si>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</si>
  <si>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</si>
  <si>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</si>
  <si>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</si>
  <si>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</si>
  <si>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</si>
  <si>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</si>
  <si>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</si>
  <si>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</si>
  <si>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</si>
  <si>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</si>
  <si>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</si>
  <si>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</si>
  <si>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</si>
  <si>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</si>
  <si>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</si>
  <si>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</si>
  <si>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</si>
  <si>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</si>
  <si>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</si>
  <si>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</si>
  <si>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</si>
  <si>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</si>
  <si>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</si>
  <si>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</si>
  <si>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</si>
  <si>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</si>
  <si>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</si>
  <si>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</si>
  <si>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</si>
  <si>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</si>
  <si>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</si>
  <si>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</si>
  <si>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</si>
  <si>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</si>
  <si>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</si>
  <si>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</si>
  <si>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</si>
  <si>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</si>
  <si>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</si>
  <si>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</si>
  <si>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</si>
  <si>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</si>
  <si>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</si>
  <si>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</si>
  <si>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</si>
  <si>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</si>
  <si>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</si>
  <si>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</si>
  <si>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</si>
  <si>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</si>
  <si>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</si>
  <si>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</si>
  <si>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</si>
  <si>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</si>
  <si>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</si>
  <si>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</si>
  <si>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</si>
  <si>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</si>
  <si>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</si>
  <si>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</si>
  <si>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</si>
  <si>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</si>
  <si>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</si>
  <si>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</si>
  <si>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</si>
  <si>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</si>
  <si>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</si>
  <si>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</si>
  <si>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</si>
  <si>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</si>
  <si>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</si>
  <si>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</si>
  <si>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</si>
  <si>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</si>
  <si>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</si>
  <si>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</si>
  <si>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</si>
  <si>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</si>
  <si>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</si>
  <si>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</si>
  <si>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</si>
  <si>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</si>
  <si>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</si>
  <si>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households_space_heater_heatpump_ground_water_electricity.converter.ad</t>
  </si>
  <si>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</si>
  <si>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</si>
  <si>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</si>
  <si>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</si>
  <si>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</si>
  <si>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</si>
  <si>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</si>
  <si>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</si>
  <si>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</si>
  <si>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t>Quintel WD</t>
  </si>
  <si>
    <t>DHPA</t>
  </si>
  <si>
    <t>NL</t>
  </si>
  <si>
    <t>Phone conversation Peter Wagener notes:</t>
  </si>
  <si>
    <t>201707_Tabel RV WW en koude met warmtepompen</t>
  </si>
  <si>
    <t>0 until more information from DHPA is available</t>
  </si>
  <si>
    <t>storage.volume</t>
  </si>
  <si>
    <t>MWh</t>
  </si>
  <si>
    <t>storage.cost_per_mwh</t>
  </si>
  <si>
    <t>euro/MWh</t>
  </si>
  <si>
    <t>ISSO 72 and Quintel calc</t>
  </si>
  <si>
    <t>?</t>
  </si>
  <si>
    <t>https://warmtepomp-weetjes.nl/warmtepomp/buffervat/</t>
  </si>
  <si>
    <t>Warmtepompforum</t>
  </si>
  <si>
    <t>http://www.warmtepompforum.nl/Volumebuffervat.php</t>
  </si>
  <si>
    <t>Notes</t>
  </si>
  <si>
    <t>Note</t>
  </si>
  <si>
    <t>buffer time</t>
  </si>
  <si>
    <t>min</t>
  </si>
  <si>
    <t>output capacity</t>
  </si>
  <si>
    <t>kW output</t>
  </si>
  <si>
    <t>specific capacity water</t>
  </si>
  <si>
    <t>kJ/oC/l</t>
  </si>
  <si>
    <t>temperature difference system</t>
  </si>
  <si>
    <t>oC</t>
  </si>
  <si>
    <t>Educated guess based on various sources</t>
  </si>
  <si>
    <t>volume of buffer</t>
  </si>
  <si>
    <t>liter</t>
  </si>
  <si>
    <t>conversion kJ to kWh</t>
  </si>
  <si>
    <t>kJ to kWh</t>
  </si>
  <si>
    <t>Hot water boiler vessel used as storage device to protect compressor</t>
  </si>
  <si>
    <t>delta T</t>
  </si>
  <si>
    <t>specific heat capacity of water</t>
  </si>
  <si>
    <t>kJ/l</t>
  </si>
  <si>
    <t>kJ/MWh</t>
  </si>
  <si>
    <t>MWh/liter</t>
  </si>
  <si>
    <t>euro/liter</t>
  </si>
  <si>
    <t>https://www.installand.nl/shop/verwarming/warmtepomp/nibe-buffervat-ukv-500-80302</t>
  </si>
  <si>
    <t>Installand</t>
  </si>
  <si>
    <t>costs including VAT</t>
  </si>
  <si>
    <t>costs excluding VAT</t>
  </si>
  <si>
    <t>costs/liter</t>
  </si>
  <si>
    <t>Nefit</t>
  </si>
  <si>
    <t>http://nl.documents2.nefit.nl/download/pdf/file/6720819095.pdf</t>
  </si>
  <si>
    <t>Initial investment (including boiler)</t>
  </si>
  <si>
    <t>Costs for boiler</t>
  </si>
  <si>
    <t>See documentation Households water heater heatpump ground water electricity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</si>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</sst>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5">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91">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0" fontId="2" fillId="2" borderId="18" xfId="0" applyFont="1" applyFill="1" applyBorder="1"/>
    <xf numFmtId="165" fontId="2" fillId="0" borderId="0" xfId="0" applyNumberFormat="1" applyFont="1" applyFill="1" applyBorder="1" applyAlignment="1" applyProtection="1">
      <alignment vertical="center"/>
    </xf>
    <xf numFmtId="0" fontId="25" fillId="0" borderId="0" xfId="0" applyFont="1" applyFill="1" applyBorder="1"/>
    <xf numFmtId="0" fontId="2" fillId="0" borderId="0" xfId="0" applyFont="1" applyFill="1" applyBorder="1"/>
    <xf numFmtId="0" fontId="25" fillId="0" borderId="5" xfId="0" applyFont="1" applyFill="1" applyBorder="1"/>
    <xf numFmtId="0" fontId="25" fillId="0" borderId="0" xfId="0" applyNumberFormat="1" applyFont="1" applyFill="1" applyBorder="1"/>
    <xf numFmtId="17" fontId="25" fillId="0" borderId="0" xfId="0" applyNumberFormat="1" applyFont="1" applyFill="1" applyBorder="1"/>
    <xf numFmtId="49" fontId="25" fillId="0" borderId="0" xfId="0" applyNumberFormat="1" applyFont="1" applyFill="1" applyBorder="1"/>
    <xf numFmtId="2" fontId="13" fillId="2" borderId="20" xfId="0" applyNumberFormat="1" applyFont="1" applyFill="1" applyBorder="1" applyAlignment="1" applyProtection="1">
      <alignment horizontal="right" vertical="center"/>
    </xf>
    <xf numFmtId="0" fontId="13" fillId="2" borderId="18" xfId="0" applyFont="1" applyFill="1" applyBorder="1"/>
    <xf numFmtId="2" fontId="13" fillId="2" borderId="0" xfId="0" applyNumberFormat="1" applyFont="1" applyFill="1" applyBorder="1" applyAlignment="1" applyProtection="1">
      <alignment vertical="center"/>
    </xf>
    <xf numFmtId="164" fontId="13" fillId="2" borderId="0" xfId="0" applyNumberFormat="1" applyFont="1" applyFill="1" applyBorder="1" applyAlignment="1" applyProtection="1">
      <alignment horizontal="right" vertical="center"/>
    </xf>
    <xf numFmtId="49" fontId="2" fillId="2" borderId="0" xfId="0" applyNumberFormat="1" applyFont="1" applyFill="1" applyBorder="1"/>
    <xf numFmtId="0" fontId="2" fillId="0" borderId="0" xfId="0" applyNumberFormat="1" applyFont="1" applyFill="1" applyBorder="1" applyAlignment="1" applyProtection="1">
      <alignment horizontal="left" vertical="center"/>
    </xf>
    <xf numFmtId="49" fontId="2" fillId="0" borderId="0" xfId="0" applyNumberFormat="1" applyFont="1" applyFill="1" applyBorder="1"/>
    <xf numFmtId="164" fontId="13" fillId="0" borderId="18" xfId="0" applyNumberFormat="1" applyFont="1" applyFill="1" applyBorder="1" applyAlignment="1" applyProtection="1">
      <alignment horizontal="right" vertical="center"/>
    </xf>
    <xf numFmtId="0" fontId="0" fillId="0" borderId="0" xfId="0" applyFill="1" applyBorder="1"/>
    <xf numFmtId="0" fontId="2" fillId="2" borderId="0" xfId="0" applyFont="1" applyFill="1"/>
    <xf numFmtId="0" fontId="18" fillId="2" borderId="3" xfId="0" applyFont="1" applyFill="1" applyBorder="1"/>
    <xf numFmtId="0" fontId="18" fillId="2" borderId="15" xfId="0" applyFont="1" applyFill="1" applyBorder="1"/>
    <xf numFmtId="0" fontId="18" fillId="2" borderId="19" xfId="0" applyFont="1" applyFill="1" applyBorder="1"/>
    <xf numFmtId="0" fontId="2" fillId="2" borderId="6" xfId="0" applyFont="1" applyFill="1" applyBorder="1"/>
    <xf numFmtId="0" fontId="2" fillId="2" borderId="0" xfId="0" applyFont="1" applyFill="1" applyBorder="1"/>
    <xf numFmtId="0" fontId="2" fillId="2" borderId="5" xfId="0" applyFont="1" applyFill="1" applyBorder="1"/>
    <xf numFmtId="0" fontId="0" fillId="2" borderId="0" xfId="0" applyFill="1" applyBorder="1"/>
    <xf numFmtId="164" fontId="0" fillId="2" borderId="0" xfId="0" applyNumberFormat="1" applyFill="1" applyBorder="1"/>
    <xf numFmtId="49" fontId="29" fillId="0" borderId="0" xfId="0" applyNumberFormat="1" applyFont="1" applyBorder="1"/>
    <xf numFmtId="0" fontId="0" fillId="0" borderId="0" xfId="0" applyBorder="1"/>
    <xf numFmtId="0" fontId="2" fillId="2" borderId="10" xfId="0" applyFont="1" applyFill="1" applyBorder="1"/>
    <xf numFmtId="0" fontId="2" fillId="2" borderId="11" xfId="0" applyFont="1" applyFill="1" applyBorder="1"/>
    <xf numFmtId="0" fontId="2" fillId="2" borderId="12" xfId="0" applyFont="1" applyFill="1" applyBorder="1"/>
    <xf numFmtId="166" fontId="13" fillId="2" borderId="18" xfId="0" applyNumberFormat="1" applyFont="1" applyFill="1" applyBorder="1" applyAlignment="1" applyProtection="1">
      <alignment vertical="center"/>
    </xf>
    <xf numFmtId="166" fontId="13" fillId="0" borderId="18" xfId="0" applyNumberFormat="1" applyFont="1" applyFill="1" applyBorder="1" applyAlignment="1" applyProtection="1">
      <alignment horizontal="right" vertical="center"/>
    </xf>
    <xf numFmtId="49" fontId="0" fillId="0" borderId="0" xfId="0" applyNumberFormat="1" applyFont="1" applyBorder="1"/>
    <xf numFmtId="165" fontId="13" fillId="2" borderId="18" xfId="0" applyNumberFormat="1" applyFont="1" applyFill="1" applyBorder="1" applyAlignment="1" applyProtection="1">
      <alignment vertical="center"/>
    </xf>
    <xf numFmtId="167" fontId="2" fillId="2" borderId="0" xfId="0" applyNumberFormat="1" applyFont="1" applyFill="1" applyBorder="1"/>
    <xf numFmtId="2" fontId="2" fillId="2" borderId="0" xfId="0" applyNumberFormat="1" applyFont="1" applyFill="1"/>
    <xf numFmtId="1" fontId="0" fillId="0" borderId="0" xfId="0" applyNumberFormat="1" applyBorder="1"/>
    <xf numFmtId="165" fontId="2" fillId="2" borderId="0" xfId="0" applyNumberFormat="1" applyFont="1" applyFill="1" applyBorder="1"/>
    <xf numFmtId="0" fontId="29" fillId="0" borderId="0" xfId="0" applyFont="1"/>
    <xf numFmtId="166"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164" fontId="2" fillId="2" borderId="0" xfId="0" applyNumberFormat="1" applyFont="1" applyFill="1" applyBorder="1"/>
    <xf numFmtId="0" fontId="26" fillId="2" borderId="0" xfId="0" applyNumberFormat="1" applyFont="1" applyFill="1" applyBorder="1"/>
    <xf numFmtId="1" fontId="2" fillId="2" borderId="0" xfId="0" applyNumberFormat="1" applyFont="1" applyFill="1"/>
    <xf numFmtId="0" fontId="25" fillId="2" borderId="15" xfId="0" applyFont="1" applyFill="1" applyBorder="1"/>
    <xf numFmtId="0" fontId="25" fillId="2" borderId="5" xfId="0" applyFont="1" applyFill="1" applyBorder="1"/>
    <xf numFmtId="0" fontId="26" fillId="2" borderId="19" xfId="0" applyFont="1" applyFill="1" applyBorder="1"/>
    <xf numFmtId="17" fontId="25" fillId="2" borderId="0" xfId="0" applyNumberFormat="1" applyFont="1" applyFill="1" applyBorder="1"/>
    <xf numFmtId="0" fontId="16" fillId="0" borderId="0" xfId="177" applyBorder="1" applyAlignment="1" applyProtection="1"/>
    <xf numFmtId="0" fontId="25" fillId="2" borderId="10" xfId="0" applyFont="1" applyFill="1" applyBorder="1"/>
    <xf numFmtId="0" fontId="25" fillId="2" borderId="11" xfId="0" applyFont="1" applyFill="1" applyBorder="1"/>
    <xf numFmtId="49" fontId="25" fillId="2" borderId="11" xfId="0" applyNumberFormat="1" applyFont="1" applyFill="1" applyBorder="1"/>
    <xf numFmtId="0" fontId="25" fillId="2" borderId="12"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886125</xdr:colOff>
      <xdr:row>6</xdr:row>
      <xdr:rowOff>19538</xdr:rowOff>
    </xdr:from>
    <xdr:to>
      <xdr:col>9</xdr:col>
      <xdr:colOff>10686733</xdr:colOff>
      <xdr:row>15</xdr:row>
      <xdr:rowOff>105449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3573425" y="4502638"/>
          <a:ext cx="10753108" cy="1914711"/>
        </a:xfrm>
        <a:prstGeom prst="rect">
          <a:avLst/>
        </a:prstGeom>
      </xdr:spPr>
    </xdr:pic>
    <xdr:clientData/>
  </xdr:twoCellAnchor>
  <xdr:twoCellAnchor editAs="oneCell">
    <xdr:from>
      <xdr:col>8</xdr:col>
      <xdr:colOff>937845</xdr:colOff>
      <xdr:row>16</xdr:row>
      <xdr:rowOff>97691</xdr:rowOff>
    </xdr:from>
    <xdr:to>
      <xdr:col>9</xdr:col>
      <xdr:colOff>6459758</xdr:colOff>
      <xdr:row>29</xdr:row>
      <xdr:rowOff>172397</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3625145" y="6612791"/>
          <a:ext cx="6474413" cy="2716306"/>
        </a:xfrm>
        <a:prstGeom prst="rect">
          <a:avLst/>
        </a:prstGeom>
      </xdr:spPr>
    </xdr:pic>
    <xdr:clientData/>
  </xdr:twoCellAnchor>
  <xdr:twoCellAnchor editAs="oneCell">
    <xdr:from>
      <xdr:col>8</xdr:col>
      <xdr:colOff>887307</xdr:colOff>
      <xdr:row>31</xdr:row>
      <xdr:rowOff>64347</xdr:rowOff>
    </xdr:from>
    <xdr:to>
      <xdr:col>9</xdr:col>
      <xdr:colOff>5262880</xdr:colOff>
      <xdr:row>45</xdr:row>
      <xdr:rowOff>1193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3"/>
        <a:stretch>
          <a:fillRect/>
        </a:stretch>
      </xdr:blipFill>
      <xdr:spPr>
        <a:xfrm>
          <a:off x="13577147" y="6373707"/>
          <a:ext cx="5330613" cy="2781646"/>
        </a:xfrm>
        <a:prstGeom prst="rect">
          <a:avLst/>
        </a:prstGeom>
      </xdr:spPr>
    </xdr:pic>
    <xdr:clientData/>
  </xdr:twoCellAnchor>
  <xdr:twoCellAnchor editAs="oneCell">
    <xdr:from>
      <xdr:col>9</xdr:col>
      <xdr:colOff>0</xdr:colOff>
      <xdr:row>47</xdr:row>
      <xdr:rowOff>0</xdr:rowOff>
    </xdr:from>
    <xdr:to>
      <xdr:col>9</xdr:col>
      <xdr:colOff>10591800</xdr:colOff>
      <xdr:row>52</xdr:row>
      <xdr:rowOff>101600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644880" y="9560560"/>
          <a:ext cx="10591800" cy="1117600"/>
        </a:xfrm>
        <a:prstGeom prst="rect">
          <a:avLst/>
        </a:prstGeom>
      </xdr:spPr>
    </xdr:pic>
    <xdr:clientData/>
  </xdr:twoCellAnchor>
  <xdr:twoCellAnchor editAs="oneCell">
    <xdr:from>
      <xdr:col>9</xdr:col>
      <xdr:colOff>111760</xdr:colOff>
      <xdr:row>52</xdr:row>
      <xdr:rowOff>162560</xdr:rowOff>
    </xdr:from>
    <xdr:to>
      <xdr:col>9</xdr:col>
      <xdr:colOff>11033760</xdr:colOff>
      <xdr:row>54</xdr:row>
      <xdr:rowOff>162560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756640" y="10739120"/>
          <a:ext cx="10922000" cy="40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95</v>
      </c>
    </row>
    <row r="5" spans="1:3">
      <c r="A5" s="1"/>
      <c r="B5" s="4" t="s">
        <v>60</v>
      </c>
      <c r="C5" s="5" t="s">
        <v>87</v>
      </c>
    </row>
    <row r="6" spans="1:3">
      <c r="A6" s="1"/>
      <c r="B6" s="6" t="s">
        <v>19</v>
      </c>
      <c r="C6" s="7" t="s">
        <v>20</v>
      </c>
    </row>
    <row r="7" spans="1:3">
      <c r="A7" s="1"/>
      <c r="B7" s="8"/>
      <c r="C7" s="8"/>
    </row>
    <row r="8" spans="1:3">
      <c r="A8" s="1"/>
      <c r="B8" s="8"/>
      <c r="C8" s="8"/>
    </row>
    <row r="9" spans="1:3">
      <c r="A9" s="1"/>
      <c r="B9" s="82" t="s">
        <v>61</v>
      </c>
      <c r="C9" s="83"/>
    </row>
    <row r="10" spans="1:3">
      <c r="A10" s="1"/>
      <c r="B10" s="84"/>
      <c r="C10" s="85"/>
    </row>
    <row r="11" spans="1:3">
      <c r="A11" s="1"/>
      <c r="B11" s="84" t="s">
        <v>62</v>
      </c>
      <c r="C11" s="86" t="s">
        <v>63</v>
      </c>
    </row>
    <row r="12" spans="1:3" ht="17" thickBot="1">
      <c r="A12" s="1"/>
      <c r="B12" s="84"/>
      <c r="C12" s="14" t="s">
        <v>64</v>
      </c>
    </row>
    <row r="13" spans="1:3" ht="17" thickBot="1">
      <c r="A13" s="1"/>
      <c r="B13" s="84"/>
      <c r="C13" s="87" t="s">
        <v>65</v>
      </c>
    </row>
    <row r="14" spans="1:3">
      <c r="A14" s="1"/>
      <c r="B14" s="84"/>
      <c r="C14" s="85" t="s">
        <v>66</v>
      </c>
    </row>
    <row r="15" spans="1:3">
      <c r="A15" s="1"/>
      <c r="B15" s="84"/>
      <c r="C15" s="85"/>
    </row>
    <row r="16" spans="1:3">
      <c r="A16" s="1"/>
      <c r="B16" s="84" t="s">
        <v>67</v>
      </c>
      <c r="C16" s="88" t="s">
        <v>68</v>
      </c>
    </row>
    <row r="17" spans="1:3">
      <c r="A17" s="1"/>
      <c r="B17" s="84"/>
      <c r="C17" s="89" t="s">
        <v>69</v>
      </c>
    </row>
    <row r="18" spans="1:3">
      <c r="A18" s="1"/>
      <c r="B18" s="84"/>
      <c r="C18" s="90" t="s">
        <v>70</v>
      </c>
    </row>
    <row r="19" spans="1:3">
      <c r="A19" s="1"/>
      <c r="B19" s="84"/>
      <c r="C19" s="91" t="s">
        <v>71</v>
      </c>
    </row>
    <row r="20" spans="1:3">
      <c r="A20" s="1"/>
      <c r="B20" s="92"/>
      <c r="C20" s="93" t="s">
        <v>72</v>
      </c>
    </row>
    <row r="21" spans="1:3">
      <c r="A21" s="1"/>
      <c r="B21" s="92"/>
      <c r="C21" s="94" t="s">
        <v>73</v>
      </c>
    </row>
    <row r="22" spans="1:3">
      <c r="A22" s="1"/>
      <c r="B22" s="92"/>
      <c r="C22" s="95" t="s">
        <v>74</v>
      </c>
    </row>
    <row r="23" spans="1:3">
      <c r="B23" s="92"/>
      <c r="C23" s="96"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5"/>
  <sheetViews>
    <sheetView tabSelected="1" workbookViewId="0">
      <selection activeCell="A23" sqref="A23:XFD27"/>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82" t="s">
        <v>152</v>
      </c>
      <c r="C2" s="183"/>
      <c r="D2" s="183"/>
      <c r="E2" s="184"/>
      <c r="F2" s="32"/>
      <c r="G2" s="32"/>
    </row>
    <row r="3" spans="2:11">
      <c r="B3" s="185"/>
      <c r="C3" s="186"/>
      <c r="D3" s="186"/>
      <c r="E3" s="187"/>
      <c r="F3" s="32"/>
      <c r="G3" s="32"/>
    </row>
    <row r="4" spans="2:11" ht="38" customHeight="1">
      <c r="B4" s="188"/>
      <c r="C4" s="189"/>
      <c r="D4" s="189"/>
      <c r="E4" s="190"/>
      <c r="F4" s="32"/>
      <c r="G4" s="32"/>
    </row>
    <row r="5" spans="2:11" ht="17" thickBot="1">
      <c r="D5" s="32"/>
    </row>
    <row r="6" spans="2:11">
      <c r="B6" s="35"/>
      <c r="C6" s="16"/>
      <c r="D6" s="16"/>
      <c r="E6" s="16"/>
      <c r="F6" s="16"/>
      <c r="G6" s="16"/>
      <c r="H6" s="16"/>
      <c r="I6" s="16"/>
      <c r="J6" s="36"/>
    </row>
    <row r="7" spans="2:11" s="41" customFormat="1" ht="19">
      <c r="B7" s="97"/>
      <c r="C7" s="15" t="s">
        <v>30</v>
      </c>
      <c r="D7" s="98" t="s">
        <v>13</v>
      </c>
      <c r="E7" s="15" t="s">
        <v>6</v>
      </c>
      <c r="F7" s="15"/>
      <c r="G7" s="15" t="s">
        <v>12</v>
      </c>
      <c r="H7" s="15"/>
      <c r="I7" s="15" t="s">
        <v>0</v>
      </c>
      <c r="J7" s="104"/>
    </row>
    <row r="8" spans="2:11" s="41" customFormat="1" ht="19">
      <c r="B8" s="20"/>
      <c r="C8" s="14"/>
      <c r="D8" s="28"/>
      <c r="E8" s="14"/>
      <c r="F8" s="14"/>
      <c r="G8" s="14"/>
      <c r="H8" s="14"/>
      <c r="I8" s="14"/>
      <c r="J8" s="42"/>
    </row>
    <row r="9" spans="2:11" s="41" customFormat="1" ht="20" thickBot="1">
      <c r="B9" s="20"/>
      <c r="C9" s="14" t="s">
        <v>88</v>
      </c>
      <c r="D9" s="28"/>
      <c r="E9" s="14"/>
      <c r="F9" s="14"/>
      <c r="G9" s="14"/>
      <c r="H9" s="14"/>
      <c r="I9" s="14"/>
      <c r="J9" s="42"/>
    </row>
    <row r="10" spans="2:11" s="41" customFormat="1" ht="20" thickBot="1">
      <c r="B10" s="20"/>
      <c r="C10" s="122" t="s">
        <v>96</v>
      </c>
      <c r="D10" s="17" t="s">
        <v>4</v>
      </c>
      <c r="E10" s="43">
        <v>0.79166666666666696</v>
      </c>
      <c r="F10" s="33"/>
      <c r="G10" s="33"/>
      <c r="H10" s="27"/>
      <c r="I10" s="128" t="s">
        <v>52</v>
      </c>
      <c r="J10" s="42"/>
    </row>
    <row r="11" spans="2:11" s="41" customFormat="1" ht="20" thickBot="1">
      <c r="B11" s="20"/>
      <c r="C11" s="122" t="s">
        <v>97</v>
      </c>
      <c r="D11" s="17" t="s">
        <v>4</v>
      </c>
      <c r="E11" s="43">
        <v>0.20833333333333301</v>
      </c>
      <c r="F11" s="33"/>
      <c r="G11" s="33"/>
      <c r="H11" s="27"/>
      <c r="I11" s="31" t="s">
        <v>52</v>
      </c>
      <c r="J11" s="42"/>
    </row>
    <row r="12" spans="2:11" s="41" customFormat="1" ht="20" thickBot="1">
      <c r="B12" s="20"/>
      <c r="C12" s="122" t="s">
        <v>98</v>
      </c>
      <c r="D12" s="17" t="s">
        <v>4</v>
      </c>
      <c r="E12" s="43">
        <v>1</v>
      </c>
      <c r="F12" s="33"/>
      <c r="G12" s="33"/>
      <c r="H12" s="27"/>
      <c r="I12" s="31" t="s">
        <v>52</v>
      </c>
      <c r="J12" s="42"/>
    </row>
    <row r="13" spans="2:11" s="41" customFormat="1" ht="20" thickBot="1">
      <c r="B13" s="20"/>
      <c r="C13" s="142" t="s">
        <v>111</v>
      </c>
      <c r="D13" s="19" t="s">
        <v>112</v>
      </c>
      <c r="E13" s="160">
        <f>'Research data'!G7</f>
        <v>0</v>
      </c>
      <c r="F13" s="141"/>
      <c r="G13" s="33"/>
      <c r="H13" s="27"/>
      <c r="I13" s="31" t="str">
        <f>Sources!E13</f>
        <v>ISSO 72 and Quintel calc</v>
      </c>
      <c r="J13" s="42"/>
    </row>
    <row r="14" spans="2:11" s="41" customFormat="1" ht="20" thickBot="1">
      <c r="B14" s="20"/>
      <c r="C14" s="142" t="s">
        <v>113</v>
      </c>
      <c r="D14" s="19" t="s">
        <v>114</v>
      </c>
      <c r="E14" s="143">
        <f>'Research data'!G8</f>
        <v>154736.84210526317</v>
      </c>
      <c r="F14" s="141"/>
      <c r="G14" s="33"/>
      <c r="H14" s="27"/>
      <c r="I14" s="128" t="s">
        <v>105</v>
      </c>
      <c r="J14" s="42"/>
    </row>
    <row r="15" spans="2:11" ht="17" thickBot="1">
      <c r="B15" s="37"/>
      <c r="C15" s="33" t="s">
        <v>32</v>
      </c>
      <c r="D15" s="19" t="s">
        <v>4</v>
      </c>
      <c r="E15" s="43">
        <v>0</v>
      </c>
      <c r="F15" s="33"/>
      <c r="G15" s="33"/>
      <c r="H15" s="33"/>
      <c r="I15" s="31" t="s">
        <v>52</v>
      </c>
      <c r="J15" s="105"/>
      <c r="K15" s="32"/>
    </row>
    <row r="16" spans="2:11" ht="17" thickBot="1">
      <c r="B16" s="37"/>
      <c r="C16" s="33" t="s">
        <v>34</v>
      </c>
      <c r="D16" s="19" t="s">
        <v>4</v>
      </c>
      <c r="E16" s="44">
        <v>0</v>
      </c>
      <c r="F16" s="33"/>
      <c r="G16" s="33"/>
      <c r="H16" s="33"/>
      <c r="I16" s="31" t="s">
        <v>52</v>
      </c>
      <c r="J16" s="105"/>
      <c r="K16" s="32"/>
    </row>
    <row r="17" spans="2:11" ht="17" thickBot="1">
      <c r="B17" s="37"/>
      <c r="C17" s="122" t="s">
        <v>99</v>
      </c>
      <c r="D17" s="19" t="s">
        <v>4</v>
      </c>
      <c r="E17" s="44">
        <v>0</v>
      </c>
      <c r="F17" s="33"/>
      <c r="G17" s="33"/>
      <c r="H17" s="33"/>
      <c r="I17" s="31" t="s">
        <v>52</v>
      </c>
      <c r="J17" s="105"/>
      <c r="K17" s="32"/>
    </row>
    <row r="18" spans="2:11" ht="17" thickBot="1">
      <c r="B18" s="37"/>
      <c r="C18" s="33" t="s">
        <v>9</v>
      </c>
      <c r="D18" s="19" t="s">
        <v>4</v>
      </c>
      <c r="E18" s="44">
        <v>1</v>
      </c>
      <c r="F18" s="33"/>
      <c r="G18" s="33"/>
      <c r="H18" s="33"/>
      <c r="I18" s="31" t="s">
        <v>52</v>
      </c>
      <c r="J18" s="105"/>
      <c r="K18" s="32"/>
    </row>
    <row r="19" spans="2:11" ht="17" thickBot="1">
      <c r="B19" s="37"/>
      <c r="C19" s="33" t="s">
        <v>37</v>
      </c>
      <c r="D19" s="19" t="s">
        <v>4</v>
      </c>
      <c r="E19" s="31">
        <v>0</v>
      </c>
      <c r="F19" s="33"/>
      <c r="G19" s="33"/>
      <c r="H19" s="33"/>
      <c r="I19" s="31" t="s">
        <v>52</v>
      </c>
      <c r="J19" s="105"/>
      <c r="K19" s="32"/>
    </row>
    <row r="20" spans="2:11" ht="17" thickBot="1">
      <c r="B20" s="37"/>
      <c r="C20" s="33" t="s">
        <v>38</v>
      </c>
      <c r="D20" s="19" t="s">
        <v>4</v>
      </c>
      <c r="E20" s="31">
        <v>0</v>
      </c>
      <c r="F20" s="33"/>
      <c r="G20" s="33"/>
      <c r="H20" s="33"/>
      <c r="I20" s="31" t="s">
        <v>52</v>
      </c>
      <c r="J20" s="105"/>
      <c r="K20" s="32"/>
    </row>
    <row r="21" spans="2:11" ht="17" thickBot="1">
      <c r="B21" s="37"/>
      <c r="C21" s="33" t="s">
        <v>39</v>
      </c>
      <c r="D21" s="19" t="s">
        <v>59</v>
      </c>
      <c r="E21" s="44">
        <v>0</v>
      </c>
      <c r="F21" s="33"/>
      <c r="G21" s="33" t="s">
        <v>27</v>
      </c>
      <c r="H21" s="33"/>
      <c r="I21" s="31" t="s">
        <v>52</v>
      </c>
      <c r="J21" s="105"/>
    </row>
    <row r="22" spans="2:11" ht="17" thickBot="1">
      <c r="B22" s="37"/>
      <c r="C22" s="33" t="s">
        <v>40</v>
      </c>
      <c r="D22" s="19" t="s">
        <v>59</v>
      </c>
      <c r="E22" s="43">
        <f>'Research data'!G6</f>
        <v>0.01</v>
      </c>
      <c r="F22" s="33"/>
      <c r="G22" s="33" t="s">
        <v>53</v>
      </c>
      <c r="H22" s="33"/>
      <c r="I22" s="31" t="s">
        <v>52</v>
      </c>
      <c r="J22" s="105"/>
    </row>
    <row r="23" spans="2:11">
      <c r="B23" s="37"/>
      <c r="C23" s="74"/>
      <c r="D23" s="100"/>
      <c r="E23" s="101"/>
      <c r="F23" s="32"/>
      <c r="G23" s="74"/>
      <c r="H23" s="32"/>
      <c r="I23" s="32"/>
      <c r="J23" s="105"/>
    </row>
    <row r="24" spans="2:11" ht="17" thickBot="1">
      <c r="B24" s="37"/>
      <c r="C24" s="14" t="s">
        <v>76</v>
      </c>
      <c r="D24" s="100"/>
      <c r="E24" s="101"/>
      <c r="F24" s="32"/>
      <c r="G24" s="74"/>
      <c r="H24" s="32"/>
      <c r="I24" s="32"/>
      <c r="J24" s="105"/>
    </row>
    <row r="25" spans="2:11" ht="17" thickBot="1">
      <c r="B25" s="37"/>
      <c r="C25" s="33" t="s">
        <v>41</v>
      </c>
      <c r="D25" s="19" t="s">
        <v>31</v>
      </c>
      <c r="E25" s="44">
        <f>'Research data'!G16</f>
        <v>12746.4</v>
      </c>
      <c r="F25" s="33"/>
      <c r="G25" s="33" t="s">
        <v>8</v>
      </c>
      <c r="H25" s="33"/>
      <c r="I25" s="81" t="s">
        <v>52</v>
      </c>
      <c r="J25" s="105"/>
    </row>
    <row r="26" spans="2:11" ht="17" thickBot="1">
      <c r="B26" s="37"/>
      <c r="C26" s="33" t="s">
        <v>42</v>
      </c>
      <c r="D26" s="19" t="s">
        <v>31</v>
      </c>
      <c r="E26" s="44">
        <v>0</v>
      </c>
      <c r="F26" s="33"/>
      <c r="G26" s="33" t="s">
        <v>54</v>
      </c>
      <c r="H26" s="33"/>
      <c r="I26" s="31" t="s">
        <v>52</v>
      </c>
      <c r="J26" s="105"/>
    </row>
    <row r="27" spans="2:11" ht="17" thickBot="1">
      <c r="B27" s="37"/>
      <c r="C27" s="33" t="s">
        <v>11</v>
      </c>
      <c r="D27" s="19" t="s">
        <v>31</v>
      </c>
      <c r="E27" s="44">
        <f>'Research data'!G22</f>
        <v>1500</v>
      </c>
      <c r="F27" s="33"/>
      <c r="G27" s="33" t="s">
        <v>23</v>
      </c>
      <c r="H27" s="33"/>
      <c r="I27" s="81" t="str">
        <f>Sources!E10</f>
        <v>DHPA</v>
      </c>
      <c r="J27" s="105"/>
    </row>
    <row r="28" spans="2:11" ht="17" thickBot="1">
      <c r="B28" s="37"/>
      <c r="C28" s="33" t="s">
        <v>43</v>
      </c>
      <c r="D28" s="19" t="s">
        <v>31</v>
      </c>
      <c r="E28" s="44">
        <v>0</v>
      </c>
      <c r="F28" s="33"/>
      <c r="G28" s="33" t="s">
        <v>26</v>
      </c>
      <c r="H28" s="33"/>
      <c r="I28" s="31" t="s">
        <v>52</v>
      </c>
      <c r="J28" s="105"/>
    </row>
    <row r="29" spans="2:11" ht="17" thickBot="1">
      <c r="B29" s="37"/>
      <c r="C29" s="33" t="s">
        <v>44</v>
      </c>
      <c r="D29" s="19" t="s">
        <v>51</v>
      </c>
      <c r="E29" s="99">
        <f>'Research data'!G18</f>
        <v>100</v>
      </c>
      <c r="F29" s="33"/>
      <c r="G29" s="33" t="s">
        <v>55</v>
      </c>
      <c r="H29" s="33"/>
      <c r="I29" s="81" t="str">
        <f>Sources!E10</f>
        <v>DHPA</v>
      </c>
      <c r="J29" s="105"/>
    </row>
    <row r="30" spans="2:11" ht="17" thickBot="1">
      <c r="B30" s="37"/>
      <c r="C30" s="33" t="s">
        <v>45</v>
      </c>
      <c r="D30" s="19" t="s">
        <v>50</v>
      </c>
      <c r="E30" s="43">
        <f>'Research data'!G20</f>
        <v>0</v>
      </c>
      <c r="F30" s="33"/>
      <c r="G30" s="33" t="s">
        <v>56</v>
      </c>
      <c r="H30" s="33"/>
      <c r="I30" s="81" t="s">
        <v>52</v>
      </c>
      <c r="J30" s="105"/>
    </row>
    <row r="31" spans="2:11" ht="17" thickBot="1">
      <c r="B31" s="37"/>
      <c r="C31" s="33" t="s">
        <v>46</v>
      </c>
      <c r="D31" s="19" t="s">
        <v>50</v>
      </c>
      <c r="E31" s="102">
        <v>0</v>
      </c>
      <c r="F31" s="33"/>
      <c r="G31" s="33" t="s">
        <v>57</v>
      </c>
      <c r="H31" s="33"/>
      <c r="I31" s="112" t="s">
        <v>52</v>
      </c>
      <c r="J31" s="105"/>
    </row>
    <row r="32" spans="2:11" ht="17" thickBot="1">
      <c r="B32" s="37"/>
      <c r="C32" s="33" t="s">
        <v>49</v>
      </c>
      <c r="D32" s="19" t="s">
        <v>2</v>
      </c>
      <c r="E32" s="43">
        <v>0.04</v>
      </c>
      <c r="F32" s="33"/>
      <c r="G32" s="33" t="s">
        <v>22</v>
      </c>
      <c r="H32" s="33"/>
      <c r="I32" s="31" t="s">
        <v>52</v>
      </c>
      <c r="J32" s="105"/>
    </row>
    <row r="33" spans="2:10" ht="17" thickBot="1">
      <c r="B33" s="37"/>
      <c r="C33" s="33" t="s">
        <v>36</v>
      </c>
      <c r="D33" s="19" t="s">
        <v>10</v>
      </c>
      <c r="E33" s="44">
        <v>0</v>
      </c>
      <c r="F33" s="33"/>
      <c r="G33" s="33"/>
      <c r="H33" s="33"/>
      <c r="I33" s="31" t="s">
        <v>52</v>
      </c>
      <c r="J33" s="105"/>
    </row>
    <row r="34" spans="2:10">
      <c r="B34" s="37"/>
      <c r="C34" s="33"/>
      <c r="D34" s="19"/>
      <c r="E34" s="103"/>
      <c r="F34" s="33"/>
      <c r="G34" s="33"/>
      <c r="H34" s="33"/>
      <c r="I34" s="32"/>
      <c r="J34" s="105"/>
    </row>
    <row r="35" spans="2:10" ht="17" thickBot="1">
      <c r="B35" s="37"/>
      <c r="C35" s="14" t="s">
        <v>7</v>
      </c>
      <c r="D35" s="100"/>
      <c r="E35" s="103"/>
      <c r="F35" s="32"/>
      <c r="G35" s="32"/>
      <c r="H35" s="32"/>
      <c r="I35" s="32"/>
      <c r="J35" s="105"/>
    </row>
    <row r="36" spans="2:10" ht="17" thickBot="1">
      <c r="B36" s="37"/>
      <c r="C36" s="33" t="s">
        <v>35</v>
      </c>
      <c r="D36" s="19" t="s">
        <v>3</v>
      </c>
      <c r="E36" s="44">
        <f>'Research data'!G11</f>
        <v>0</v>
      </c>
      <c r="F36" s="33"/>
      <c r="G36" s="33" t="s">
        <v>14</v>
      </c>
      <c r="H36" s="33"/>
      <c r="I36" s="31" t="s">
        <v>52</v>
      </c>
      <c r="J36" s="105"/>
    </row>
    <row r="37" spans="2:10" ht="17" thickBot="1">
      <c r="B37" s="37"/>
      <c r="C37" s="127" t="s">
        <v>47</v>
      </c>
      <c r="D37" s="19" t="s">
        <v>1</v>
      </c>
      <c r="E37" s="99">
        <f>'Research data'!G12</f>
        <v>0</v>
      </c>
      <c r="F37" s="33"/>
      <c r="G37" s="33" t="s">
        <v>25</v>
      </c>
      <c r="H37" s="33"/>
      <c r="I37" s="114" t="s">
        <v>52</v>
      </c>
      <c r="J37" s="105"/>
    </row>
    <row r="38" spans="2:10" ht="17" thickBot="1">
      <c r="B38" s="37"/>
      <c r="C38" s="33" t="s">
        <v>48</v>
      </c>
      <c r="D38" s="19" t="s">
        <v>1</v>
      </c>
      <c r="E38" s="44">
        <f>'Research data'!G13</f>
        <v>15</v>
      </c>
      <c r="F38" s="33"/>
      <c r="G38" s="33" t="s">
        <v>24</v>
      </c>
      <c r="H38" s="33"/>
      <c r="I38" s="115" t="s">
        <v>52</v>
      </c>
      <c r="J38" s="105"/>
    </row>
    <row r="39" spans="2:10" ht="17" thickBot="1">
      <c r="B39" s="37"/>
      <c r="C39" s="33" t="s">
        <v>33</v>
      </c>
      <c r="D39" s="19" t="s">
        <v>4</v>
      </c>
      <c r="E39" s="44">
        <v>0</v>
      </c>
      <c r="F39" s="33"/>
      <c r="G39" s="33"/>
      <c r="H39" s="33"/>
      <c r="I39" s="123" t="s">
        <v>52</v>
      </c>
      <c r="J39" s="105"/>
    </row>
    <row r="40" spans="2:10" ht="17" thickBot="1">
      <c r="B40" s="37"/>
      <c r="C40" s="118" t="s">
        <v>89</v>
      </c>
      <c r="D40" s="19"/>
      <c r="E40" s="99">
        <v>6</v>
      </c>
      <c r="F40" s="33"/>
      <c r="G40" s="33"/>
      <c r="H40" s="33"/>
      <c r="I40" s="31" t="s">
        <v>52</v>
      </c>
      <c r="J40" s="105"/>
    </row>
    <row r="41" spans="2:10" ht="17" thickBot="1">
      <c r="B41" s="37"/>
      <c r="C41" s="118" t="s">
        <v>90</v>
      </c>
      <c r="D41" s="19"/>
      <c r="E41" s="99">
        <v>0</v>
      </c>
      <c r="F41" s="33"/>
      <c r="G41" s="33"/>
      <c r="H41" s="33"/>
      <c r="I41" s="31" t="s">
        <v>52</v>
      </c>
      <c r="J41" s="105"/>
    </row>
    <row r="42" spans="2:10" ht="17" thickBot="1">
      <c r="B42" s="37"/>
      <c r="C42" s="118" t="s">
        <v>91</v>
      </c>
      <c r="D42" s="19"/>
      <c r="E42" s="99">
        <v>130</v>
      </c>
      <c r="F42" s="33"/>
      <c r="G42" s="33"/>
      <c r="H42" s="33"/>
      <c r="I42" s="31" t="s">
        <v>52</v>
      </c>
      <c r="J42" s="105"/>
    </row>
    <row r="43" spans="2:10" ht="17" thickBot="1">
      <c r="B43" s="37"/>
      <c r="C43" s="118" t="s">
        <v>92</v>
      </c>
      <c r="D43" s="19"/>
      <c r="E43" s="99">
        <v>4</v>
      </c>
      <c r="F43" s="33"/>
      <c r="G43" s="33"/>
      <c r="H43" s="33"/>
      <c r="I43" s="31" t="s">
        <v>52</v>
      </c>
      <c r="J43" s="105"/>
    </row>
    <row r="44" spans="2:10" ht="17" thickBot="1">
      <c r="B44" s="37"/>
      <c r="C44" s="118" t="s">
        <v>93</v>
      </c>
      <c r="D44" s="19"/>
      <c r="E44" s="99">
        <v>40</v>
      </c>
      <c r="F44" s="33"/>
      <c r="G44" s="33"/>
      <c r="H44" s="33"/>
      <c r="I44" s="31" t="s">
        <v>52</v>
      </c>
      <c r="J44" s="105"/>
    </row>
    <row r="45" spans="2:10" ht="20" customHeight="1" thickBot="1">
      <c r="B45" s="38"/>
      <c r="C45" s="39"/>
      <c r="D45" s="39"/>
      <c r="E45" s="39"/>
      <c r="F45" s="39"/>
      <c r="G45" s="39"/>
      <c r="H45" s="39"/>
      <c r="I45" s="39"/>
      <c r="J4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2"/>
  <sheetViews>
    <sheetView workbookViewId="0">
      <selection activeCell="G17" sqref="G17"/>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7.5" style="60" bestFit="1" customWidth="1"/>
    <col min="8" max="8" width="6.5" style="60" customWidth="1"/>
    <col min="9" max="10" width="8.5" style="60" customWidth="1"/>
    <col min="11" max="13" width="16" style="60" customWidth="1"/>
    <col min="14" max="14" width="3" style="61" customWidth="1"/>
    <col min="15" max="15" width="60" style="60" customWidth="1"/>
    <col min="16" max="16384" width="10.6640625" style="60"/>
  </cols>
  <sheetData>
    <row r="1" spans="2:15" ht="17" thickBot="1"/>
    <row r="2" spans="2:15">
      <c r="B2" s="62"/>
      <c r="C2" s="63"/>
      <c r="D2" s="63"/>
      <c r="E2" s="63"/>
      <c r="F2" s="63"/>
      <c r="G2" s="63"/>
      <c r="H2" s="63"/>
      <c r="I2" s="63"/>
      <c r="J2" s="63"/>
      <c r="K2" s="63"/>
      <c r="L2" s="63"/>
      <c r="M2" s="63"/>
      <c r="N2" s="64"/>
      <c r="O2" s="63"/>
    </row>
    <row r="3" spans="2:15" s="21" customFormat="1">
      <c r="B3" s="20"/>
      <c r="C3" s="110" t="s">
        <v>78</v>
      </c>
      <c r="D3" s="9"/>
      <c r="E3" s="9"/>
      <c r="F3" s="110" t="s">
        <v>13</v>
      </c>
      <c r="G3" s="110" t="s">
        <v>72</v>
      </c>
      <c r="H3" s="110"/>
      <c r="I3" s="110" t="s">
        <v>106</v>
      </c>
      <c r="J3" s="110" t="str">
        <f>Sources!E13</f>
        <v>ISSO 72 and Quintel calc</v>
      </c>
      <c r="K3" s="110" t="str">
        <f>Sources!E15</f>
        <v>Warmtepompforum</v>
      </c>
      <c r="L3" s="110" t="str">
        <f>Sources!E17</f>
        <v>Installand</v>
      </c>
      <c r="M3" s="110" t="str">
        <f>Sources!E19</f>
        <v>Nefit</v>
      </c>
      <c r="N3" s="58"/>
      <c r="O3" s="110" t="s">
        <v>86</v>
      </c>
    </row>
    <row r="4" spans="2:15">
      <c r="B4" s="65"/>
      <c r="C4" s="66"/>
      <c r="D4" s="66"/>
      <c r="E4" s="66"/>
      <c r="F4" s="66"/>
      <c r="G4" s="67"/>
      <c r="H4" s="67"/>
      <c r="I4" s="67"/>
      <c r="J4" s="67"/>
      <c r="K4" s="67"/>
      <c r="L4" s="67"/>
      <c r="M4" s="67"/>
      <c r="N4" s="109"/>
      <c r="O4" s="9"/>
    </row>
    <row r="5" spans="2:15" ht="17" thickBot="1">
      <c r="B5" s="65"/>
      <c r="C5" s="29" t="s">
        <v>77</v>
      </c>
      <c r="D5" s="29"/>
      <c r="E5" s="29"/>
      <c r="F5" s="29"/>
      <c r="G5" s="10"/>
      <c r="H5" s="10"/>
      <c r="I5" s="10"/>
      <c r="J5" s="10"/>
      <c r="K5" s="10"/>
      <c r="M5" s="10"/>
      <c r="N5" s="10"/>
      <c r="O5" s="59"/>
    </row>
    <row r="6" spans="2:15" ht="17" thickBot="1">
      <c r="B6" s="65"/>
      <c r="C6" s="124" t="s">
        <v>100</v>
      </c>
      <c r="D6" s="68"/>
      <c r="E6" s="68"/>
      <c r="F6" s="69" t="s">
        <v>59</v>
      </c>
      <c r="G6" s="125">
        <f>ROUND(0.01,2)</f>
        <v>0.01</v>
      </c>
      <c r="H6" s="138"/>
      <c r="I6" s="70"/>
      <c r="J6" s="70"/>
      <c r="K6" s="70"/>
      <c r="L6" s="70"/>
      <c r="M6" s="70"/>
      <c r="N6" s="67"/>
      <c r="O6" s="59"/>
    </row>
    <row r="7" spans="2:15" ht="17" thickBot="1">
      <c r="B7" s="65"/>
      <c r="C7" s="140" t="s">
        <v>111</v>
      </c>
      <c r="D7" s="19" t="s">
        <v>112</v>
      </c>
      <c r="E7" s="68"/>
      <c r="F7" s="141" t="s">
        <v>112</v>
      </c>
      <c r="G7" s="159">
        <f>I7</f>
        <v>0</v>
      </c>
      <c r="H7" s="138"/>
      <c r="I7" s="162">
        <f>Notes!E24</f>
        <v>0</v>
      </c>
      <c r="J7" s="159">
        <f>Notes!E13</f>
        <v>1.7000000000000001E-3</v>
      </c>
      <c r="K7" s="159">
        <f>Notes!E21</f>
        <v>3.3E-3</v>
      </c>
      <c r="L7" s="168"/>
      <c r="M7" s="168"/>
      <c r="N7" s="67"/>
      <c r="O7" s="131"/>
    </row>
    <row r="8" spans="2:15" ht="17" thickBot="1">
      <c r="B8" s="65"/>
      <c r="C8" s="140" t="s">
        <v>113</v>
      </c>
      <c r="D8" s="19" t="s">
        <v>114</v>
      </c>
      <c r="E8" s="68"/>
      <c r="F8" s="141" t="s">
        <v>114</v>
      </c>
      <c r="G8" s="120">
        <f>M8</f>
        <v>154736.84210526317</v>
      </c>
      <c r="H8" s="138"/>
      <c r="I8" s="70"/>
      <c r="J8" s="70"/>
      <c r="K8" s="70"/>
      <c r="L8" s="169">
        <f>Notes!E44</f>
        <v>164988.7302779865</v>
      </c>
      <c r="M8" s="169">
        <f>Notes!E52</f>
        <v>154736.84210526317</v>
      </c>
      <c r="N8" s="67"/>
      <c r="O8" s="131" t="s">
        <v>110</v>
      </c>
    </row>
    <row r="9" spans="2:15">
      <c r="B9" s="65"/>
      <c r="C9" s="73"/>
      <c r="D9" s="73"/>
      <c r="E9" s="73"/>
      <c r="F9" s="74"/>
      <c r="G9" s="71"/>
      <c r="H9" s="71"/>
      <c r="I9" s="71"/>
      <c r="J9" s="71"/>
      <c r="K9" s="71"/>
      <c r="L9" s="71"/>
      <c r="M9" s="71"/>
      <c r="N9" s="71"/>
      <c r="O9" s="111"/>
    </row>
    <row r="10" spans="2:15" ht="17" thickBot="1">
      <c r="B10" s="65"/>
      <c r="C10" s="29" t="s">
        <v>7</v>
      </c>
      <c r="D10" s="29"/>
      <c r="E10" s="29"/>
      <c r="F10" s="29"/>
      <c r="G10" s="11"/>
      <c r="H10" s="11"/>
      <c r="I10" s="11"/>
      <c r="J10" s="11"/>
      <c r="K10" s="11"/>
      <c r="L10" s="11"/>
      <c r="M10" s="11"/>
      <c r="N10" s="12"/>
      <c r="O10" s="30"/>
    </row>
    <row r="11" spans="2:15" ht="17" thickBot="1">
      <c r="B11" s="65"/>
      <c r="C11" s="76" t="s">
        <v>102</v>
      </c>
      <c r="D11" s="29"/>
      <c r="E11" s="29"/>
      <c r="F11" s="126" t="s">
        <v>3</v>
      </c>
      <c r="G11" s="120">
        <f>ROUND(0,0)</f>
        <v>0</v>
      </c>
      <c r="H11" s="72"/>
      <c r="I11" s="11"/>
      <c r="J11" s="11"/>
      <c r="K11" s="11"/>
      <c r="L11" s="11"/>
      <c r="M11" s="11"/>
      <c r="N11" s="12"/>
      <c r="O11" s="30"/>
    </row>
    <row r="12" spans="2:15" ht="17" thickBot="1">
      <c r="B12" s="65"/>
      <c r="C12" s="76" t="s">
        <v>101</v>
      </c>
      <c r="D12" s="29"/>
      <c r="E12" s="29"/>
      <c r="F12" s="69" t="s">
        <v>1</v>
      </c>
      <c r="G12" s="120">
        <f>ROUND(0,0)</f>
        <v>0</v>
      </c>
      <c r="H12" s="72"/>
      <c r="I12" s="11"/>
      <c r="J12" s="11"/>
      <c r="K12" s="11"/>
      <c r="L12" s="11"/>
      <c r="M12" s="11"/>
      <c r="N12" s="12"/>
      <c r="O12" s="30"/>
    </row>
    <row r="13" spans="2:15" ht="17" thickBot="1">
      <c r="B13" s="65"/>
      <c r="C13" s="76" t="s">
        <v>5</v>
      </c>
      <c r="D13" s="76"/>
      <c r="E13" s="76"/>
      <c r="F13" s="69" t="s">
        <v>1</v>
      </c>
      <c r="G13" s="120">
        <f>ROUND(15,0)</f>
        <v>15</v>
      </c>
      <c r="H13" s="72"/>
      <c r="I13" s="71"/>
      <c r="J13" s="71"/>
      <c r="K13" s="71"/>
      <c r="L13" s="71"/>
      <c r="M13" s="71"/>
      <c r="N13" s="72"/>
      <c r="O13" s="116"/>
    </row>
    <row r="14" spans="2:15">
      <c r="B14" s="65"/>
      <c r="C14" s="29"/>
      <c r="D14" s="29"/>
      <c r="E14" s="29"/>
      <c r="F14" s="29"/>
      <c r="G14" s="12"/>
      <c r="H14" s="12"/>
      <c r="I14" s="12"/>
      <c r="J14" s="12"/>
      <c r="K14" s="12"/>
      <c r="L14" s="12"/>
      <c r="M14" s="12"/>
      <c r="N14" s="72"/>
      <c r="O14" s="59"/>
    </row>
    <row r="15" spans="2:15" ht="17" thickBot="1">
      <c r="B15" s="65"/>
      <c r="C15" s="13" t="s">
        <v>81</v>
      </c>
      <c r="D15" s="13"/>
      <c r="E15" s="13"/>
      <c r="F15" s="13"/>
      <c r="G15" s="12"/>
      <c r="H15" s="12"/>
      <c r="I15" s="12"/>
      <c r="J15" s="12"/>
      <c r="K15" s="12"/>
      <c r="L15" s="12"/>
      <c r="M15" s="12"/>
      <c r="N15" s="12"/>
      <c r="O15" s="59"/>
    </row>
    <row r="16" spans="2:15" ht="17" thickBot="1">
      <c r="B16" s="65"/>
      <c r="C16" s="106" t="s">
        <v>82</v>
      </c>
      <c r="D16" s="13"/>
      <c r="E16" s="13"/>
      <c r="F16" s="106" t="s">
        <v>31</v>
      </c>
      <c r="G16" s="75">
        <f>Notes!E28</f>
        <v>12746.4</v>
      </c>
      <c r="H16" s="139"/>
      <c r="I16" s="12"/>
      <c r="J16" s="12"/>
      <c r="K16" s="12"/>
      <c r="L16" s="12"/>
      <c r="M16" s="12"/>
      <c r="N16" s="71"/>
      <c r="O16" s="117"/>
    </row>
    <row r="17" spans="2:15" ht="17" thickBot="1">
      <c r="B17" s="65"/>
      <c r="C17" s="77" t="s">
        <v>8</v>
      </c>
      <c r="D17" s="77"/>
      <c r="E17" s="77"/>
      <c r="F17" s="129" t="s">
        <v>31</v>
      </c>
      <c r="G17" s="75">
        <v>1300</v>
      </c>
      <c r="H17" s="139"/>
      <c r="I17" s="71"/>
      <c r="J17" s="71"/>
      <c r="K17" s="71"/>
      <c r="L17" s="71"/>
      <c r="M17" s="71"/>
      <c r="N17" s="71"/>
      <c r="O17" s="121"/>
    </row>
    <row r="18" spans="2:15" ht="17" thickBot="1">
      <c r="B18" s="65"/>
      <c r="C18" s="113" t="s">
        <v>83</v>
      </c>
      <c r="D18" s="29"/>
      <c r="E18" s="29"/>
      <c r="F18" s="119" t="s">
        <v>94</v>
      </c>
      <c r="G18" s="78">
        <f>I18</f>
        <v>100</v>
      </c>
      <c r="H18" s="139"/>
      <c r="I18" s="137">
        <v>100</v>
      </c>
      <c r="J18" s="12"/>
      <c r="K18" s="12"/>
      <c r="L18" s="12"/>
      <c r="M18" s="12"/>
      <c r="N18" s="71"/>
      <c r="O18" s="121"/>
    </row>
    <row r="19" spans="2:15" ht="17" thickBot="1">
      <c r="B19" s="65"/>
      <c r="C19" s="106" t="s">
        <v>84</v>
      </c>
      <c r="D19" s="29"/>
      <c r="E19" s="29"/>
      <c r="F19" s="108" t="s">
        <v>80</v>
      </c>
      <c r="G19" s="78"/>
      <c r="H19" s="139"/>
      <c r="I19" s="12"/>
      <c r="J19" s="12"/>
      <c r="K19" s="12"/>
      <c r="L19" s="12"/>
      <c r="M19" s="12"/>
      <c r="N19" s="71"/>
      <c r="O19" s="121"/>
    </row>
    <row r="20" spans="2:15" ht="17" thickBot="1">
      <c r="B20" s="65"/>
      <c r="C20" s="113" t="s">
        <v>85</v>
      </c>
      <c r="D20" s="80"/>
      <c r="E20" s="80"/>
      <c r="F20" s="69" t="s">
        <v>50</v>
      </c>
      <c r="G20" s="75">
        <v>0</v>
      </c>
      <c r="H20" s="139"/>
      <c r="I20" s="71"/>
      <c r="J20" s="71"/>
      <c r="K20" s="71"/>
      <c r="L20" s="71"/>
      <c r="M20" s="71"/>
      <c r="N20" s="71"/>
      <c r="O20" s="117"/>
    </row>
    <row r="21" spans="2:15" ht="17" thickBot="1">
      <c r="B21" s="65"/>
      <c r="C21" s="106" t="s">
        <v>85</v>
      </c>
      <c r="D21" s="79"/>
      <c r="E21" s="79"/>
      <c r="F21" s="107" t="s">
        <v>79</v>
      </c>
      <c r="G21" s="136">
        <v>0</v>
      </c>
      <c r="H21" s="71"/>
      <c r="I21" s="71"/>
      <c r="J21" s="71"/>
      <c r="K21" s="71"/>
      <c r="L21" s="71"/>
      <c r="M21" s="71"/>
      <c r="N21" s="71"/>
      <c r="O21" s="30"/>
    </row>
    <row r="22" spans="2:15" ht="17" thickBot="1">
      <c r="C22" s="60" t="str">
        <f>Dashboard!C27</f>
        <v>cost_of_installing</v>
      </c>
      <c r="G22" s="137">
        <f>I22</f>
        <v>1500</v>
      </c>
      <c r="I22" s="137">
        <f>Notes!E25</f>
        <v>1500</v>
      </c>
      <c r="J22" s="7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1"/>
  <sheetViews>
    <sheetView workbookViewId="0">
      <selection activeCell="F33" sqref="F33"/>
    </sheetView>
  </sheetViews>
  <sheetFormatPr baseColWidth="10" defaultColWidth="33.1640625" defaultRowHeight="16"/>
  <cols>
    <col min="1" max="1" width="3.33203125" style="45" customWidth="1"/>
    <col min="2" max="2" width="3.5" style="45" customWidth="1"/>
    <col min="3" max="3" width="27.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173"/>
    </row>
    <row r="3" spans="2:11">
      <c r="B3" s="50"/>
      <c r="C3" s="51" t="s">
        <v>21</v>
      </c>
      <c r="D3" s="51"/>
      <c r="E3" s="51"/>
      <c r="F3" s="51"/>
      <c r="G3" s="51"/>
      <c r="H3" s="51"/>
      <c r="I3" s="51"/>
      <c r="J3" s="52"/>
      <c r="K3" s="174"/>
    </row>
    <row r="4" spans="2:11">
      <c r="B4" s="50"/>
      <c r="C4" s="53"/>
      <c r="D4" s="53"/>
      <c r="E4" s="53"/>
      <c r="F4" s="53"/>
      <c r="G4" s="53"/>
      <c r="H4" s="53"/>
      <c r="I4" s="53"/>
      <c r="J4" s="54"/>
      <c r="K4" s="174"/>
    </row>
    <row r="5" spans="2:11">
      <c r="B5" s="55"/>
      <c r="C5" s="56" t="s">
        <v>28</v>
      </c>
      <c r="D5" s="56"/>
      <c r="E5" s="56" t="s">
        <v>0</v>
      </c>
      <c r="F5" s="56" t="s">
        <v>18</v>
      </c>
      <c r="G5" s="56" t="s">
        <v>29</v>
      </c>
      <c r="H5" s="56" t="s">
        <v>103</v>
      </c>
      <c r="I5" s="56" t="s">
        <v>58</v>
      </c>
      <c r="J5" s="57" t="s">
        <v>104</v>
      </c>
      <c r="K5" s="175" t="s">
        <v>15</v>
      </c>
    </row>
    <row r="6" spans="2:11">
      <c r="B6" s="50"/>
      <c r="C6" s="53"/>
      <c r="D6" s="53"/>
      <c r="E6" s="53"/>
      <c r="F6" s="53"/>
      <c r="G6" s="53"/>
      <c r="H6" s="53"/>
      <c r="I6" s="53"/>
      <c r="J6" s="54"/>
      <c r="K6" s="174"/>
    </row>
    <row r="7" spans="2:11" ht="17" thickBot="1">
      <c r="B7" s="50"/>
      <c r="C7" s="53"/>
      <c r="D7" s="53"/>
      <c r="E7" s="53"/>
      <c r="F7" s="53"/>
      <c r="G7" s="53"/>
      <c r="H7" s="53"/>
      <c r="I7" s="53"/>
      <c r="J7" s="54"/>
      <c r="K7" s="174"/>
    </row>
    <row r="8" spans="2:11" ht="17" thickBot="1">
      <c r="B8" s="50"/>
      <c r="C8" s="130"/>
      <c r="D8" s="130"/>
      <c r="E8" s="130" t="s">
        <v>105</v>
      </c>
      <c r="F8" s="130"/>
      <c r="G8" s="130"/>
      <c r="H8" s="130"/>
      <c r="I8" s="130"/>
      <c r="J8" s="123" t="s">
        <v>52</v>
      </c>
      <c r="K8" s="132"/>
    </row>
    <row r="9" spans="2:11">
      <c r="B9" s="50"/>
      <c r="C9" s="53"/>
      <c r="D9" s="53"/>
      <c r="E9" s="53"/>
      <c r="F9" s="53"/>
      <c r="G9" s="53"/>
      <c r="H9" s="53"/>
      <c r="I9" s="53"/>
      <c r="J9" s="54"/>
      <c r="K9" s="174"/>
    </row>
    <row r="10" spans="2:11">
      <c r="B10" s="50"/>
      <c r="C10" s="133" t="str">
        <f>Dashboard!C27</f>
        <v>cost_of_installing</v>
      </c>
      <c r="D10" s="130"/>
      <c r="E10" s="130" t="s">
        <v>106</v>
      </c>
      <c r="F10" s="130" t="s">
        <v>107</v>
      </c>
      <c r="G10" s="130"/>
      <c r="H10" s="130"/>
      <c r="I10" s="134">
        <v>42948</v>
      </c>
      <c r="J10" s="135" t="s">
        <v>108</v>
      </c>
      <c r="K10" s="132" t="s">
        <v>109</v>
      </c>
    </row>
    <row r="11" spans="2:11">
      <c r="B11" s="50"/>
      <c r="C11" s="135" t="str">
        <f>Dashboard!C$13</f>
        <v>storage.volume</v>
      </c>
      <c r="D11" s="53"/>
      <c r="E11" s="53"/>
      <c r="F11" s="53"/>
      <c r="G11" s="53"/>
      <c r="H11" s="53"/>
      <c r="I11" s="53"/>
      <c r="J11" s="54"/>
      <c r="K11" s="174"/>
    </row>
    <row r="12" spans="2:11">
      <c r="B12" s="50"/>
      <c r="C12" s="135"/>
      <c r="D12" s="53"/>
      <c r="E12" s="53"/>
      <c r="F12" s="53"/>
      <c r="G12" s="53"/>
      <c r="H12" s="53"/>
      <c r="I12" s="53"/>
      <c r="J12" s="54"/>
      <c r="K12" s="174"/>
    </row>
    <row r="13" spans="2:11">
      <c r="B13" s="50"/>
      <c r="C13" s="135" t="str">
        <f>Dashboard!C13</f>
        <v>storage.volume</v>
      </c>
      <c r="D13" s="130"/>
      <c r="E13" s="130" t="s">
        <v>115</v>
      </c>
      <c r="F13" s="130" t="s">
        <v>107</v>
      </c>
      <c r="G13" s="130">
        <v>2010</v>
      </c>
      <c r="H13" s="130" t="s">
        <v>116</v>
      </c>
      <c r="I13" s="134">
        <v>42948</v>
      </c>
      <c r="J13" s="144" t="s">
        <v>117</v>
      </c>
      <c r="K13" s="132"/>
    </row>
    <row r="14" spans="2:11">
      <c r="B14" s="50"/>
      <c r="C14" s="135"/>
      <c r="D14" s="130"/>
      <c r="E14" s="130"/>
      <c r="F14" s="130"/>
      <c r="G14" s="130"/>
      <c r="H14" s="130"/>
      <c r="I14" s="134"/>
      <c r="J14" s="144"/>
      <c r="K14" s="132"/>
    </row>
    <row r="15" spans="2:11">
      <c r="B15" s="50"/>
      <c r="C15" s="135" t="str">
        <f>Dashboard!C$13</f>
        <v>storage.volume</v>
      </c>
      <c r="D15" s="130"/>
      <c r="E15" s="130" t="s">
        <v>118</v>
      </c>
      <c r="F15" s="130" t="s">
        <v>107</v>
      </c>
      <c r="G15" s="130" t="s">
        <v>116</v>
      </c>
      <c r="H15" s="130" t="s">
        <v>116</v>
      </c>
      <c r="I15" s="134">
        <v>42948</v>
      </c>
      <c r="J15" s="144" t="s">
        <v>119</v>
      </c>
      <c r="K15" s="132"/>
    </row>
    <row r="16" spans="2:11">
      <c r="B16" s="50"/>
      <c r="C16" s="53"/>
      <c r="D16" s="53"/>
      <c r="E16" s="53"/>
      <c r="F16" s="53"/>
      <c r="G16" s="53"/>
      <c r="H16" s="53"/>
      <c r="I16" s="53"/>
      <c r="J16" s="54"/>
      <c r="K16" s="174"/>
    </row>
    <row r="17" spans="2:11">
      <c r="B17" s="50"/>
      <c r="C17" s="54" t="str">
        <f>Dashboard!C$14</f>
        <v>storage.cost_per_mwh</v>
      </c>
      <c r="D17" s="53"/>
      <c r="E17" s="53" t="s">
        <v>143</v>
      </c>
      <c r="F17" s="130" t="s">
        <v>107</v>
      </c>
      <c r="G17" s="53" t="s">
        <v>116</v>
      </c>
      <c r="H17" s="53" t="s">
        <v>116</v>
      </c>
      <c r="I17" s="176">
        <v>42979</v>
      </c>
      <c r="J17" s="177" t="s">
        <v>142</v>
      </c>
      <c r="K17" s="174"/>
    </row>
    <row r="18" spans="2:11">
      <c r="B18" s="50"/>
      <c r="C18" s="53"/>
      <c r="D18" s="53"/>
      <c r="E18" s="53"/>
      <c r="F18" s="53"/>
      <c r="G18" s="53"/>
      <c r="H18" s="53"/>
      <c r="I18" s="53"/>
      <c r="J18" s="54"/>
      <c r="K18" s="174"/>
    </row>
    <row r="19" spans="2:11">
      <c r="B19" s="50"/>
      <c r="C19" s="54" t="str">
        <f>Dashboard!C$14</f>
        <v>storage.cost_per_mwh</v>
      </c>
      <c r="D19" s="53"/>
      <c r="E19" s="53" t="s">
        <v>147</v>
      </c>
      <c r="F19" s="130" t="s">
        <v>107</v>
      </c>
      <c r="G19" s="53" t="s">
        <v>116</v>
      </c>
      <c r="H19" s="53" t="s">
        <v>116</v>
      </c>
      <c r="I19" s="176">
        <v>42979</v>
      </c>
      <c r="J19" s="155" t="s">
        <v>148</v>
      </c>
      <c r="K19" s="174"/>
    </row>
    <row r="20" spans="2:11">
      <c r="B20" s="50"/>
      <c r="C20" s="53"/>
      <c r="D20" s="53"/>
      <c r="E20" s="53"/>
      <c r="F20" s="53"/>
      <c r="G20" s="53"/>
      <c r="H20" s="53"/>
      <c r="I20" s="53"/>
      <c r="J20" s="54"/>
      <c r="K20" s="174"/>
    </row>
    <row r="21" spans="2:11" ht="17" thickBot="1">
      <c r="B21" s="178"/>
      <c r="C21" s="179"/>
      <c r="D21" s="179"/>
      <c r="E21" s="179"/>
      <c r="F21" s="179"/>
      <c r="G21" s="179"/>
      <c r="H21" s="179"/>
      <c r="I21" s="179"/>
      <c r="J21" s="180"/>
      <c r="K21" s="181"/>
    </row>
  </sheetData>
  <hyperlinks>
    <hyperlink ref="J17"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59"/>
  <sheetViews>
    <sheetView topLeftCell="A29" workbookViewId="0">
      <selection activeCell="A32" sqref="A32:XFD59"/>
    </sheetView>
  </sheetViews>
  <sheetFormatPr baseColWidth="10" defaultColWidth="10.6640625" defaultRowHeight="16"/>
  <cols>
    <col min="1" max="1" width="3.5" style="145" customWidth="1"/>
    <col min="2" max="2" width="4.1640625" style="145" customWidth="1"/>
    <col min="3" max="3" width="21.6640625" style="145" bestFit="1" customWidth="1"/>
    <col min="4" max="4" width="37.6640625" style="145" bestFit="1" customWidth="1"/>
    <col min="5" max="5" width="11.1640625" style="145" bestFit="1" customWidth="1"/>
    <col min="6" max="6" width="39.33203125" style="145" bestFit="1" customWidth="1"/>
    <col min="7" max="7" width="14.5" style="145" customWidth="1"/>
    <col min="8" max="9" width="10.6640625" style="145"/>
    <col min="10" max="10" width="136.33203125" style="145" customWidth="1"/>
    <col min="11" max="16384" width="10.6640625" style="145"/>
  </cols>
  <sheetData>
    <row r="2" spans="2:10" ht="17" thickBot="1"/>
    <row r="3" spans="2:10">
      <c r="B3" s="146"/>
      <c r="C3" s="16"/>
      <c r="D3" s="16"/>
      <c r="E3" s="16"/>
      <c r="F3" s="16"/>
      <c r="G3" s="16"/>
      <c r="H3" s="16"/>
      <c r="I3" s="16"/>
      <c r="J3" s="147"/>
    </row>
    <row r="4" spans="2:10">
      <c r="B4" s="97"/>
      <c r="C4" s="15" t="s">
        <v>0</v>
      </c>
      <c r="D4" s="15" t="s">
        <v>120</v>
      </c>
      <c r="E4" s="15"/>
      <c r="F4" s="15"/>
      <c r="G4" s="15"/>
      <c r="H4" s="15"/>
      <c r="I4" s="15"/>
      <c r="J4" s="148"/>
    </row>
    <row r="5" spans="2:10">
      <c r="B5" s="149"/>
      <c r="C5" s="150"/>
      <c r="D5" s="150"/>
      <c r="E5" s="150"/>
      <c r="F5" s="150"/>
      <c r="G5" s="150"/>
      <c r="H5" s="150"/>
      <c r="I5" s="150"/>
      <c r="J5" s="151"/>
    </row>
    <row r="6" spans="2:10">
      <c r="B6" s="149"/>
      <c r="C6" s="14" t="s">
        <v>115</v>
      </c>
      <c r="D6" s="52"/>
      <c r="E6" s="150"/>
      <c r="F6" s="150"/>
      <c r="G6" s="150" t="s">
        <v>121</v>
      </c>
      <c r="H6" s="150"/>
      <c r="I6" s="150"/>
      <c r="J6" s="151"/>
    </row>
    <row r="7" spans="2:10">
      <c r="B7" s="149"/>
      <c r="C7" s="14"/>
      <c r="D7" s="150" t="s">
        <v>122</v>
      </c>
      <c r="E7" s="152">
        <v>10</v>
      </c>
      <c r="F7" s="152" t="s">
        <v>123</v>
      </c>
      <c r="G7" s="150"/>
      <c r="H7" s="150"/>
      <c r="I7" s="150"/>
      <c r="J7" s="151"/>
    </row>
    <row r="8" spans="2:10">
      <c r="B8" s="149"/>
      <c r="C8" s="14"/>
      <c r="D8" s="150" t="s">
        <v>124</v>
      </c>
      <c r="E8" s="152">
        <v>10</v>
      </c>
      <c r="F8" s="152" t="s">
        <v>125</v>
      </c>
      <c r="G8" s="150"/>
      <c r="H8" s="150"/>
      <c r="I8" s="150"/>
      <c r="J8" s="151"/>
    </row>
    <row r="9" spans="2:10">
      <c r="B9" s="149"/>
      <c r="C9" s="14"/>
      <c r="D9" s="150" t="s">
        <v>126</v>
      </c>
      <c r="E9" s="152">
        <v>4.18</v>
      </c>
      <c r="F9" s="152" t="s">
        <v>127</v>
      </c>
      <c r="G9" s="150"/>
      <c r="H9" s="150"/>
      <c r="I9" s="150"/>
      <c r="J9" s="151"/>
    </row>
    <row r="10" spans="2:10">
      <c r="B10" s="149"/>
      <c r="C10" s="14"/>
      <c r="D10" s="150" t="s">
        <v>128</v>
      </c>
      <c r="E10" s="152">
        <v>10</v>
      </c>
      <c r="F10" s="152" t="s">
        <v>129</v>
      </c>
      <c r="G10" s="150" t="s">
        <v>130</v>
      </c>
      <c r="H10" s="150"/>
      <c r="I10" s="150"/>
      <c r="J10" s="151"/>
    </row>
    <row r="11" spans="2:10">
      <c r="B11" s="149"/>
      <c r="C11" s="14"/>
      <c r="D11" s="150" t="s">
        <v>131</v>
      </c>
      <c r="E11" s="153">
        <f>E7*60*E8/E9/E10</f>
        <v>143.54066985645935</v>
      </c>
      <c r="F11" s="152" t="s">
        <v>132</v>
      </c>
      <c r="G11" s="150"/>
      <c r="H11" s="150"/>
      <c r="I11" s="150"/>
      <c r="J11" s="151"/>
    </row>
    <row r="12" spans="2:10">
      <c r="B12" s="149"/>
      <c r="C12" s="14"/>
      <c r="D12" s="150" t="s">
        <v>133</v>
      </c>
      <c r="E12" s="153">
        <v>3600000</v>
      </c>
      <c r="F12" s="152" t="s">
        <v>134</v>
      </c>
      <c r="G12" s="150"/>
      <c r="H12" s="150"/>
      <c r="I12" s="150"/>
      <c r="J12" s="151"/>
    </row>
    <row r="13" spans="2:10">
      <c r="B13" s="149"/>
      <c r="C13" s="14"/>
      <c r="D13" s="154" t="str">
        <f>Dashboard!C$13</f>
        <v>storage.volume</v>
      </c>
      <c r="E13" s="152">
        <f>MROUND(E11*E10*E9/E12,0.0001)</f>
        <v>1.7000000000000001E-3</v>
      </c>
      <c r="F13" s="161" t="str">
        <f>Dashboard!D$13</f>
        <v>MWh</v>
      </c>
      <c r="G13" s="150"/>
      <c r="H13" s="155"/>
      <c r="I13" s="150"/>
      <c r="J13" s="151"/>
    </row>
    <row r="14" spans="2:10">
      <c r="B14" s="149"/>
      <c r="C14" s="14"/>
      <c r="D14" s="150"/>
      <c r="E14" s="150"/>
      <c r="F14" s="150"/>
      <c r="G14" s="150"/>
      <c r="H14" s="150"/>
      <c r="I14" s="150"/>
      <c r="J14" s="151"/>
    </row>
    <row r="15" spans="2:10">
      <c r="B15" s="149"/>
      <c r="C15" s="14" t="s">
        <v>118</v>
      </c>
      <c r="D15" s="150" t="s">
        <v>122</v>
      </c>
      <c r="E15" s="152">
        <v>20</v>
      </c>
      <c r="F15" s="152" t="s">
        <v>123</v>
      </c>
      <c r="G15" s="150"/>
      <c r="H15" s="150"/>
      <c r="I15" s="150"/>
      <c r="J15" s="151"/>
    </row>
    <row r="16" spans="2:10">
      <c r="B16" s="149"/>
      <c r="C16" s="14"/>
      <c r="D16" s="150" t="s">
        <v>124</v>
      </c>
      <c r="E16" s="152">
        <v>10</v>
      </c>
      <c r="F16" s="152" t="s">
        <v>125</v>
      </c>
      <c r="G16" s="150"/>
      <c r="H16" s="150"/>
      <c r="I16" s="150"/>
      <c r="J16" s="151"/>
    </row>
    <row r="17" spans="2:10">
      <c r="B17" s="149"/>
      <c r="C17" s="14"/>
      <c r="D17" s="150" t="s">
        <v>126</v>
      </c>
      <c r="E17" s="152">
        <v>4.18</v>
      </c>
      <c r="F17" s="152" t="s">
        <v>127</v>
      </c>
      <c r="G17" s="150"/>
      <c r="H17" s="150"/>
      <c r="I17" s="150"/>
      <c r="J17" s="151"/>
    </row>
    <row r="18" spans="2:10">
      <c r="B18" s="149"/>
      <c r="C18" s="14"/>
      <c r="D18" s="150" t="s">
        <v>128</v>
      </c>
      <c r="E18" s="152">
        <v>10</v>
      </c>
      <c r="F18" s="152" t="s">
        <v>129</v>
      </c>
      <c r="G18" s="150" t="s">
        <v>130</v>
      </c>
      <c r="H18" s="150"/>
      <c r="I18" s="150"/>
      <c r="J18" s="151"/>
    </row>
    <row r="19" spans="2:10">
      <c r="B19" s="149"/>
      <c r="C19" s="14"/>
      <c r="D19" s="150" t="s">
        <v>131</v>
      </c>
      <c r="E19" s="153">
        <f>E15*60*E16/E17/E18</f>
        <v>287.08133971291869</v>
      </c>
      <c r="F19" s="152" t="s">
        <v>132</v>
      </c>
      <c r="G19" s="150"/>
      <c r="H19" s="150"/>
      <c r="I19" s="150"/>
      <c r="J19" s="151"/>
    </row>
    <row r="20" spans="2:10">
      <c r="B20" s="149"/>
      <c r="C20" s="14"/>
      <c r="D20" s="150" t="s">
        <v>133</v>
      </c>
      <c r="E20" s="153">
        <v>3600000</v>
      </c>
      <c r="F20" s="152" t="s">
        <v>134</v>
      </c>
      <c r="G20" s="150"/>
      <c r="H20" s="150"/>
      <c r="I20" s="150"/>
      <c r="J20" s="151"/>
    </row>
    <row r="21" spans="2:10">
      <c r="B21" s="149"/>
      <c r="C21" s="14"/>
      <c r="D21" s="154" t="str">
        <f>Dashboard!C$13</f>
        <v>storage.volume</v>
      </c>
      <c r="E21" s="152">
        <f>MROUND(E19*E18*E17/E20,0.0001)</f>
        <v>3.3E-3</v>
      </c>
      <c r="F21" s="161" t="str">
        <f>Dashboard!D$13</f>
        <v>MWh</v>
      </c>
      <c r="G21" s="150"/>
      <c r="H21" s="150"/>
      <c r="I21" s="150"/>
      <c r="J21" s="151"/>
    </row>
    <row r="22" spans="2:10">
      <c r="B22" s="149"/>
      <c r="C22" s="150"/>
      <c r="D22" s="150"/>
      <c r="E22" s="150"/>
      <c r="F22" s="150"/>
      <c r="G22" s="150"/>
      <c r="H22" s="150"/>
      <c r="I22" s="150"/>
      <c r="J22" s="151"/>
    </row>
    <row r="23" spans="2:10">
      <c r="B23" s="149"/>
      <c r="C23" s="150"/>
      <c r="D23" s="150"/>
      <c r="E23" s="150"/>
      <c r="F23" s="150"/>
      <c r="G23" s="150"/>
      <c r="H23" s="150"/>
      <c r="I23" s="150"/>
      <c r="J23" s="151"/>
    </row>
    <row r="24" spans="2:10">
      <c r="B24" s="149"/>
      <c r="C24" s="14" t="s">
        <v>106</v>
      </c>
      <c r="D24" s="154" t="str">
        <f>Dashboard!C$13</f>
        <v>storage.volume</v>
      </c>
      <c r="E24" s="145">
        <v>0</v>
      </c>
      <c r="F24" s="161" t="str">
        <f>Dashboard!D$13</f>
        <v>MWh</v>
      </c>
      <c r="G24" s="150" t="s">
        <v>135</v>
      </c>
      <c r="H24" s="150"/>
      <c r="I24" s="150"/>
      <c r="J24" s="151"/>
    </row>
    <row r="25" spans="2:10">
      <c r="B25" s="149"/>
      <c r="C25" s="150"/>
      <c r="D25" s="150" t="str">
        <f>Dashboard!C27</f>
        <v>cost_of_installing</v>
      </c>
      <c r="E25" s="150">
        <v>1500</v>
      </c>
      <c r="F25" s="150" t="s">
        <v>31</v>
      </c>
      <c r="G25" s="150"/>
      <c r="H25" s="150"/>
      <c r="I25" s="150"/>
      <c r="J25" s="151"/>
    </row>
    <row r="26" spans="2:10">
      <c r="B26" s="149"/>
      <c r="C26" s="150"/>
      <c r="D26" s="150" t="s">
        <v>149</v>
      </c>
      <c r="E26" s="150">
        <v>13000</v>
      </c>
      <c r="F26" s="150" t="s">
        <v>31</v>
      </c>
      <c r="G26" s="150"/>
      <c r="H26" s="150"/>
      <c r="I26" s="150"/>
      <c r="J26" s="151"/>
    </row>
    <row r="27" spans="2:10">
      <c r="B27" s="149"/>
      <c r="C27" s="150"/>
      <c r="D27" s="150" t="s">
        <v>150</v>
      </c>
      <c r="E27" s="170">
        <v>253.6</v>
      </c>
      <c r="F27" s="150" t="s">
        <v>31</v>
      </c>
      <c r="G27" s="150" t="s">
        <v>151</v>
      </c>
      <c r="H27" s="150"/>
      <c r="I27" s="150"/>
      <c r="J27" s="151"/>
    </row>
    <row r="28" spans="2:10">
      <c r="B28" s="149"/>
      <c r="C28" s="150"/>
      <c r="D28" s="171" t="str">
        <f>Dashboard!C25</f>
        <v>initial_investment</v>
      </c>
      <c r="E28" s="172">
        <f>E26-E27</f>
        <v>12746.4</v>
      </c>
      <c r="F28" s="150" t="s">
        <v>31</v>
      </c>
      <c r="G28" s="150"/>
      <c r="H28" s="150"/>
      <c r="I28" s="150"/>
      <c r="J28" s="151"/>
    </row>
    <row r="29" spans="2:10">
      <c r="B29" s="149"/>
      <c r="C29" s="150"/>
      <c r="D29" s="150"/>
      <c r="E29" s="150"/>
      <c r="F29" s="150"/>
      <c r="G29" s="150"/>
      <c r="H29" s="150"/>
      <c r="I29" s="150"/>
      <c r="J29" s="151"/>
    </row>
    <row r="30" spans="2:10">
      <c r="B30" s="149"/>
      <c r="C30" s="150"/>
      <c r="D30" s="150"/>
      <c r="E30" s="150"/>
      <c r="F30" s="150"/>
      <c r="G30" s="150"/>
      <c r="H30" s="150"/>
      <c r="I30" s="150"/>
      <c r="J30" s="151"/>
    </row>
    <row r="31" spans="2:10">
      <c r="B31" s="149"/>
      <c r="C31" s="150"/>
      <c r="D31" s="150"/>
      <c r="E31" s="150"/>
      <c r="F31" s="150"/>
      <c r="G31" s="150"/>
      <c r="H31" s="150"/>
      <c r="I31" s="150"/>
      <c r="J31" s="151"/>
    </row>
    <row r="32" spans="2:10">
      <c r="B32" s="149"/>
      <c r="C32" s="150"/>
      <c r="D32" s="150"/>
      <c r="E32" s="150"/>
      <c r="F32" s="150"/>
      <c r="G32" s="150"/>
      <c r="H32" s="150"/>
      <c r="I32" s="150"/>
      <c r="J32" s="151"/>
    </row>
    <row r="33" spans="2:10">
      <c r="B33" s="149"/>
      <c r="C33" s="167" t="s">
        <v>143</v>
      </c>
      <c r="D33" s="167"/>
      <c r="E33" s="150"/>
      <c r="F33" s="150"/>
      <c r="G33" s="150"/>
      <c r="H33" s="150"/>
      <c r="I33" s="150"/>
      <c r="J33" s="151"/>
    </row>
    <row r="34" spans="2:10">
      <c r="B34" s="149"/>
      <c r="C34" s="150"/>
      <c r="D34" s="150" t="s">
        <v>137</v>
      </c>
      <c r="E34">
        <v>4.18</v>
      </c>
      <c r="F34" t="s">
        <v>127</v>
      </c>
      <c r="G34" s="150"/>
      <c r="H34" s="150"/>
      <c r="I34" s="150"/>
      <c r="J34" s="151"/>
    </row>
    <row r="35" spans="2:10">
      <c r="B35" s="149"/>
      <c r="C35" s="150"/>
      <c r="D35" s="150" t="s">
        <v>136</v>
      </c>
      <c r="E35">
        <v>10</v>
      </c>
      <c r="F35" t="s">
        <v>129</v>
      </c>
      <c r="G35" s="150"/>
      <c r="H35" s="150"/>
      <c r="I35" s="150"/>
      <c r="J35" s="151"/>
    </row>
    <row r="36" spans="2:10">
      <c r="B36" s="149"/>
      <c r="C36" s="150"/>
      <c r="D36" s="150"/>
      <c r="E36" s="150">
        <f>E34*E35</f>
        <v>41.8</v>
      </c>
      <c r="F36" s="150" t="s">
        <v>138</v>
      </c>
      <c r="G36" s="150"/>
      <c r="H36" s="150"/>
      <c r="I36" s="150"/>
      <c r="J36" s="151"/>
    </row>
    <row r="37" spans="2:10">
      <c r="B37" s="149"/>
      <c r="C37" s="150"/>
      <c r="D37" s="150"/>
      <c r="E37" s="150">
        <v>3600000</v>
      </c>
      <c r="F37" s="150" t="s">
        <v>139</v>
      </c>
      <c r="G37" s="150"/>
      <c r="H37" s="150"/>
      <c r="I37" s="150"/>
      <c r="J37" s="151"/>
    </row>
    <row r="38" spans="2:10">
      <c r="B38" s="149"/>
      <c r="C38" s="150"/>
      <c r="D38" s="150"/>
      <c r="E38" s="163">
        <f>E36/E37</f>
        <v>1.161111111111111E-5</v>
      </c>
      <c r="F38" s="150" t="s">
        <v>140</v>
      </c>
      <c r="G38" s="150"/>
      <c r="H38" s="150"/>
      <c r="I38" s="150"/>
      <c r="J38" s="151"/>
    </row>
    <row r="39" spans="2:10">
      <c r="B39" s="149"/>
      <c r="C39" s="150"/>
      <c r="D39" s="150"/>
      <c r="E39" s="145">
        <v>500</v>
      </c>
      <c r="F39" s="145" t="s">
        <v>132</v>
      </c>
      <c r="G39" s="150"/>
      <c r="H39" s="150"/>
      <c r="I39" s="150"/>
      <c r="J39" s="151"/>
    </row>
    <row r="40" spans="2:10">
      <c r="B40" s="149"/>
      <c r="C40" s="150"/>
      <c r="D40" s="150" t="s">
        <v>144</v>
      </c>
      <c r="E40" s="150">
        <v>1159</v>
      </c>
      <c r="F40" s="145" t="s">
        <v>31</v>
      </c>
      <c r="G40" s="150"/>
      <c r="H40" s="150"/>
      <c r="I40" s="150"/>
      <c r="J40" s="151"/>
    </row>
    <row r="41" spans="2:10">
      <c r="B41" s="149"/>
      <c r="C41" s="150"/>
      <c r="D41" s="150" t="s">
        <v>145</v>
      </c>
      <c r="E41" s="164">
        <f>E40/1.21</f>
        <v>957.85123966942149</v>
      </c>
      <c r="F41" s="145" t="s">
        <v>31</v>
      </c>
      <c r="G41" s="150"/>
      <c r="H41" s="150"/>
      <c r="I41" s="150"/>
      <c r="J41" s="151"/>
    </row>
    <row r="42" spans="2:10">
      <c r="B42" s="149"/>
      <c r="C42" s="150"/>
      <c r="D42" s="150" t="s">
        <v>146</v>
      </c>
      <c r="E42" s="166">
        <f>E41/E39</f>
        <v>1.9157024793388431</v>
      </c>
      <c r="F42" s="145" t="s">
        <v>141</v>
      </c>
      <c r="G42" s="150"/>
      <c r="H42" s="150"/>
      <c r="I42" s="150"/>
      <c r="J42" s="151"/>
    </row>
    <row r="43" spans="2:10">
      <c r="B43" s="149"/>
      <c r="C43" s="150"/>
      <c r="G43" s="150"/>
      <c r="H43" s="150"/>
      <c r="I43" s="150"/>
      <c r="J43" s="151"/>
    </row>
    <row r="44" spans="2:10">
      <c r="B44" s="149"/>
      <c r="C44" s="150"/>
      <c r="D44" s="154" t="str">
        <f>Dashboard!C$14</f>
        <v>storage.cost_per_mwh</v>
      </c>
      <c r="E44" s="165">
        <f>E42/E38</f>
        <v>164988.7302779865</v>
      </c>
      <c r="F44" s="150" t="s">
        <v>114</v>
      </c>
      <c r="G44" s="150"/>
      <c r="H44" s="150"/>
      <c r="I44" s="150"/>
      <c r="J44" s="151"/>
    </row>
    <row r="45" spans="2:10">
      <c r="B45" s="149"/>
      <c r="C45" s="150"/>
      <c r="D45" s="154"/>
      <c r="E45" s="155"/>
      <c r="F45" s="150"/>
      <c r="G45" s="150"/>
      <c r="H45" s="150"/>
      <c r="I45" s="150"/>
      <c r="J45" s="151"/>
    </row>
    <row r="46" spans="2:10">
      <c r="B46" s="149"/>
      <c r="C46" s="150"/>
      <c r="D46" s="154"/>
      <c r="E46" s="155"/>
      <c r="F46" s="150"/>
      <c r="G46" s="150"/>
      <c r="H46" s="150"/>
      <c r="I46" s="150"/>
      <c r="J46" s="151"/>
    </row>
    <row r="47" spans="2:10">
      <c r="B47" s="149"/>
      <c r="C47" s="150"/>
      <c r="D47" s="154"/>
      <c r="E47" s="155"/>
      <c r="F47" s="150"/>
      <c r="G47" s="150"/>
      <c r="H47" s="150"/>
      <c r="I47" s="150"/>
      <c r="J47" s="151"/>
    </row>
    <row r="48" spans="2:10">
      <c r="B48" s="149"/>
      <c r="C48" s="14" t="s">
        <v>147</v>
      </c>
      <c r="D48" s="150"/>
      <c r="E48" s="145">
        <v>300</v>
      </c>
      <c r="F48" s="145" t="s">
        <v>132</v>
      </c>
      <c r="G48" s="150"/>
      <c r="H48" s="150"/>
      <c r="I48" s="150"/>
      <c r="J48" s="151"/>
    </row>
    <row r="49" spans="2:10">
      <c r="B49" s="149"/>
      <c r="C49" s="150"/>
      <c r="D49" s="150" t="s">
        <v>145</v>
      </c>
      <c r="E49" s="164">
        <v>539</v>
      </c>
      <c r="F49" s="145" t="s">
        <v>31</v>
      </c>
      <c r="G49" s="150"/>
      <c r="H49" s="150"/>
      <c r="I49" s="150"/>
      <c r="J49" s="151"/>
    </row>
    <row r="50" spans="2:10">
      <c r="B50" s="149"/>
      <c r="C50" s="150"/>
      <c r="D50" s="150" t="s">
        <v>146</v>
      </c>
      <c r="E50" s="166">
        <f>E49/E48</f>
        <v>1.7966666666666666</v>
      </c>
      <c r="F50" s="145" t="s">
        <v>141</v>
      </c>
      <c r="G50" s="150"/>
      <c r="H50" s="150"/>
      <c r="I50" s="150"/>
      <c r="J50" s="151"/>
    </row>
    <row r="51" spans="2:10">
      <c r="B51" s="149"/>
      <c r="C51" s="150"/>
      <c r="G51" s="150"/>
      <c r="H51" s="150"/>
      <c r="I51" s="150"/>
      <c r="J51" s="151"/>
    </row>
    <row r="52" spans="2:10">
      <c r="B52" s="149"/>
      <c r="C52" s="150"/>
      <c r="D52" s="154" t="str">
        <f>Dashboard!C$14</f>
        <v>storage.cost_per_mwh</v>
      </c>
      <c r="E52" s="165">
        <f>E50/E38</f>
        <v>154736.84210526317</v>
      </c>
      <c r="F52" s="150" t="s">
        <v>114</v>
      </c>
      <c r="G52" s="150"/>
      <c r="H52" s="150"/>
      <c r="I52" s="150"/>
      <c r="J52" s="151"/>
    </row>
    <row r="53" spans="2:10">
      <c r="B53" s="149"/>
      <c r="C53" s="150"/>
      <c r="G53" s="150"/>
      <c r="H53" s="150"/>
      <c r="I53" s="150"/>
      <c r="J53" s="151"/>
    </row>
    <row r="54" spans="2:10">
      <c r="B54" s="149"/>
      <c r="C54" s="150"/>
      <c r="D54" s="154"/>
      <c r="E54" s="155"/>
      <c r="F54" s="150"/>
      <c r="G54" s="150"/>
      <c r="H54" s="150"/>
      <c r="I54" s="150"/>
      <c r="J54" s="151"/>
    </row>
    <row r="55" spans="2:10">
      <c r="B55" s="149"/>
      <c r="C55" s="150"/>
      <c r="D55" s="154"/>
      <c r="E55" s="155"/>
      <c r="F55" s="150"/>
      <c r="G55" s="150"/>
      <c r="H55" s="150"/>
      <c r="I55" s="150"/>
      <c r="J55" s="151"/>
    </row>
    <row r="56" spans="2:10">
      <c r="B56" s="149"/>
      <c r="C56" s="150"/>
      <c r="D56" s="154"/>
      <c r="E56" s="155"/>
      <c r="F56" s="150"/>
      <c r="G56" s="150"/>
      <c r="H56" s="150"/>
      <c r="I56" s="150"/>
      <c r="J56" s="151"/>
    </row>
    <row r="57" spans="2:10">
      <c r="B57" s="149"/>
      <c r="C57" s="150"/>
      <c r="D57" s="154"/>
      <c r="E57" s="155"/>
      <c r="F57" s="150"/>
      <c r="G57" s="150"/>
      <c r="H57" s="150"/>
      <c r="I57" s="150"/>
      <c r="J57" s="151"/>
    </row>
    <row r="58" spans="2:10">
      <c r="B58" s="149"/>
      <c r="C58" s="14"/>
      <c r="F58" s="155"/>
      <c r="G58" s="150"/>
      <c r="H58" s="150"/>
      <c r="I58" s="150"/>
      <c r="J58" s="151"/>
    </row>
    <row r="59" spans="2:10" ht="17" thickBot="1">
      <c r="B59" s="156"/>
      <c r="C59" s="157"/>
      <c r="D59" s="157"/>
      <c r="E59" s="157"/>
      <c r="F59" s="157"/>
      <c r="G59" s="157"/>
      <c r="H59" s="157"/>
      <c r="I59" s="157"/>
      <c r="J59" s="15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2018-05-29T09:32:16Z</dcterms:modified>
</cp:coreProperties>
</file>