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20" tabRatio="500"/>
  </bookViews>
  <sheets>
    <sheet name="final_demand" sheetId="4" r:id="rId1"/>
    <sheet name="HeatingTechnologies" sheetId="2" r:id="rId2"/>
    <sheet name="HotWaterTechnologies" sheetId="3" r:id="rId3"/>
    <sheet name="appliances" sheetId="5" r:id="rId4"/>
    <sheet name="cooking" sheetId="6" r:id="rId5"/>
    <sheet name="lighting" sheetId="7" r:id="rId6"/>
  </sheets>
  <externalReferences>
    <externalReference r:id="rId7"/>
  </externalReferences>
  <definedNames>
    <definedName name="Final_demand_residences">'[1]Fuel aggregation'!$L$11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6" l="1"/>
  <c r="C35" i="6"/>
  <c r="C45" i="6"/>
  <c r="E45" i="6"/>
  <c r="C46" i="6"/>
  <c r="C38" i="6"/>
  <c r="D35" i="6"/>
  <c r="D36" i="6"/>
  <c r="D37" i="6"/>
  <c r="G36" i="6"/>
  <c r="D46" i="6"/>
  <c r="E46" i="6"/>
  <c r="C47" i="6"/>
  <c r="E47" i="6"/>
  <c r="E48" i="6"/>
  <c r="F45" i="6"/>
  <c r="D54" i="6"/>
  <c r="F46" i="6"/>
  <c r="D55" i="6"/>
  <c r="D56" i="6"/>
  <c r="D57" i="6"/>
  <c r="F47" i="6"/>
  <c r="D58" i="6"/>
  <c r="D59" i="6"/>
  <c r="D38" i="6"/>
  <c r="C48" i="6"/>
  <c r="I28" i="6"/>
  <c r="J24" i="6"/>
  <c r="J25" i="6"/>
  <c r="J26" i="6"/>
  <c r="J27" i="6"/>
  <c r="J23" i="6"/>
  <c r="J28" i="6"/>
  <c r="C16" i="6"/>
  <c r="G40" i="7"/>
  <c r="D28" i="7"/>
  <c r="I36" i="5"/>
  <c r="I35" i="5"/>
  <c r="E27" i="7"/>
  <c r="G39" i="7"/>
  <c r="E25" i="7"/>
  <c r="E26" i="7"/>
  <c r="G38" i="7"/>
  <c r="E23" i="7"/>
  <c r="E24" i="7"/>
  <c r="G37" i="7"/>
  <c r="I29" i="5"/>
  <c r="M16" i="4"/>
  <c r="M17" i="4"/>
  <c r="M18" i="4"/>
  <c r="M19" i="4"/>
  <c r="M20" i="4"/>
  <c r="M21" i="4"/>
  <c r="M6" i="3"/>
  <c r="M8" i="3"/>
  <c r="M9" i="3"/>
  <c r="M10" i="3"/>
  <c r="M11" i="3"/>
  <c r="M12" i="3"/>
  <c r="M13" i="3"/>
  <c r="M14" i="3"/>
  <c r="M15" i="3"/>
  <c r="M18" i="3"/>
  <c r="L6" i="3"/>
  <c r="L8" i="3"/>
  <c r="L9" i="3"/>
  <c r="L10" i="3"/>
  <c r="L11" i="3"/>
  <c r="L12" i="3"/>
  <c r="L13" i="3"/>
  <c r="L14" i="3"/>
  <c r="L15" i="3"/>
  <c r="L18" i="3"/>
  <c r="K6" i="3"/>
  <c r="K8" i="3"/>
  <c r="K9" i="3"/>
  <c r="K10" i="3"/>
  <c r="K11" i="3"/>
  <c r="K12" i="3"/>
  <c r="K13" i="3"/>
  <c r="K14" i="3"/>
  <c r="K15" i="3"/>
  <c r="K18" i="3"/>
  <c r="J6" i="3"/>
  <c r="J8" i="3"/>
  <c r="J9" i="3"/>
  <c r="J10" i="3"/>
  <c r="J11" i="3"/>
  <c r="J12" i="3"/>
  <c r="J13" i="3"/>
  <c r="J14" i="3"/>
  <c r="J15" i="3"/>
  <c r="J18" i="3"/>
  <c r="M5" i="3"/>
  <c r="L5" i="3"/>
  <c r="K5" i="3"/>
  <c r="J5" i="3"/>
  <c r="R11" i="2"/>
  <c r="R13" i="2"/>
  <c r="R14" i="2"/>
  <c r="R15" i="2"/>
  <c r="R16" i="2"/>
  <c r="R17" i="2"/>
  <c r="R18" i="2"/>
  <c r="R19" i="2"/>
  <c r="R20" i="2"/>
  <c r="R22" i="2"/>
  <c r="R23" i="2"/>
  <c r="Q11" i="2"/>
  <c r="Q13" i="2"/>
  <c r="Q14" i="2"/>
  <c r="Q15" i="2"/>
  <c r="Q16" i="2"/>
  <c r="Q17" i="2"/>
  <c r="Q18" i="2"/>
  <c r="Q19" i="2"/>
  <c r="Q20" i="2"/>
  <c r="Q22" i="2"/>
  <c r="Q23" i="2"/>
  <c r="P11" i="2"/>
  <c r="P13" i="2"/>
  <c r="P14" i="2"/>
  <c r="P15" i="2"/>
  <c r="P16" i="2"/>
  <c r="P17" i="2"/>
  <c r="P18" i="2"/>
  <c r="P19" i="2"/>
  <c r="P20" i="2"/>
  <c r="P22" i="2"/>
  <c r="P23" i="2"/>
  <c r="O11" i="2"/>
  <c r="O13" i="2"/>
  <c r="O14" i="2"/>
  <c r="O15" i="2"/>
  <c r="O16" i="2"/>
  <c r="O17" i="2"/>
  <c r="O18" i="2"/>
  <c r="O19" i="2"/>
  <c r="O20" i="2"/>
  <c r="O22" i="2"/>
  <c r="O23" i="2"/>
  <c r="R10" i="2"/>
  <c r="Q10" i="2"/>
  <c r="P10" i="2"/>
  <c r="O10" i="2"/>
</calcChain>
</file>

<file path=xl/sharedStrings.xml><?xml version="1.0" encoding="utf-8"?>
<sst xmlns="http://schemas.openxmlformats.org/spreadsheetml/2006/main" count="224" uniqueCount="174">
  <si>
    <t>Heating system technology shares</t>
  </si>
  <si>
    <t>Mapped to ETM categories</t>
  </si>
  <si>
    <t>Heating system</t>
  </si>
  <si>
    <t>Germany</t>
  </si>
  <si>
    <t>France</t>
  </si>
  <si>
    <t>UK</t>
  </si>
  <si>
    <t>Spain</t>
  </si>
  <si>
    <t>legend</t>
  </si>
  <si>
    <t>[%]</t>
  </si>
  <si>
    <t>gas condensing</t>
  </si>
  <si>
    <t xml:space="preserve">gas condensing ventilations system + heat recovery </t>
  </si>
  <si>
    <t>Gas,c - EHPA</t>
  </si>
  <si>
    <t>Condensing Combi Boiler</t>
  </si>
  <si>
    <t>gas non-condesning</t>
  </si>
  <si>
    <t>Gas,c,vs(+hr) - EHPA</t>
  </si>
  <si>
    <t>solar thermal panels</t>
  </si>
  <si>
    <t>oil condensing</t>
  </si>
  <si>
    <t>Gas,nc - EHPA</t>
  </si>
  <si>
    <t>gas-fired Heat Pump (ground)</t>
  </si>
  <si>
    <t>oil non-condensing</t>
  </si>
  <si>
    <t>Oil,c - EHPA</t>
  </si>
  <si>
    <t>gas-fired micro CHP</t>
  </si>
  <si>
    <t>district het</t>
  </si>
  <si>
    <t>Oil,nc - EHPA</t>
  </si>
  <si>
    <t>District Heating</t>
  </si>
  <si>
    <t>wood</t>
  </si>
  <si>
    <t>DH - EHPA</t>
  </si>
  <si>
    <t>electricity-driven Heat pump (air)</t>
  </si>
  <si>
    <t>electric</t>
  </si>
  <si>
    <t>Wood,nc - EHPA</t>
  </si>
  <si>
    <t>woodpellets (biomass) heaters</t>
  </si>
  <si>
    <t>hp = heat pump, b= brine, w= water, a= air</t>
  </si>
  <si>
    <t>EL - EHPA</t>
  </si>
  <si>
    <t>Electric Heaters (resistance)</t>
  </si>
  <si>
    <t>HP(b-w),el - EHPA</t>
  </si>
  <si>
    <t>Gas-fired Heaters</t>
  </si>
  <si>
    <t>HP(w-w),el - EHPA</t>
  </si>
  <si>
    <t>Oil-fired Heaters</t>
  </si>
  <si>
    <t>HP(a-w),el - EHPA</t>
  </si>
  <si>
    <t>Coal-fired Heaters</t>
  </si>
  <si>
    <t>HP(a-a),el - EHPA</t>
  </si>
  <si>
    <t>electric heat pump add-on</t>
  </si>
  <si>
    <t>HP(a-w),gas - EHPA</t>
  </si>
  <si>
    <t>Total (check)</t>
  </si>
  <si>
    <t>HP(b-w),el,vs(+hr) - EHPA</t>
  </si>
  <si>
    <t>HP(w-w),el,vs(+hr) - EHPA</t>
  </si>
  <si>
    <t>HP(a-w),el,vs(+hr) - EHPA</t>
  </si>
  <si>
    <t>HP(a-a),el,vs(+hr) - EHPA</t>
  </si>
  <si>
    <t>HP(a-w),gas,vs(+hr) - EHPA</t>
  </si>
  <si>
    <t>CHP,gas - EHPA</t>
  </si>
  <si>
    <t>Domestic hot water technology shares</t>
  </si>
  <si>
    <t>Gas,c,st(dhw) - EHPA</t>
  </si>
  <si>
    <t>gas-fired hot water Pump (ground)</t>
  </si>
  <si>
    <t>Gas,nc,st(dhw) - EHPA</t>
  </si>
  <si>
    <t>District heating</t>
  </si>
  <si>
    <t>Oil,c,st(dhw) - EHPA</t>
  </si>
  <si>
    <t>Electricity-driven heat pump (air)</t>
  </si>
  <si>
    <t>woodpellets (biomass) stoves</t>
  </si>
  <si>
    <t>Oil,nc,st(dhw) - EHPA</t>
  </si>
  <si>
    <t>Electric heaters (resistance)</t>
  </si>
  <si>
    <t>Gas-fired heaters</t>
  </si>
  <si>
    <t>Oil-fired heaters</t>
  </si>
  <si>
    <t>Wood,nc,st(dhw) - EHPA</t>
  </si>
  <si>
    <t>Coal-fired heaters</t>
  </si>
  <si>
    <t>Fuel Cells</t>
  </si>
  <si>
    <t>HP (a-w),el (Sanitary) -EHPA</t>
  </si>
  <si>
    <t>HP (a-w),el,st(dhw) (Sanitary) -EHPA</t>
  </si>
  <si>
    <t>HP(a-w),gas,st(dhw) - EHPA</t>
  </si>
  <si>
    <t>Source: Consumos del Sector Residencial en España Resumen de Información Básica</t>
  </si>
  <si>
    <t>Final energy demand of Residences (from energy balance)</t>
  </si>
  <si>
    <t>TJ</t>
  </si>
  <si>
    <t xml:space="preserve">Final energy demand for </t>
  </si>
  <si>
    <t>Space Heating (Calefaccion)</t>
  </si>
  <si>
    <t>Hot Water (Agua caliente sanitaria)</t>
  </si>
  <si>
    <t>Space Cooling (Refrigeracion)</t>
  </si>
  <si>
    <t>Lighting (Illuminacion)</t>
  </si>
  <si>
    <t>Cooking (Cocina)</t>
  </si>
  <si>
    <t>Electrical Appliances (Electrodomesticos)</t>
  </si>
  <si>
    <t>Share</t>
  </si>
  <si>
    <t>Share (from table)</t>
  </si>
  <si>
    <t>The values in this study seem to be for 2010. We assumed that the split of the final demand over the various applications is the same for 2012.</t>
  </si>
  <si>
    <t>In order for these shares to add up to 100%, I changed the appliances shares from 21.7% to 21.8%</t>
  </si>
  <si>
    <t>Fridges</t>
  </si>
  <si>
    <t>Freezers</t>
  </si>
  <si>
    <t>Washing machines</t>
  </si>
  <si>
    <t>Dishwasher</t>
  </si>
  <si>
    <t>Dryers</t>
  </si>
  <si>
    <t>Oven</t>
  </si>
  <si>
    <t>Television</t>
  </si>
  <si>
    <t>Computers</t>
  </si>
  <si>
    <t>Standby</t>
  </si>
  <si>
    <t>Other</t>
  </si>
  <si>
    <t xml:space="preserve">Percentage of final electricity demand in appliances used in </t>
  </si>
  <si>
    <t>Percentage of electricity in appliances used in Dishwashers</t>
  </si>
  <si>
    <t>Percentage of electricity in appliances used in Fridges / Freezers</t>
  </si>
  <si>
    <t>Percentage of electricity in appliances used in Washing Machines</t>
  </si>
  <si>
    <t>Percentage of electricity in appliances used in Dryers</t>
  </si>
  <si>
    <t>Percentage of electricity in appliances used in appliances used by Television</t>
  </si>
  <si>
    <t>Percentage of electricity in appliances used in appliances used by Computers / Media</t>
  </si>
  <si>
    <t>Percentage of electricity in appliances used in appliances used by Vacuum Cleaners</t>
  </si>
  <si>
    <t>Percentage of electricity in appliances used in appliances used by others</t>
  </si>
  <si>
    <t>Translation</t>
  </si>
  <si>
    <t>ETM dashboard values</t>
  </si>
  <si>
    <t>Notes</t>
  </si>
  <si>
    <t>Percentage of light (useful energy) delivered by</t>
  </si>
  <si>
    <t>incandescent lamps</t>
  </si>
  <si>
    <t>low energy light bulbs (efficiient fluorescent lighting)</t>
  </si>
  <si>
    <t>LED lamps</t>
  </si>
  <si>
    <t>Type</t>
  </si>
  <si>
    <t xml:space="preserve">Estándar </t>
  </si>
  <si>
    <t xml:space="preserve">Halógenas </t>
  </si>
  <si>
    <t>Bombillas de Bajo Consumo</t>
  </si>
  <si>
    <t xml:space="preserve">Fluorescentes </t>
  </si>
  <si>
    <t>LED</t>
  </si>
  <si>
    <t>Standard</t>
  </si>
  <si>
    <t>Halogen</t>
  </si>
  <si>
    <t>Low energy bulbs</t>
  </si>
  <si>
    <t>Fluorescent</t>
  </si>
  <si>
    <t>Number</t>
  </si>
  <si>
    <t>Total Bambillas</t>
  </si>
  <si>
    <t>Total bulbs</t>
  </si>
  <si>
    <t>We assume that each type of lamps produces the same amount of light (useful energy)</t>
  </si>
  <si>
    <t>Oven + Standby + Other - 5.9% for vacuum cleaners</t>
  </si>
  <si>
    <t>Average EU value, see /source_analyses/eu/2012/6_residences/6_residences_source_analysis.xlsx</t>
  </si>
  <si>
    <t>Source: PROYECTO SECH-SPAHOUSEC Consumos del Sector Residencial en España Resumen de Información Básica</t>
  </si>
  <si>
    <t>The ETM only distinguishes three categories; see below how we mapped the above 5 categories on these 3 categories</t>
  </si>
  <si>
    <t>Type 1</t>
  </si>
  <si>
    <t>Type 2</t>
  </si>
  <si>
    <t>Table 12 specifies the total number of light bulbs of a specific type for Spain</t>
  </si>
  <si>
    <t xml:space="preserve">Mixta: vitrocerámica+ inducción </t>
  </si>
  <si>
    <t>Inducción</t>
  </si>
  <si>
    <t>Mixta: gas-electricidad</t>
  </si>
  <si>
    <t>Electricidad</t>
  </si>
  <si>
    <t>Vitrocerámica "normal"</t>
  </si>
  <si>
    <t xml:space="preserve">Gas </t>
  </si>
  <si>
    <t>Source: PROYECTO SECH-SPAHOUSEC Análisis del consumo energético del sector residencial en España</t>
  </si>
  <si>
    <t>The following data is derived from the table on page 51</t>
  </si>
  <si>
    <t xml:space="preserve">Tipos de cocina por zona climática </t>
  </si>
  <si>
    <t xml:space="preserve">España </t>
  </si>
  <si>
    <t>In addition, on page 57, this table splits the final demand for cooking by carrier.</t>
  </si>
  <si>
    <t>Carrier</t>
  </si>
  <si>
    <t>Final demand (TJ)</t>
  </si>
  <si>
    <t>Final demand (MWh)</t>
  </si>
  <si>
    <t>Antracita</t>
  </si>
  <si>
    <t>GN</t>
  </si>
  <si>
    <t>Biomasa (TOTAL)</t>
  </si>
  <si>
    <t xml:space="preserve">ELECTRICIDAD </t>
  </si>
  <si>
    <t>Electricity</t>
  </si>
  <si>
    <t>Biomass</t>
  </si>
  <si>
    <t>Natural gas</t>
  </si>
  <si>
    <t>GLP (Gas Licuado de Petroleo)</t>
  </si>
  <si>
    <t>Coal</t>
  </si>
  <si>
    <t>LPG</t>
  </si>
  <si>
    <t>Percentage of useful heat in cooking produced by</t>
  </si>
  <si>
    <t>gas stoves</t>
  </si>
  <si>
    <t>electric stoves (resistance)</t>
  </si>
  <si>
    <t>electric halogen stoves</t>
  </si>
  <si>
    <t>electric induction stoves</t>
  </si>
  <si>
    <t>biomass stoves</t>
  </si>
  <si>
    <t>INPUT</t>
  </si>
  <si>
    <t>OUTPUT</t>
  </si>
  <si>
    <t>CALCULATION</t>
  </si>
  <si>
    <t>There is no option for cooking on coal in the ETM. Since only 0.18% of the final demand is coal, we decide to ignore this carrier.</t>
  </si>
  <si>
    <t>In addition, we aggregated the LPG and Natural gas final demand into one</t>
  </si>
  <si>
    <t>Gas</t>
  </si>
  <si>
    <t>Heat efficiency (from analysis)</t>
  </si>
  <si>
    <t>To determine the weighted average of the heat efficiency for the electricity technologies, I first determine the shares of these technologies</t>
  </si>
  <si>
    <t>Technology</t>
  </si>
  <si>
    <t>I assumed that each technology delivers the same amount of useful heat</t>
  </si>
  <si>
    <t>Relative share</t>
  </si>
  <si>
    <t>Weighted heat efficiency</t>
  </si>
  <si>
    <t>Useful demand (calculated)</t>
  </si>
  <si>
    <t>Avialable on http://refman.et-model.com/publications/1885</t>
  </si>
  <si>
    <t>Avialable on http://refman.et-model.com/publications/1886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</si>
</sst>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%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32"/>
      <name val="Verdana"/>
      <family val="2"/>
    </font>
    <font>
      <sz val="8"/>
      <name val="Arial"/>
    </font>
    <font>
      <b/>
      <sz val="10"/>
      <color rgb="FF8B8D8E"/>
      <name val="Verdana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rgb="FFFFFFFF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6"/>
      <color indexed="54"/>
      <name val="Arial"/>
      <family val="2"/>
    </font>
    <font>
      <sz val="8"/>
      <color rgb="FF0039A6"/>
      <name val="Arial"/>
      <family val="2"/>
    </font>
    <font>
      <sz val="8"/>
      <color rgb="FF8B8D8E"/>
      <name val="Verdana"/>
      <family val="2"/>
    </font>
    <font>
      <sz val="8"/>
      <color indexed="32"/>
      <name val="Arial"/>
      <family val="2"/>
    </font>
    <font>
      <sz val="8"/>
      <color rgb="FFA2A4A4"/>
      <name val="Arial"/>
      <family val="2"/>
    </font>
    <font>
      <b/>
      <sz val="9"/>
      <color rgb="FF8B8D8E"/>
      <name val="Verdana"/>
      <family val="2"/>
    </font>
    <font>
      <sz val="7"/>
      <color rgb="FF8B8D8E"/>
      <name val="Arial"/>
      <family val="2"/>
    </font>
    <font>
      <b/>
      <sz val="8"/>
      <color theme="0"/>
      <name val="Verdana"/>
      <family val="2"/>
    </font>
    <font>
      <b/>
      <sz val="8"/>
      <color rgb="FF7AB800"/>
      <name val="Verdana"/>
      <family val="2"/>
    </font>
    <font>
      <sz val="8"/>
      <color rgb="FFBD0C3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E899CE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AA82C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E5E533"/>
        <bgColor indexed="64"/>
      </patternFill>
    </fill>
    <fill>
      <patternFill patternType="solid">
        <fgColor rgb="FFD1339D"/>
        <bgColor indexed="64"/>
      </patternFill>
    </fill>
    <fill>
      <patternFill patternType="solid">
        <fgColor rgb="FF8E58B7"/>
        <bgColor indexed="64"/>
      </patternFill>
    </fill>
    <fill>
      <patternFill patternType="solid">
        <fgColor rgb="FF50458F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medium">
        <color rgb="FFBFBFBF"/>
      </left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 style="thin">
        <color indexed="33"/>
      </top>
      <bottom/>
      <diagonal/>
    </border>
    <border>
      <left/>
      <right/>
      <top/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3"/>
      </bottom>
      <diagonal/>
    </border>
    <border>
      <left style="thin">
        <color auto="1"/>
      </left>
      <right/>
      <top/>
      <bottom/>
      <diagonal/>
    </border>
    <border>
      <left style="hair">
        <color indexed="13"/>
      </left>
      <right/>
      <top style="hair">
        <color indexed="13"/>
      </top>
      <bottom style="hair">
        <color indexed="13"/>
      </bottom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7">
    <xf numFmtId="0" fontId="0" fillId="0" borderId="0"/>
    <xf numFmtId="0" fontId="2" fillId="0" borderId="1" applyNumberFormat="0" applyFill="0" applyAlignment="0"/>
    <xf numFmtId="0" fontId="3" fillId="0" borderId="0"/>
    <xf numFmtId="0" fontId="4" fillId="0" borderId="2" applyNumberFormat="0" applyFill="0" applyAlignment="0"/>
    <xf numFmtId="0" fontId="6" fillId="0" borderId="3" applyNumberFormat="0">
      <alignment wrapText="1"/>
    </xf>
    <xf numFmtId="0" fontId="7" fillId="0" borderId="4" applyNumberFormat="0" applyAlignment="0"/>
    <xf numFmtId="9" fontId="3" fillId="0" borderId="0" applyFont="0" applyFill="0" applyBorder="0" applyAlignment="0" applyProtection="0"/>
    <xf numFmtId="1" fontId="3" fillId="0" borderId="6" applyNumberFormat="0" applyFont="0" applyAlignment="0">
      <protection locked="0"/>
    </xf>
    <xf numFmtId="0" fontId="3" fillId="3" borderId="6" applyNumberFormat="0" applyFont="0" applyAlignment="0"/>
    <xf numFmtId="0" fontId="3" fillId="4" borderId="6" applyNumberFormat="0" applyFont="0" applyAlignment="0"/>
    <xf numFmtId="0" fontId="3" fillId="5" borderId="6" applyNumberFormat="0" applyFont="0" applyAlignment="0"/>
    <xf numFmtId="0" fontId="8" fillId="6" borderId="6" applyNumberFormat="0" applyAlignment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3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3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3" fillId="0" borderId="6" applyNumberFormat="0" applyFont="0" applyFill="0" applyAlignment="0"/>
    <xf numFmtId="0" fontId="3" fillId="31" borderId="6" applyNumberFormat="0" applyFont="0" applyAlignment="0"/>
    <xf numFmtId="0" fontId="11" fillId="0" borderId="0" applyNumberFormat="0" applyFill="0" applyBorder="0" applyAlignment="0"/>
    <xf numFmtId="0" fontId="12" fillId="0" borderId="0" applyNumberFormat="0" applyFill="0" applyBorder="0" applyAlignment="0"/>
    <xf numFmtId="0" fontId="13" fillId="0" borderId="7" applyNumberFormat="0" applyFill="0" applyAlignment="0"/>
    <xf numFmtId="3" fontId="3" fillId="32" borderId="6" applyNumberFormat="0" applyFont="0" applyAlignment="0">
      <protection locked="0"/>
    </xf>
    <xf numFmtId="1" fontId="14" fillId="32" borderId="6" applyNumberFormat="0" applyAlignment="0">
      <protection locked="0"/>
    </xf>
    <xf numFmtId="0" fontId="3" fillId="15" borderId="6" applyNumberFormat="0" applyFont="0" applyAlignment="0"/>
    <xf numFmtId="3" fontId="3" fillId="9" borderId="6" applyNumberFormat="0" applyFont="0" applyAlignment="0">
      <protection locked="0"/>
    </xf>
    <xf numFmtId="0" fontId="15" fillId="0" borderId="0" applyNumberFormat="0" applyFill="0" applyBorder="0">
      <alignment horizontal="right"/>
    </xf>
    <xf numFmtId="0" fontId="16" fillId="0" borderId="8" applyNumberFormat="0" applyFill="0" applyAlignment="0"/>
    <xf numFmtId="0" fontId="17" fillId="0" borderId="0" applyNumberFormat="0" applyFill="0" applyBorder="0" applyAlignment="0"/>
    <xf numFmtId="0" fontId="3" fillId="0" borderId="9" applyNumberFormat="0" applyFont="0" applyAlignment="0"/>
    <xf numFmtId="0" fontId="7" fillId="0" borderId="9" applyNumberFormat="0" applyAlignment="0"/>
    <xf numFmtId="0" fontId="18" fillId="33" borderId="0" applyNumberFormat="0" applyBorder="0">
      <alignment wrapText="1"/>
    </xf>
    <xf numFmtId="0" fontId="19" fillId="0" borderId="10" applyNumberFormat="0">
      <alignment wrapText="1"/>
    </xf>
    <xf numFmtId="0" fontId="3" fillId="34" borderId="0" applyNumberFormat="0" applyFont="0" applyBorder="0" applyAlignment="0">
      <protection locked="0"/>
    </xf>
    <xf numFmtId="0" fontId="20" fillId="35" borderId="0" applyNumberFormat="0" applyBorder="0" applyAlignment="0">
      <protection locked="0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1" xfId="1"/>
    <xf numFmtId="0" fontId="3" fillId="0" borderId="0" xfId="2"/>
    <xf numFmtId="0" fontId="3" fillId="0" borderId="0" xfId="2" applyFont="1"/>
    <xf numFmtId="0" fontId="4" fillId="0" borderId="2" xfId="3"/>
    <xf numFmtId="0" fontId="5" fillId="0" borderId="0" xfId="2" applyFont="1" applyFill="1" applyBorder="1"/>
    <xf numFmtId="0" fontId="6" fillId="0" borderId="3" xfId="4">
      <alignment wrapText="1"/>
    </xf>
    <xf numFmtId="0" fontId="8" fillId="2" borderId="5" xfId="5" applyFont="1" applyFill="1" applyBorder="1" applyAlignment="1">
      <alignment horizontal="center"/>
    </xf>
    <xf numFmtId="0" fontId="7" fillId="0" borderId="4" xfId="5"/>
    <xf numFmtId="9" fontId="7" fillId="0" borderId="4" xfId="6" applyFont="1" applyBorder="1"/>
    <xf numFmtId="0" fontId="6" fillId="0" borderId="6" xfId="7" applyNumberFormat="1" applyFont="1">
      <protection locked="0"/>
    </xf>
    <xf numFmtId="9" fontId="0" fillId="3" borderId="6" xfId="8" applyNumberFormat="1" applyFont="1"/>
    <xf numFmtId="9" fontId="0" fillId="4" borderId="6" xfId="9" applyNumberFormat="1" applyFont="1"/>
    <xf numFmtId="9" fontId="0" fillId="5" borderId="6" xfId="10" applyNumberFormat="1" applyFont="1"/>
    <xf numFmtId="164" fontId="8" fillId="6" borderId="6" xfId="11" applyNumberFormat="1"/>
    <xf numFmtId="0" fontId="3" fillId="0" borderId="11" xfId="2" applyBorder="1"/>
    <xf numFmtId="9" fontId="0" fillId="3" borderId="12" xfId="8" applyNumberFormat="1" applyFont="1" applyBorder="1"/>
    <xf numFmtId="0" fontId="3" fillId="0" borderId="0" xfId="2" applyBorder="1"/>
    <xf numFmtId="9" fontId="0" fillId="4" borderId="12" xfId="9" applyNumberFormat="1" applyFont="1" applyBorder="1"/>
    <xf numFmtId="9" fontId="0" fillId="5" borderId="12" xfId="10" applyNumberFormat="1" applyFont="1" applyBorder="1"/>
    <xf numFmtId="0" fontId="0" fillId="0" borderId="0" xfId="0" applyFont="1" applyFill="1" applyBorder="1"/>
    <xf numFmtId="3" fontId="0" fillId="0" borderId="13" xfId="0" applyNumberFormat="1" applyFont="1" applyFill="1" applyBorder="1" applyAlignment="1">
      <alignment horizontal="center"/>
    </xf>
    <xf numFmtId="0" fontId="0" fillId="36" borderId="0" xfId="0" applyFont="1" applyFill="1" applyBorder="1"/>
    <xf numFmtId="0" fontId="0" fillId="36" borderId="13" xfId="0" applyFont="1" applyFill="1" applyBorder="1" applyAlignment="1">
      <alignment horizontal="center"/>
    </xf>
    <xf numFmtId="9" fontId="1" fillId="36" borderId="0" xfId="66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indent="2"/>
    </xf>
    <xf numFmtId="3" fontId="0" fillId="0" borderId="14" xfId="0" applyNumberFormat="1" applyFont="1" applyFill="1" applyBorder="1" applyAlignment="1">
      <alignment horizontal="right"/>
    </xf>
    <xf numFmtId="164" fontId="0" fillId="0" borderId="0" xfId="66" applyNumberFormat="1" applyFont="1"/>
    <xf numFmtId="3" fontId="0" fillId="0" borderId="0" xfId="0" applyNumberFormat="1"/>
    <xf numFmtId="3" fontId="23" fillId="0" borderId="0" xfId="0" applyNumberFormat="1" applyFont="1" applyFill="1" applyBorder="1" applyAlignment="1">
      <alignment horizontal="right"/>
    </xf>
    <xf numFmtId="0" fontId="23" fillId="0" borderId="0" xfId="0" applyFont="1"/>
    <xf numFmtId="164" fontId="23" fillId="0" borderId="0" xfId="66" applyNumberFormat="1" applyFont="1"/>
    <xf numFmtId="165" fontId="0" fillId="0" borderId="0" xfId="0" applyNumberFormat="1"/>
    <xf numFmtId="10" fontId="0" fillId="0" borderId="0" xfId="66" applyNumberFormat="1" applyFont="1"/>
    <xf numFmtId="10" fontId="23" fillId="0" borderId="0" xfId="0" applyNumberFormat="1" applyFont="1"/>
    <xf numFmtId="164" fontId="24" fillId="0" borderId="0" xfId="0" applyNumberFormat="1" applyFont="1"/>
    <xf numFmtId="10" fontId="24" fillId="0" borderId="0" xfId="0" applyNumberFormat="1" applyFont="1"/>
    <xf numFmtId="0" fontId="25" fillId="0" borderId="0" xfId="0" applyFont="1"/>
    <xf numFmtId="0" fontId="25" fillId="0" borderId="0" xfId="0" applyFont="1" applyAlignment="1">
      <alignment vertical="center"/>
    </xf>
    <xf numFmtId="9" fontId="25" fillId="0" borderId="0" xfId="66" applyFont="1" applyAlignment="1">
      <alignment vertical="center"/>
    </xf>
    <xf numFmtId="9" fontId="25" fillId="0" borderId="0" xfId="66" applyFont="1"/>
    <xf numFmtId="9" fontId="24" fillId="0" borderId="0" xfId="0" applyNumberFormat="1" applyFont="1"/>
    <xf numFmtId="0" fontId="26" fillId="0" borderId="0" xfId="0" applyFont="1"/>
    <xf numFmtId="1" fontId="0" fillId="0" borderId="0" xfId="0" applyNumberFormat="1"/>
    <xf numFmtId="2" fontId="24" fillId="0" borderId="0" xfId="0" applyNumberFormat="1" applyFont="1"/>
    <xf numFmtId="1" fontId="24" fillId="0" borderId="0" xfId="0" applyNumberFormat="1" applyFont="1"/>
    <xf numFmtId="10" fontId="0" fillId="36" borderId="0" xfId="66" applyNumberFormat="1" applyFont="1" applyFill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10" fontId="23" fillId="0" borderId="0" xfId="66" applyNumberFormat="1" applyFont="1" applyFill="1" applyBorder="1" applyAlignment="1">
      <alignment horizontal="right"/>
    </xf>
    <xf numFmtId="0" fontId="27" fillId="0" borderId="0" xfId="0" applyFont="1"/>
    <xf numFmtId="0" fontId="0" fillId="0" borderId="0" xfId="0" applyFont="1"/>
    <xf numFmtId="1" fontId="0" fillId="0" borderId="0" xfId="0" applyNumberFormat="1" applyFont="1"/>
    <xf numFmtId="166" fontId="0" fillId="0" borderId="0" xfId="0" applyNumberFormat="1" applyFont="1" applyFill="1" applyBorder="1"/>
    <xf numFmtId="167" fontId="0" fillId="0" borderId="0" xfId="0" applyNumberFormat="1"/>
    <xf numFmtId="1" fontId="23" fillId="0" borderId="0" xfId="0" applyNumberFormat="1" applyFont="1"/>
    <xf numFmtId="10" fontId="0" fillId="0" borderId="0" xfId="0" applyNumberFormat="1" applyFont="1"/>
    <xf numFmtId="166" fontId="23" fillId="0" borderId="0" xfId="0" applyNumberFormat="1" applyFont="1" applyFill="1" applyBorder="1"/>
    <xf numFmtId="10" fontId="0" fillId="0" borderId="0" xfId="66" applyNumberFormat="1" applyFont="1" applyFill="1" applyBorder="1"/>
    <xf numFmtId="2" fontId="0" fillId="0" borderId="0" xfId="0" applyNumberFormat="1" applyFont="1"/>
    <xf numFmtId="0" fontId="0" fillId="0" borderId="0" xfId="0" applyAlignment="1">
      <alignment horizontal="left" vertical="top" wrapText="1"/>
    </xf>
  </cellXfs>
  <cellStyles count="127">
    <cellStyle name="20% - Accent10" xfId="12"/>
    <cellStyle name="20% - Accent11" xfId="13"/>
    <cellStyle name="20% - Accent12" xfId="14"/>
    <cellStyle name="20% - Accent7" xfId="15"/>
    <cellStyle name="20% - Accent8" xfId="16"/>
    <cellStyle name="20% - Accent9" xfId="17"/>
    <cellStyle name="40% - Accent10" xfId="18"/>
    <cellStyle name="40% - Accent11" xfId="19"/>
    <cellStyle name="40% - Accent12" xfId="20"/>
    <cellStyle name="40% - Accent7" xfId="21"/>
    <cellStyle name="40% - Accent8" xfId="22"/>
    <cellStyle name="40% - Accent9" xfId="23"/>
    <cellStyle name="60% - Accent10" xfId="24"/>
    <cellStyle name="60% - Accent11" xfId="25"/>
    <cellStyle name="60% - Accent12" xfId="26"/>
    <cellStyle name="60% - Accent7" xfId="27"/>
    <cellStyle name="60% - Accent8" xfId="28"/>
    <cellStyle name="60% - Accent9" xfId="29"/>
    <cellStyle name="Accent10" xfId="30"/>
    <cellStyle name="Accent11" xfId="31"/>
    <cellStyle name="Accent12" xfId="32"/>
    <cellStyle name="Accent7" xfId="33"/>
    <cellStyle name="Accent8" xfId="34"/>
    <cellStyle name="Accent9" xfId="35"/>
    <cellStyle name="E_Calculation0" xfId="36"/>
    <cellStyle name="E_Calculation1" xfId="8"/>
    <cellStyle name="E_Calculation2" xfId="10"/>
    <cellStyle name="E_Calculation3" xfId="9"/>
    <cellStyle name="E_Calculation4" xfId="37"/>
    <cellStyle name="E_CalculationSum" xfId="11"/>
    <cellStyle name="E_Check" xfId="38"/>
    <cellStyle name="E_Comment" xfId="39"/>
    <cellStyle name="E_Footer" xfId="40"/>
    <cellStyle name="E_Input1" xfId="41"/>
    <cellStyle name="E_Input2" xfId="42"/>
    <cellStyle name="E_InputFixed" xfId="43"/>
    <cellStyle name="E_InputList" xfId="44"/>
    <cellStyle name="E_InputWhite" xfId="7"/>
    <cellStyle name="E_RangeName" xfId="45"/>
    <cellStyle name="E_SecTitle1" xfId="1"/>
    <cellStyle name="E_SecTitle2" xfId="3"/>
    <cellStyle name="E_SecTitle3" xfId="46"/>
    <cellStyle name="E_Source" xfId="47"/>
    <cellStyle name="E_TableCell0" xfId="48"/>
    <cellStyle name="E_TableCell1" xfId="5"/>
    <cellStyle name="E_TableCell2" xfId="49"/>
    <cellStyle name="E_TableHeader0" xfId="4"/>
    <cellStyle name="E_TableHeader1" xfId="50"/>
    <cellStyle name="E_TableHeader2" xfId="51"/>
    <cellStyle name="E_VBACommunication" xfId="52"/>
    <cellStyle name="E_Warning" xfId="53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  <cellStyle name="Normal 2" xfId="2"/>
    <cellStyle name="Percent" xfId="66" builtinId="5"/>
    <cellStyle name="Percent 2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9</xdr:row>
      <xdr:rowOff>165100</xdr:rowOff>
    </xdr:from>
    <xdr:to>
      <xdr:col>9</xdr:col>
      <xdr:colOff>101600</xdr:colOff>
      <xdr:row>31</xdr:row>
      <xdr:rowOff>30980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9" y="1879600"/>
          <a:ext cx="6705601" cy="4082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825498</xdr:colOff>
      <xdr:row>7</xdr:row>
      <xdr:rowOff>165099</xdr:rowOff>
    </xdr:from>
    <xdr:to>
      <xdr:col>11</xdr:col>
      <xdr:colOff>344717</xdr:colOff>
      <xdr:row>22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8" y="1498599"/>
          <a:ext cx="8599719" cy="279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38100</xdr:rowOff>
    </xdr:from>
    <xdr:to>
      <xdr:col>9</xdr:col>
      <xdr:colOff>954802</xdr:colOff>
      <xdr:row>19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990600"/>
          <a:ext cx="7596902" cy="2324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190500</xdr:colOff>
      <xdr:row>17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333500"/>
          <a:ext cx="5816600" cy="2057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6_residences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heating_heat_pump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add_on_space_heating_child"/>
      <sheetName val="csv_add_on_hot water_child"/>
      <sheetName val="csv_hot_water_from_el_add_on"/>
      <sheetName val="csv_export_to_area_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1">
          <cell r="L11">
            <v>648478.29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tabSelected="1" workbookViewId="0">
      <selection activeCell="B4" sqref="B4"/>
    </sheetView>
  </sheetViews>
  <sheetFormatPr baseColWidth="10" defaultRowHeight="15" x14ac:dyDescent="0"/>
  <cols>
    <col min="11" max="11" width="48.6640625" customWidth="1"/>
    <col min="12" max="12" width="7.83203125" customWidth="1"/>
  </cols>
  <sheetData>
    <row r="2" spans="2:15">
      <c r="B2" t="s">
        <v>68</v>
      </c>
    </row>
    <row r="3" spans="2:15">
      <c r="B3" t="s">
        <v>173</v>
      </c>
    </row>
    <row r="5" spans="2:15">
      <c r="B5" t="s">
        <v>80</v>
      </c>
    </row>
    <row r="12" spans="2:15" ht="16" thickBot="1"/>
    <row r="13" spans="2:15" ht="16" thickBot="1">
      <c r="K13" s="20" t="s">
        <v>69</v>
      </c>
      <c r="L13" s="21" t="s">
        <v>70</v>
      </c>
      <c r="M13" s="27">
        <v>648478.29</v>
      </c>
    </row>
    <row r="14" spans="2:15">
      <c r="K14" s="22"/>
      <c r="L14" s="23"/>
      <c r="M14" s="24"/>
    </row>
    <row r="15" spans="2:15">
      <c r="K15" s="25" t="s">
        <v>71</v>
      </c>
      <c r="L15" s="23"/>
      <c r="M15" s="24"/>
      <c r="O15" t="s">
        <v>79</v>
      </c>
    </row>
    <row r="16" spans="2:15">
      <c r="K16" s="26" t="s">
        <v>72</v>
      </c>
      <c r="L16" s="21" t="s">
        <v>70</v>
      </c>
      <c r="M16" s="30">
        <f>O16*$M$13</f>
        <v>304784.79629999999</v>
      </c>
      <c r="O16" s="28">
        <v>0.47</v>
      </c>
    </row>
    <row r="17" spans="11:17">
      <c r="K17" s="26" t="s">
        <v>73</v>
      </c>
      <c r="L17" s="21" t="s">
        <v>70</v>
      </c>
      <c r="M17" s="30">
        <f t="shared" ref="M17:M21" si="0">O17*$M$13</f>
        <v>122562.39681000001</v>
      </c>
      <c r="O17" s="28">
        <v>0.189</v>
      </c>
    </row>
    <row r="18" spans="11:17">
      <c r="K18" s="26" t="s">
        <v>74</v>
      </c>
      <c r="L18" s="21" t="s">
        <v>70</v>
      </c>
      <c r="M18" s="30">
        <f t="shared" si="0"/>
        <v>5187.8263200000001</v>
      </c>
      <c r="O18" s="28">
        <v>8.0000000000000002E-3</v>
      </c>
    </row>
    <row r="19" spans="11:17">
      <c r="K19" s="26" t="s">
        <v>75</v>
      </c>
      <c r="L19" s="21" t="s">
        <v>70</v>
      </c>
      <c r="M19" s="30">
        <f t="shared" si="0"/>
        <v>26587.609890000003</v>
      </c>
      <c r="O19" s="28">
        <v>4.1000000000000002E-2</v>
      </c>
    </row>
    <row r="20" spans="11:17">
      <c r="K20" s="26" t="s">
        <v>76</v>
      </c>
      <c r="L20" s="21" t="s">
        <v>70</v>
      </c>
      <c r="M20" s="30">
        <f t="shared" si="0"/>
        <v>47987.393459999999</v>
      </c>
      <c r="O20" s="28">
        <v>7.3999999999999996E-2</v>
      </c>
    </row>
    <row r="21" spans="11:17">
      <c r="K21" s="26" t="s">
        <v>77</v>
      </c>
      <c r="L21" s="21" t="s">
        <v>70</v>
      </c>
      <c r="M21" s="30">
        <f t="shared" si="0"/>
        <v>141368.26722000001</v>
      </c>
      <c r="O21" s="28">
        <v>0.218</v>
      </c>
    </row>
    <row r="23" spans="11:17">
      <c r="M23" s="29"/>
      <c r="O23" s="60" t="s">
        <v>81</v>
      </c>
      <c r="P23" s="60"/>
      <c r="Q23" s="60"/>
    </row>
    <row r="24" spans="11:17">
      <c r="O24" s="60"/>
      <c r="P24" s="60"/>
      <c r="Q24" s="60"/>
    </row>
    <row r="25" spans="11:17">
      <c r="O25" s="60"/>
      <c r="P25" s="60"/>
      <c r="Q25" s="60"/>
    </row>
    <row r="26" spans="11:17">
      <c r="O26" s="60"/>
      <c r="P26" s="60"/>
      <c r="Q26" s="60"/>
    </row>
  </sheetData>
  <mergeCells count="1">
    <mergeCell ref="O23:Q26"/>
  </mergeCells>
  <dataValidations count="1">
    <dataValidation type="decimal" operator="greaterThanOrEqual" allowBlank="1" showInputMessage="1" showErrorMessage="1" errorTitle="Number Range" error="You may only enter positive numbers here. " sqref="M16:M21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workbookViewId="0">
      <selection activeCell="B2" sqref="B2"/>
    </sheetView>
  </sheetViews>
  <sheetFormatPr baseColWidth="10" defaultColWidth="7.5" defaultRowHeight="10" x14ac:dyDescent="0"/>
  <cols>
    <col min="1" max="2" width="3.1640625" style="2" customWidth="1"/>
    <col min="3" max="7" width="7.5" style="2"/>
    <col min="8" max="8" width="24.5" style="2" customWidth="1"/>
    <col min="9" max="13" width="7.5" style="2"/>
    <col min="14" max="14" width="24.6640625" style="2" customWidth="1"/>
    <col min="15" max="16384" width="7.5" style="2"/>
  </cols>
  <sheetData>
    <row r="2" spans="2:26" ht="15" thickBo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 spans="2:26">
      <c r="B4" s="3"/>
    </row>
    <row r="5" spans="2:26" ht="13">
      <c r="G5" s="4" t="s">
        <v>2</v>
      </c>
      <c r="H5" s="4"/>
      <c r="I5" s="4"/>
      <c r="J5" s="4"/>
      <c r="K5" s="4"/>
      <c r="L5" s="4"/>
    </row>
    <row r="7" spans="2:26">
      <c r="G7" s="5"/>
      <c r="H7" s="6"/>
      <c r="I7" s="6" t="s">
        <v>3</v>
      </c>
      <c r="J7" s="6" t="s">
        <v>4</v>
      </c>
      <c r="K7" s="6" t="s">
        <v>5</v>
      </c>
      <c r="L7" s="6" t="s">
        <v>6</v>
      </c>
    </row>
    <row r="8" spans="2:26" ht="11">
      <c r="C8" s="7" t="s">
        <v>7</v>
      </c>
      <c r="H8" s="8"/>
      <c r="I8" s="8"/>
      <c r="J8" s="8"/>
      <c r="K8" s="8"/>
      <c r="L8" s="8"/>
    </row>
    <row r="9" spans="2:26" ht="11">
      <c r="H9" s="8"/>
      <c r="I9" s="8" t="s">
        <v>8</v>
      </c>
      <c r="J9" s="8" t="s">
        <v>8</v>
      </c>
      <c r="K9" s="8" t="s">
        <v>8</v>
      </c>
      <c r="L9" s="8" t="s">
        <v>8</v>
      </c>
    </row>
    <row r="10" spans="2:26" ht="11">
      <c r="C10" s="2" t="s">
        <v>9</v>
      </c>
      <c r="H10" s="8"/>
      <c r="I10" s="8"/>
      <c r="J10" s="8"/>
      <c r="K10" s="8"/>
      <c r="L10" s="8"/>
      <c r="N10" s="6"/>
      <c r="O10" s="6" t="str">
        <f>I7</f>
        <v>Germany</v>
      </c>
      <c r="P10" s="6" t="str">
        <f t="shared" ref="P10:R10" si="0">J7</f>
        <v>France</v>
      </c>
      <c r="Q10" s="6" t="str">
        <f t="shared" si="0"/>
        <v>UK</v>
      </c>
      <c r="R10" s="6" t="str">
        <f t="shared" si="0"/>
        <v>Spain</v>
      </c>
    </row>
    <row r="11" spans="2:26" ht="15">
      <c r="C11" s="2" t="s">
        <v>10</v>
      </c>
      <c r="H11" s="8" t="s">
        <v>11</v>
      </c>
      <c r="I11" s="9">
        <v>0.14000000000000001</v>
      </c>
      <c r="J11" s="9">
        <v>1.0200000000000001E-2</v>
      </c>
      <c r="K11" s="9">
        <v>8.3050780146264547E-2</v>
      </c>
      <c r="L11" s="9">
        <v>2.0000000000000001E-4</v>
      </c>
      <c r="N11" s="10" t="s">
        <v>12</v>
      </c>
      <c r="O11" s="16">
        <f>SUM(I11:I12)</f>
        <v>0.14000000000000001</v>
      </c>
      <c r="P11" s="11">
        <f t="shared" ref="P11:R11" si="1">SUM(J11:J12)</f>
        <v>1.0200000000000001E-2</v>
      </c>
      <c r="Q11" s="11">
        <f t="shared" si="1"/>
        <v>8.3050780146264547E-2</v>
      </c>
      <c r="R11" s="11">
        <f t="shared" si="1"/>
        <v>2.0000000000000001E-4</v>
      </c>
    </row>
    <row r="12" spans="2:26" ht="11">
      <c r="C12" s="2" t="s">
        <v>13</v>
      </c>
      <c r="H12" s="8" t="s">
        <v>14</v>
      </c>
      <c r="I12" s="9">
        <v>0</v>
      </c>
      <c r="J12" s="9">
        <v>0</v>
      </c>
      <c r="K12" s="9">
        <v>0</v>
      </c>
      <c r="L12" s="9">
        <v>0</v>
      </c>
      <c r="N12" s="10" t="s">
        <v>15</v>
      </c>
      <c r="O12" s="17"/>
    </row>
    <row r="13" spans="2:26" ht="15">
      <c r="C13" s="2" t="s">
        <v>16</v>
      </c>
      <c r="H13" s="8" t="s">
        <v>17</v>
      </c>
      <c r="I13" s="9">
        <v>0.30499999999999999</v>
      </c>
      <c r="J13" s="9">
        <v>0.38700000000000001</v>
      </c>
      <c r="K13" s="9">
        <v>0.70893358888057845</v>
      </c>
      <c r="L13" s="9">
        <v>0.245</v>
      </c>
      <c r="N13" s="10" t="s">
        <v>18</v>
      </c>
      <c r="O13" s="18">
        <f>SUM(I23,I28)</f>
        <v>0</v>
      </c>
      <c r="P13" s="12">
        <f t="shared" ref="P13:R13" si="2">SUM(J23,J28)</f>
        <v>8.9999999999999998E-4</v>
      </c>
      <c r="Q13" s="12">
        <f t="shared" si="2"/>
        <v>0</v>
      </c>
      <c r="R13" s="12">
        <f t="shared" si="2"/>
        <v>0</v>
      </c>
    </row>
    <row r="14" spans="2:26" ht="15">
      <c r="C14" s="2" t="s">
        <v>19</v>
      </c>
      <c r="H14" s="8" t="s">
        <v>20</v>
      </c>
      <c r="I14" s="9">
        <v>0.1</v>
      </c>
      <c r="J14" s="9">
        <v>0</v>
      </c>
      <c r="K14" s="9">
        <v>2.1975375010388101E-3</v>
      </c>
      <c r="L14" s="9">
        <v>0</v>
      </c>
      <c r="N14" s="10" t="s">
        <v>21</v>
      </c>
      <c r="O14" s="19">
        <f>I29</f>
        <v>0</v>
      </c>
      <c r="P14" s="13">
        <f t="shared" ref="P14:R14" si="3">J29</f>
        <v>0</v>
      </c>
      <c r="Q14" s="13">
        <f t="shared" si="3"/>
        <v>0</v>
      </c>
      <c r="R14" s="13">
        <f t="shared" si="3"/>
        <v>0</v>
      </c>
    </row>
    <row r="15" spans="2:26" ht="15">
      <c r="C15" s="2" t="s">
        <v>22</v>
      </c>
      <c r="H15" s="8" t="s">
        <v>23</v>
      </c>
      <c r="I15" s="9">
        <v>0.183</v>
      </c>
      <c r="J15" s="9">
        <v>0.192</v>
      </c>
      <c r="K15" s="9">
        <v>4.175321251973739E-2</v>
      </c>
      <c r="L15" s="9">
        <v>9.0800000000000006E-2</v>
      </c>
      <c r="N15" s="10" t="s">
        <v>24</v>
      </c>
      <c r="O15" s="18">
        <f>I16</f>
        <v>9.7000000000000003E-2</v>
      </c>
      <c r="P15" s="12">
        <f t="shared" ref="P15:R15" si="4">J16</f>
        <v>0</v>
      </c>
      <c r="Q15" s="12">
        <f t="shared" si="4"/>
        <v>0</v>
      </c>
      <c r="R15" s="12">
        <f t="shared" si="4"/>
        <v>0</v>
      </c>
    </row>
    <row r="16" spans="2:26" ht="15">
      <c r="C16" s="2" t="s">
        <v>25</v>
      </c>
      <c r="H16" s="8" t="s">
        <v>26</v>
      </c>
      <c r="I16" s="9">
        <v>9.7000000000000003E-2</v>
      </c>
      <c r="J16" s="9">
        <v>0</v>
      </c>
      <c r="K16" s="9">
        <v>0</v>
      </c>
      <c r="L16" s="9">
        <v>0</v>
      </c>
      <c r="N16" s="10" t="s">
        <v>27</v>
      </c>
      <c r="O16" s="19">
        <f>SUM(I21,I22,I26,I27)</f>
        <v>2.8767981574953916E-3</v>
      </c>
      <c r="P16" s="13">
        <f t="shared" ref="P16:R16" si="5">SUM(J21,J22,J26,J27)</f>
        <v>6.3999999999999994E-3</v>
      </c>
      <c r="Q16" s="13">
        <f t="shared" si="5"/>
        <v>7.5892857142857131E-4</v>
      </c>
      <c r="R16" s="13">
        <f t="shared" si="5"/>
        <v>6.2000000000000006E-3</v>
      </c>
    </row>
    <row r="17" spans="3:18" ht="15">
      <c r="C17" s="2" t="s">
        <v>28</v>
      </c>
      <c r="H17" s="8" t="s">
        <v>29</v>
      </c>
      <c r="I17" s="9">
        <v>0.14000000000000001</v>
      </c>
      <c r="J17" s="9">
        <v>0.27500000000000002</v>
      </c>
      <c r="K17" s="9">
        <v>8.2885431400282882E-3</v>
      </c>
      <c r="L17" s="9">
        <v>0.27800000000000002</v>
      </c>
      <c r="N17" s="10" t="s">
        <v>30</v>
      </c>
      <c r="O17" s="18">
        <f>I17</f>
        <v>0.14000000000000001</v>
      </c>
      <c r="P17" s="12">
        <f t="shared" ref="P17:R18" si="6">J17</f>
        <v>0.27500000000000002</v>
      </c>
      <c r="Q17" s="12">
        <f t="shared" si="6"/>
        <v>8.2885431400282882E-3</v>
      </c>
      <c r="R17" s="12">
        <f t="shared" si="6"/>
        <v>0.27800000000000002</v>
      </c>
    </row>
    <row r="18" spans="3:18" ht="15">
      <c r="C18" s="2" t="s">
        <v>31</v>
      </c>
      <c r="H18" s="8" t="s">
        <v>32</v>
      </c>
      <c r="I18" s="9">
        <v>2.8000000000000001E-2</v>
      </c>
      <c r="J18" s="9">
        <v>0.12</v>
      </c>
      <c r="K18" s="9">
        <v>0.15452891717743203</v>
      </c>
      <c r="L18" s="9">
        <v>0.379</v>
      </c>
      <c r="N18" s="10" t="s">
        <v>33</v>
      </c>
      <c r="O18" s="19">
        <f>I18</f>
        <v>2.8000000000000001E-2</v>
      </c>
      <c r="P18" s="13">
        <f t="shared" si="6"/>
        <v>0.12</v>
      </c>
      <c r="Q18" s="13">
        <f t="shared" si="6"/>
        <v>0.15452891717743203</v>
      </c>
      <c r="R18" s="13">
        <f t="shared" si="6"/>
        <v>0.379</v>
      </c>
    </row>
    <row r="19" spans="3:18" ht="15">
      <c r="H19" s="8" t="s">
        <v>34</v>
      </c>
      <c r="I19" s="9">
        <v>3.7647482877513874E-3</v>
      </c>
      <c r="J19" s="9">
        <v>1.8E-3</v>
      </c>
      <c r="K19" s="9">
        <v>2.4424603174603174E-4</v>
      </c>
      <c r="L19" s="9">
        <v>4.0000000000000002E-4</v>
      </c>
      <c r="N19" s="10" t="s">
        <v>35</v>
      </c>
      <c r="O19" s="18">
        <f>I13</f>
        <v>0.30499999999999999</v>
      </c>
      <c r="P19" s="12">
        <f t="shared" ref="P19:R19" si="7">J13</f>
        <v>0.38700000000000001</v>
      </c>
      <c r="Q19" s="12">
        <f t="shared" si="7"/>
        <v>0.70893358888057845</v>
      </c>
      <c r="R19" s="12">
        <f t="shared" si="7"/>
        <v>0.245</v>
      </c>
    </row>
    <row r="20" spans="3:18" ht="15">
      <c r="H20" s="8" t="s">
        <v>36</v>
      </c>
      <c r="I20" s="9">
        <v>6.3423942769833528E-4</v>
      </c>
      <c r="J20" s="9">
        <v>6.7000000000000002E-3</v>
      </c>
      <c r="K20" s="9">
        <v>2.4424603174603174E-4</v>
      </c>
      <c r="L20" s="9">
        <v>4.0000000000000002E-4</v>
      </c>
      <c r="N20" s="10" t="s">
        <v>37</v>
      </c>
      <c r="O20" s="19">
        <f>SUM(I14:I15)</f>
        <v>0.28300000000000003</v>
      </c>
      <c r="P20" s="13">
        <f t="shared" ref="P20:R20" si="8">SUM(J14:J15)</f>
        <v>0.192</v>
      </c>
      <c r="Q20" s="13">
        <f t="shared" si="8"/>
        <v>4.3950750020776197E-2</v>
      </c>
      <c r="R20" s="13">
        <f t="shared" si="8"/>
        <v>9.0800000000000006E-2</v>
      </c>
    </row>
    <row r="21" spans="3:18" ht="11">
      <c r="H21" s="8" t="s">
        <v>38</v>
      </c>
      <c r="I21" s="9">
        <v>2.6264719233583143E-3</v>
      </c>
      <c r="J21" s="9">
        <v>1.5E-3</v>
      </c>
      <c r="K21" s="9">
        <v>5.3194444444444437E-4</v>
      </c>
      <c r="L21" s="9">
        <v>5.0000000000000001E-4</v>
      </c>
      <c r="N21" s="10" t="s">
        <v>39</v>
      </c>
      <c r="O21" s="17"/>
    </row>
    <row r="22" spans="3:18" ht="15">
      <c r="H22" s="8" t="s">
        <v>40</v>
      </c>
      <c r="I22" s="9">
        <v>2.5032623413707734E-4</v>
      </c>
      <c r="J22" s="9">
        <v>4.8999999999999998E-3</v>
      </c>
      <c r="K22" s="9">
        <v>2.2698412698412697E-4</v>
      </c>
      <c r="L22" s="9">
        <v>5.7000000000000002E-3</v>
      </c>
      <c r="N22" s="10" t="s">
        <v>41</v>
      </c>
      <c r="O22" s="16">
        <f>SUM(I19,I20,I24,I25)</f>
        <v>4.3989877154497229E-3</v>
      </c>
      <c r="P22" s="11">
        <f t="shared" ref="P22:R22" si="9">SUM(J19,J20,J24,J25)</f>
        <v>8.5000000000000006E-3</v>
      </c>
      <c r="Q22" s="11">
        <f t="shared" si="9"/>
        <v>4.8849206349206348E-4</v>
      </c>
      <c r="R22" s="11">
        <f t="shared" si="9"/>
        <v>8.0000000000000004E-4</v>
      </c>
    </row>
    <row r="23" spans="3:18" ht="11">
      <c r="H23" s="8" t="s">
        <v>42</v>
      </c>
      <c r="I23" s="9">
        <v>0</v>
      </c>
      <c r="J23" s="9">
        <v>8.9999999999999998E-4</v>
      </c>
      <c r="K23" s="9">
        <v>0</v>
      </c>
      <c r="L23" s="9">
        <v>0</v>
      </c>
      <c r="N23" s="10" t="s">
        <v>43</v>
      </c>
      <c r="O23" s="14">
        <f>SUM(O11:O22)</f>
        <v>1.0002757858729452</v>
      </c>
      <c r="P23" s="14">
        <f t="shared" ref="P23:R23" si="10">SUM(P11:P22)</f>
        <v>1</v>
      </c>
      <c r="Q23" s="14">
        <f t="shared" si="10"/>
        <v>1.0000000000000002</v>
      </c>
      <c r="R23" s="14">
        <f t="shared" si="10"/>
        <v>1</v>
      </c>
    </row>
    <row r="24" spans="3:18" ht="11">
      <c r="H24" s="8" t="s">
        <v>44</v>
      </c>
      <c r="I24" s="9">
        <v>0</v>
      </c>
      <c r="J24" s="9">
        <v>0</v>
      </c>
      <c r="K24" s="9">
        <v>0</v>
      </c>
      <c r="L24" s="9">
        <v>0</v>
      </c>
    </row>
    <row r="25" spans="3:18" ht="11">
      <c r="H25" s="8" t="s">
        <v>45</v>
      </c>
      <c r="I25" s="9">
        <v>0</v>
      </c>
      <c r="J25" s="9">
        <v>0</v>
      </c>
      <c r="K25" s="9">
        <v>0</v>
      </c>
      <c r="L25" s="9">
        <v>0</v>
      </c>
    </row>
    <row r="26" spans="3:18" ht="11">
      <c r="H26" s="8" t="s">
        <v>46</v>
      </c>
      <c r="I26" s="9">
        <v>0</v>
      </c>
      <c r="J26" s="9">
        <v>0</v>
      </c>
      <c r="K26" s="9">
        <v>0</v>
      </c>
      <c r="L26" s="9">
        <v>0</v>
      </c>
    </row>
    <row r="27" spans="3:18" ht="11">
      <c r="H27" s="8" t="s">
        <v>47</v>
      </c>
      <c r="I27" s="9">
        <v>0</v>
      </c>
      <c r="J27" s="9">
        <v>0</v>
      </c>
      <c r="K27" s="9">
        <v>0</v>
      </c>
      <c r="L27" s="9">
        <v>0</v>
      </c>
    </row>
    <row r="28" spans="3:18" ht="11">
      <c r="H28" s="8" t="s">
        <v>48</v>
      </c>
      <c r="I28" s="9">
        <v>0</v>
      </c>
      <c r="J28" s="9">
        <v>0</v>
      </c>
      <c r="K28" s="9">
        <v>0</v>
      </c>
      <c r="L28" s="9">
        <v>0</v>
      </c>
    </row>
    <row r="29" spans="3:18" ht="11">
      <c r="H29" s="8" t="s">
        <v>49</v>
      </c>
      <c r="I29" s="9">
        <v>0</v>
      </c>
      <c r="J29" s="9">
        <v>0</v>
      </c>
      <c r="K29" s="9">
        <v>0</v>
      </c>
      <c r="L29" s="9"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showGridLines="0" workbookViewId="0"/>
  </sheetViews>
  <sheetFormatPr baseColWidth="10" defaultColWidth="7.5" defaultRowHeight="10" x14ac:dyDescent="0"/>
  <cols>
    <col min="1" max="2" width="3.1640625" style="2" customWidth="1"/>
    <col min="3" max="3" width="19.83203125" style="2" customWidth="1"/>
    <col min="4" max="8" width="7.5" style="2"/>
    <col min="9" max="9" width="47" style="2" customWidth="1"/>
    <col min="10" max="16384" width="7.5" style="2"/>
  </cols>
  <sheetData>
    <row r="2" spans="2:21" ht="15" thickBot="1">
      <c r="B2" s="1" t="s">
        <v>50</v>
      </c>
      <c r="C2" s="1"/>
      <c r="D2" s="1"/>
      <c r="E2" s="1"/>
      <c r="F2" s="1"/>
      <c r="G2" s="1"/>
      <c r="H2" s="1"/>
      <c r="I2" s="1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5" spans="2:21">
      <c r="C5" s="6"/>
      <c r="D5" s="6" t="s">
        <v>3</v>
      </c>
      <c r="E5" s="6" t="s">
        <v>4</v>
      </c>
      <c r="F5" s="6" t="s">
        <v>5</v>
      </c>
      <c r="G5" s="6" t="s">
        <v>6</v>
      </c>
      <c r="I5" s="6"/>
      <c r="J5" s="6" t="str">
        <f>D5</f>
        <v>Germany</v>
      </c>
      <c r="K5" s="6" t="str">
        <f t="shared" ref="K5:M5" si="0">E5</f>
        <v>France</v>
      </c>
      <c r="L5" s="6" t="str">
        <f t="shared" si="0"/>
        <v>UK</v>
      </c>
      <c r="M5" s="6" t="str">
        <f t="shared" si="0"/>
        <v>Spain</v>
      </c>
    </row>
    <row r="6" spans="2:21" ht="15">
      <c r="C6" s="9" t="s">
        <v>11</v>
      </c>
      <c r="D6" s="9">
        <v>0.109</v>
      </c>
      <c r="E6" s="9">
        <v>0.01</v>
      </c>
      <c r="F6" s="9">
        <v>2.5000000000000001E-2</v>
      </c>
      <c r="G6" s="9">
        <v>0</v>
      </c>
      <c r="I6" s="10" t="s">
        <v>12</v>
      </c>
      <c r="J6" s="11">
        <f>SUM(D6:D7)</f>
        <v>0.12</v>
      </c>
      <c r="K6" s="11">
        <f t="shared" ref="K6:M6" si="1">SUM(E6:E7)</f>
        <v>0.01</v>
      </c>
      <c r="L6" s="11">
        <f t="shared" si="1"/>
        <v>2.5000000000000001E-2</v>
      </c>
      <c r="M6" s="11">
        <f t="shared" si="1"/>
        <v>0</v>
      </c>
    </row>
    <row r="7" spans="2:21" ht="11">
      <c r="C7" s="9" t="s">
        <v>51</v>
      </c>
      <c r="D7" s="9">
        <v>1.0999999999999999E-2</v>
      </c>
      <c r="E7" s="9">
        <v>0</v>
      </c>
      <c r="F7" s="9">
        <v>0</v>
      </c>
      <c r="G7" s="9">
        <v>0</v>
      </c>
      <c r="I7" s="10" t="s">
        <v>15</v>
      </c>
    </row>
    <row r="8" spans="2:21" ht="15">
      <c r="C8" s="9" t="s">
        <v>17</v>
      </c>
      <c r="D8" s="9">
        <v>0.30499999999999999</v>
      </c>
      <c r="E8" s="9">
        <v>0.19500000000000001</v>
      </c>
      <c r="F8" s="9">
        <v>0.69</v>
      </c>
      <c r="G8" s="9">
        <v>0.245</v>
      </c>
      <c r="I8" s="10" t="s">
        <v>52</v>
      </c>
      <c r="J8" s="12">
        <f>SUM(D20,D21)</f>
        <v>0</v>
      </c>
      <c r="K8" s="12">
        <f t="shared" ref="K8:M8" si="2">SUM(E20,E21)</f>
        <v>1E-3</v>
      </c>
      <c r="L8" s="12">
        <f t="shared" si="2"/>
        <v>0</v>
      </c>
      <c r="M8" s="12">
        <f t="shared" si="2"/>
        <v>0</v>
      </c>
    </row>
    <row r="9" spans="2:21" ht="15">
      <c r="C9" s="9" t="s">
        <v>53</v>
      </c>
      <c r="D9" s="9">
        <v>0</v>
      </c>
      <c r="E9" s="9">
        <v>6.0000000000000001E-3</v>
      </c>
      <c r="F9" s="9">
        <v>7.0000000000000001E-3</v>
      </c>
      <c r="G9" s="9">
        <v>0</v>
      </c>
      <c r="I9" s="10" t="s">
        <v>21</v>
      </c>
      <c r="J9" s="13">
        <f>D22</f>
        <v>0</v>
      </c>
      <c r="K9" s="13">
        <f t="shared" ref="K9:M9" si="3">E22</f>
        <v>0</v>
      </c>
      <c r="L9" s="13">
        <f t="shared" si="3"/>
        <v>0</v>
      </c>
      <c r="M9" s="13">
        <f t="shared" si="3"/>
        <v>0</v>
      </c>
    </row>
    <row r="10" spans="2:21" ht="15">
      <c r="C10" s="9" t="s">
        <v>20</v>
      </c>
      <c r="D10" s="9">
        <v>7.2999999999999995E-2</v>
      </c>
      <c r="E10" s="9">
        <v>0</v>
      </c>
      <c r="F10" s="9">
        <v>2E-3</v>
      </c>
      <c r="G10" s="9">
        <v>0</v>
      </c>
      <c r="I10" s="10" t="s">
        <v>54</v>
      </c>
      <c r="J10" s="12">
        <f>D14</f>
        <v>4.3999999999999997E-2</v>
      </c>
      <c r="K10" s="12">
        <f t="shared" ref="K10:M10" si="4">E14</f>
        <v>0</v>
      </c>
      <c r="L10" s="12">
        <f t="shared" si="4"/>
        <v>0</v>
      </c>
      <c r="M10" s="12">
        <f t="shared" si="4"/>
        <v>0</v>
      </c>
    </row>
    <row r="11" spans="2:21" ht="15">
      <c r="C11" s="9" t="s">
        <v>55</v>
      </c>
      <c r="D11" s="9">
        <v>7.0000000000000001E-3</v>
      </c>
      <c r="E11" s="9">
        <v>0</v>
      </c>
      <c r="F11" s="9">
        <v>0</v>
      </c>
      <c r="G11" s="9">
        <v>0</v>
      </c>
      <c r="I11" s="10" t="s">
        <v>56</v>
      </c>
      <c r="J11" s="13">
        <f>SUM(D18,D19)</f>
        <v>2.5999999999999999E-3</v>
      </c>
      <c r="K11" s="13">
        <f t="shared" ref="K11:M11" si="5">SUM(E18,E19)</f>
        <v>2E-3</v>
      </c>
      <c r="L11" s="13">
        <f t="shared" si="5"/>
        <v>1E-3</v>
      </c>
      <c r="M11" s="13">
        <f t="shared" si="5"/>
        <v>1E-3</v>
      </c>
    </row>
    <row r="12" spans="2:21" ht="15">
      <c r="C12" s="9" t="s">
        <v>23</v>
      </c>
      <c r="D12" s="9">
        <v>9.2999999999999999E-2</v>
      </c>
      <c r="E12" s="9">
        <v>0.11700000000000001</v>
      </c>
      <c r="F12" s="9">
        <v>3.4000000000000002E-2</v>
      </c>
      <c r="G12" s="9">
        <v>8.5000000000000006E-2</v>
      </c>
      <c r="I12" s="10" t="s">
        <v>57</v>
      </c>
      <c r="J12" s="12">
        <f>SUM(D15,D16)</f>
        <v>3.4000000000000002E-2</v>
      </c>
      <c r="K12" s="12">
        <f t="shared" ref="K12:M12" si="6">SUM(E15,E16)</f>
        <v>9.4E-2</v>
      </c>
      <c r="L12" s="12">
        <f t="shared" si="6"/>
        <v>5.0000000000000001E-3</v>
      </c>
      <c r="M12" s="12">
        <f t="shared" si="6"/>
        <v>5.1999999999999998E-2</v>
      </c>
    </row>
    <row r="13" spans="2:21" ht="15">
      <c r="C13" s="9" t="s">
        <v>58</v>
      </c>
      <c r="D13" s="9">
        <v>2.5999999999999999E-2</v>
      </c>
      <c r="E13" s="9">
        <v>4.0000000000000001E-3</v>
      </c>
      <c r="F13" s="9">
        <v>4.0000000000000001E-3</v>
      </c>
      <c r="G13" s="9">
        <v>6.0000000000000001E-3</v>
      </c>
      <c r="I13" s="10" t="s">
        <v>59</v>
      </c>
      <c r="J13" s="13">
        <f>D17</f>
        <v>0.2956342394276984</v>
      </c>
      <c r="K13" s="13">
        <f t="shared" ref="K13:M13" si="7">E17</f>
        <v>0.57069999999999999</v>
      </c>
      <c r="L13" s="13">
        <f t="shared" si="7"/>
        <v>0.23200000000000001</v>
      </c>
      <c r="M13" s="13">
        <f t="shared" si="7"/>
        <v>0.61099999999999999</v>
      </c>
    </row>
    <row r="14" spans="2:21" ht="15">
      <c r="C14" s="9" t="s">
        <v>26</v>
      </c>
      <c r="D14" s="9">
        <v>4.3999999999999997E-2</v>
      </c>
      <c r="E14" s="9">
        <v>0</v>
      </c>
      <c r="F14" s="9">
        <v>0</v>
      </c>
      <c r="G14" s="9">
        <v>0</v>
      </c>
      <c r="I14" s="10" t="s">
        <v>60</v>
      </c>
      <c r="J14" s="12">
        <f>SUM(D8:D9)</f>
        <v>0.30499999999999999</v>
      </c>
      <c r="K14" s="12">
        <f t="shared" ref="K14:M14" si="8">SUM(E8:E9)</f>
        <v>0.20100000000000001</v>
      </c>
      <c r="L14" s="12">
        <f t="shared" si="8"/>
        <v>0.69699999999999995</v>
      </c>
      <c r="M14" s="12">
        <f t="shared" si="8"/>
        <v>0.245</v>
      </c>
    </row>
    <row r="15" spans="2:21" ht="15">
      <c r="C15" s="9" t="s">
        <v>29</v>
      </c>
      <c r="D15" s="9">
        <v>2.3E-2</v>
      </c>
      <c r="E15" s="9">
        <v>9.2999999999999999E-2</v>
      </c>
      <c r="F15" s="9">
        <v>4.0000000000000001E-3</v>
      </c>
      <c r="G15" s="9">
        <v>4.7E-2</v>
      </c>
      <c r="I15" s="10" t="s">
        <v>61</v>
      </c>
      <c r="J15" s="13">
        <f>SUM(D10:D13)</f>
        <v>0.19899999999999998</v>
      </c>
      <c r="K15" s="13">
        <f t="shared" ref="K15:M15" si="9">SUM(E10:E13)</f>
        <v>0.12100000000000001</v>
      </c>
      <c r="L15" s="13">
        <f t="shared" si="9"/>
        <v>4.0000000000000008E-2</v>
      </c>
      <c r="M15" s="13">
        <f t="shared" si="9"/>
        <v>9.1000000000000011E-2</v>
      </c>
    </row>
    <row r="16" spans="2:21" ht="11">
      <c r="C16" s="9" t="s">
        <v>62</v>
      </c>
      <c r="D16" s="9">
        <v>1.0999999999999999E-2</v>
      </c>
      <c r="E16" s="9">
        <v>1E-3</v>
      </c>
      <c r="F16" s="9">
        <v>1E-3</v>
      </c>
      <c r="G16" s="9">
        <v>5.0000000000000001E-3</v>
      </c>
      <c r="I16" s="10" t="s">
        <v>63</v>
      </c>
    </row>
    <row r="17" spans="3:13" ht="11">
      <c r="C17" s="9" t="s">
        <v>32</v>
      </c>
      <c r="D17" s="9">
        <v>0.2956342394276984</v>
      </c>
      <c r="E17" s="9">
        <v>0.57069999999999999</v>
      </c>
      <c r="F17" s="9">
        <v>0.23200000000000001</v>
      </c>
      <c r="G17" s="9">
        <v>0.61099999999999999</v>
      </c>
      <c r="I17" s="10" t="s">
        <v>64</v>
      </c>
    </row>
    <row r="18" spans="3:13" ht="11">
      <c r="C18" s="9" t="s">
        <v>65</v>
      </c>
      <c r="D18" s="9">
        <v>2.5999999999999999E-3</v>
      </c>
      <c r="E18" s="9">
        <v>2E-3</v>
      </c>
      <c r="F18" s="9">
        <v>1E-3</v>
      </c>
      <c r="G18" s="9">
        <v>1E-3</v>
      </c>
      <c r="I18" s="10" t="s">
        <v>43</v>
      </c>
      <c r="J18" s="14">
        <f>SUM(J6:J17)</f>
        <v>1.0002342394276984</v>
      </c>
      <c r="K18" s="14">
        <f t="shared" ref="K18:M18" si="10">SUM(K6:K17)</f>
        <v>0.99970000000000003</v>
      </c>
      <c r="L18" s="14">
        <f t="shared" si="10"/>
        <v>1</v>
      </c>
      <c r="M18" s="14">
        <f t="shared" si="10"/>
        <v>1</v>
      </c>
    </row>
    <row r="19" spans="3:13" ht="11">
      <c r="C19" s="9" t="s">
        <v>66</v>
      </c>
      <c r="D19" s="9">
        <v>0</v>
      </c>
      <c r="E19" s="9">
        <v>0</v>
      </c>
      <c r="F19" s="9">
        <v>0</v>
      </c>
      <c r="G19" s="9">
        <v>0</v>
      </c>
    </row>
    <row r="20" spans="3:13" ht="11">
      <c r="C20" s="9" t="s">
        <v>42</v>
      </c>
      <c r="D20" s="9">
        <v>0</v>
      </c>
      <c r="E20" s="9">
        <v>1E-3</v>
      </c>
      <c r="F20" s="9">
        <v>0</v>
      </c>
      <c r="G20" s="9">
        <v>0</v>
      </c>
    </row>
    <row r="21" spans="3:13" ht="11">
      <c r="C21" s="9" t="s">
        <v>67</v>
      </c>
      <c r="D21" s="9">
        <v>0</v>
      </c>
      <c r="E21" s="9">
        <v>0</v>
      </c>
      <c r="F21" s="9">
        <v>0</v>
      </c>
      <c r="G21" s="9">
        <v>0</v>
      </c>
    </row>
    <row r="22" spans="3:13" ht="11">
      <c r="C22" s="9" t="s">
        <v>49</v>
      </c>
      <c r="D22" s="9">
        <v>0</v>
      </c>
      <c r="E22" s="9">
        <v>0</v>
      </c>
      <c r="F22" s="9">
        <v>0</v>
      </c>
      <c r="G22" s="9">
        <v>0</v>
      </c>
    </row>
    <row r="24" spans="3:13">
      <c r="I24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workbookViewId="0">
      <selection activeCell="B3" sqref="B3"/>
    </sheetView>
  </sheetViews>
  <sheetFormatPr baseColWidth="10" defaultRowHeight="15" x14ac:dyDescent="0"/>
  <sheetData>
    <row r="2" spans="2:13">
      <c r="B2" t="s">
        <v>68</v>
      </c>
    </row>
    <row r="3" spans="2:13">
      <c r="B3" t="s">
        <v>172</v>
      </c>
    </row>
    <row r="11" spans="2:13">
      <c r="M11" s="31" t="s">
        <v>101</v>
      </c>
    </row>
    <row r="12" spans="2:13">
      <c r="M12" t="s">
        <v>82</v>
      </c>
    </row>
    <row r="13" spans="2:13">
      <c r="M13" t="s">
        <v>83</v>
      </c>
    </row>
    <row r="14" spans="2:13">
      <c r="M14" t="s">
        <v>84</v>
      </c>
    </row>
    <row r="15" spans="2:13">
      <c r="M15" t="s">
        <v>85</v>
      </c>
    </row>
    <row r="16" spans="2:13">
      <c r="M16" t="s">
        <v>86</v>
      </c>
    </row>
    <row r="17" spans="2:13">
      <c r="M17" t="s">
        <v>87</v>
      </c>
    </row>
    <row r="18" spans="2:13">
      <c r="M18" t="s">
        <v>88</v>
      </c>
    </row>
    <row r="19" spans="2:13">
      <c r="M19" t="s">
        <v>89</v>
      </c>
    </row>
    <row r="20" spans="2:13">
      <c r="M20" t="s">
        <v>90</v>
      </c>
    </row>
    <row r="21" spans="2:13">
      <c r="M21" t="s">
        <v>91</v>
      </c>
    </row>
    <row r="25" spans="2:13">
      <c r="B25" s="31" t="s">
        <v>102</v>
      </c>
      <c r="K25" s="31" t="s">
        <v>103</v>
      </c>
    </row>
    <row r="27" spans="2:13">
      <c r="B27" s="25" t="s">
        <v>92</v>
      </c>
    </row>
    <row r="28" spans="2:13">
      <c r="B28" s="26" t="s">
        <v>93</v>
      </c>
      <c r="I28" s="32">
        <v>6.0999999999999999E-2</v>
      </c>
    </row>
    <row r="29" spans="2:13">
      <c r="B29" s="26" t="s">
        <v>94</v>
      </c>
      <c r="I29" s="32">
        <f>0.306+0.061</f>
        <v>0.36699999999999999</v>
      </c>
    </row>
    <row r="30" spans="2:13">
      <c r="B30" s="26" t="s">
        <v>95</v>
      </c>
      <c r="I30" s="32">
        <v>0.11799999999999999</v>
      </c>
    </row>
    <row r="31" spans="2:13">
      <c r="B31" s="26" t="s">
        <v>96</v>
      </c>
      <c r="I31" s="32">
        <v>3.3000000000000002E-2</v>
      </c>
    </row>
    <row r="32" spans="2:13">
      <c r="B32" s="26" t="s">
        <v>97</v>
      </c>
      <c r="I32" s="32">
        <v>0.122</v>
      </c>
    </row>
    <row r="33" spans="2:11">
      <c r="B33" s="26" t="s">
        <v>98</v>
      </c>
      <c r="I33" s="32">
        <v>7.3999999999999996E-2</v>
      </c>
    </row>
    <row r="34" spans="2:11">
      <c r="B34" s="26" t="s">
        <v>99</v>
      </c>
      <c r="I34" s="32">
        <v>5.8999999999999997E-2</v>
      </c>
      <c r="K34" t="s">
        <v>123</v>
      </c>
    </row>
    <row r="35" spans="2:11">
      <c r="B35" s="26" t="s">
        <v>100</v>
      </c>
      <c r="I35" s="32">
        <f>0.083+0.107+0.035-I34</f>
        <v>0.16600000000000001</v>
      </c>
      <c r="K35" t="s">
        <v>122</v>
      </c>
    </row>
    <row r="36" spans="2:11">
      <c r="I36" s="36">
        <f>SUM(I28:I35)</f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workbookViewId="0">
      <selection activeCell="B3" sqref="B3"/>
    </sheetView>
  </sheetViews>
  <sheetFormatPr baseColWidth="10" defaultRowHeight="15" x14ac:dyDescent="0"/>
  <cols>
    <col min="1" max="1" width="2.6640625" customWidth="1"/>
    <col min="2" max="2" width="29.33203125" customWidth="1"/>
    <col min="3" max="3" width="16.1640625" customWidth="1"/>
    <col min="4" max="4" width="29.6640625" customWidth="1"/>
    <col min="5" max="5" width="26.6640625" customWidth="1"/>
    <col min="6" max="6" width="26.1640625" customWidth="1"/>
    <col min="7" max="7" width="23.5" customWidth="1"/>
    <col min="8" max="8" width="20.1640625" customWidth="1"/>
    <col min="9" max="9" width="17.33203125" customWidth="1"/>
    <col min="10" max="10" width="15" customWidth="1"/>
  </cols>
  <sheetData>
    <row r="2" spans="1:6">
      <c r="B2" t="s">
        <v>135</v>
      </c>
    </row>
    <row r="3" spans="1:6">
      <c r="A3" s="38"/>
      <c r="B3" t="s">
        <v>172</v>
      </c>
      <c r="C3" s="38"/>
    </row>
    <row r="4" spans="1:6">
      <c r="A4" s="38"/>
      <c r="C4" s="38"/>
    </row>
    <row r="5" spans="1:6" ht="18">
      <c r="A5" s="38"/>
      <c r="B5" s="50" t="s">
        <v>159</v>
      </c>
      <c r="C5" s="38"/>
    </row>
    <row r="6" spans="1:6">
      <c r="A6" s="38"/>
      <c r="C6" s="38"/>
    </row>
    <row r="7" spans="1:6">
      <c r="A7" s="38"/>
      <c r="B7" s="38" t="s">
        <v>136</v>
      </c>
      <c r="C7" s="38"/>
      <c r="F7" t="s">
        <v>139</v>
      </c>
    </row>
    <row r="8" spans="1:6">
      <c r="A8" s="38"/>
      <c r="B8" s="38"/>
      <c r="C8" s="38"/>
    </row>
    <row r="9" spans="1:6">
      <c r="A9" s="38"/>
      <c r="B9" s="43" t="s">
        <v>137</v>
      </c>
      <c r="C9" s="43" t="s">
        <v>138</v>
      </c>
    </row>
    <row r="10" spans="1:6">
      <c r="A10" s="38"/>
      <c r="B10" s="39" t="s">
        <v>129</v>
      </c>
      <c r="C10" s="40">
        <v>0.04</v>
      </c>
    </row>
    <row r="11" spans="1:6">
      <c r="A11" s="38"/>
      <c r="B11" s="38" t="s">
        <v>130</v>
      </c>
      <c r="C11" s="41">
        <v>0.05</v>
      </c>
    </row>
    <row r="12" spans="1:6">
      <c r="A12" s="38"/>
      <c r="B12" s="38" t="s">
        <v>131</v>
      </c>
      <c r="C12" s="41">
        <v>7.0000000000000007E-2</v>
      </c>
    </row>
    <row r="13" spans="1:6">
      <c r="A13" s="38"/>
      <c r="B13" s="38" t="s">
        <v>132</v>
      </c>
      <c r="C13" s="41">
        <v>0.23</v>
      </c>
    </row>
    <row r="14" spans="1:6">
      <c r="A14" s="38"/>
      <c r="B14" s="38" t="s">
        <v>133</v>
      </c>
      <c r="C14" s="41">
        <v>0.3</v>
      </c>
    </row>
    <row r="15" spans="1:6">
      <c r="A15" s="38"/>
      <c r="B15" s="38" t="s">
        <v>134</v>
      </c>
      <c r="C15" s="41">
        <v>0.31</v>
      </c>
    </row>
    <row r="16" spans="1:6">
      <c r="C16" s="42">
        <f>SUM(C10:C15)</f>
        <v>1</v>
      </c>
    </row>
    <row r="19" spans="2:10">
      <c r="C19" s="54"/>
    </row>
    <row r="20" spans="2:10">
      <c r="C20" s="54"/>
    </row>
    <row r="22" spans="2:10">
      <c r="F22" s="31" t="s">
        <v>140</v>
      </c>
      <c r="G22" s="31" t="s">
        <v>101</v>
      </c>
      <c r="H22" s="31" t="s">
        <v>142</v>
      </c>
      <c r="I22" s="31" t="s">
        <v>141</v>
      </c>
      <c r="J22" s="31" t="s">
        <v>78</v>
      </c>
    </row>
    <row r="23" spans="2:10">
      <c r="F23" t="s">
        <v>143</v>
      </c>
      <c r="G23" t="s">
        <v>151</v>
      </c>
      <c r="I23">
        <v>74</v>
      </c>
      <c r="J23" s="34">
        <f>ROUND(I23/$I$28,4)</f>
        <v>1.8E-3</v>
      </c>
    </row>
    <row r="24" spans="2:10">
      <c r="F24" t="s">
        <v>150</v>
      </c>
      <c r="G24" t="s">
        <v>152</v>
      </c>
      <c r="I24">
        <v>7730</v>
      </c>
      <c r="J24" s="34">
        <f t="shared" ref="J24:J27" si="0">ROUND(I24/$I$28,4)</f>
        <v>0.18629999999999999</v>
      </c>
    </row>
    <row r="25" spans="2:10">
      <c r="F25" t="s">
        <v>144</v>
      </c>
      <c r="G25" t="s">
        <v>149</v>
      </c>
      <c r="I25">
        <v>16704</v>
      </c>
      <c r="J25" s="34">
        <f t="shared" si="0"/>
        <v>0.40260000000000001</v>
      </c>
    </row>
    <row r="26" spans="2:10">
      <c r="F26" t="s">
        <v>145</v>
      </c>
      <c r="G26" t="s">
        <v>148</v>
      </c>
      <c r="I26">
        <v>1079</v>
      </c>
      <c r="J26" s="34">
        <f t="shared" si="0"/>
        <v>2.5999999999999999E-2</v>
      </c>
    </row>
    <row r="27" spans="2:10">
      <c r="F27" t="s">
        <v>146</v>
      </c>
      <c r="G27" t="s">
        <v>147</v>
      </c>
      <c r="H27">
        <v>4417934</v>
      </c>
      <c r="I27" s="44">
        <v>15904.562400000001</v>
      </c>
      <c r="J27" s="34">
        <f t="shared" si="0"/>
        <v>0.38329999999999997</v>
      </c>
    </row>
    <row r="28" spans="2:10" ht="15" customHeight="1">
      <c r="I28" s="46">
        <f>SUM(I23:I27)</f>
        <v>41491.562400000003</v>
      </c>
      <c r="J28" s="34">
        <f>SUM(J23:J27)</f>
        <v>1</v>
      </c>
    </row>
    <row r="29" spans="2:10">
      <c r="I29" s="46"/>
    </row>
    <row r="30" spans="2:10" ht="18">
      <c r="B30" s="50" t="s">
        <v>161</v>
      </c>
      <c r="I30" s="46"/>
    </row>
    <row r="31" spans="2:10" s="51" customFormat="1" ht="15" customHeight="1">
      <c r="B31" s="51" t="s">
        <v>166</v>
      </c>
      <c r="C31" s="46"/>
      <c r="D31" s="53"/>
      <c r="I31" s="46"/>
    </row>
    <row r="32" spans="2:10" s="51" customFormat="1" ht="15" customHeight="1">
      <c r="B32" s="51" t="s">
        <v>168</v>
      </c>
      <c r="C32" s="46"/>
      <c r="D32" s="53"/>
      <c r="I32" s="46"/>
    </row>
    <row r="33" spans="2:9" s="51" customFormat="1" ht="15" customHeight="1">
      <c r="C33" s="46"/>
      <c r="D33" s="53"/>
      <c r="I33" s="46"/>
    </row>
    <row r="34" spans="2:9" s="51" customFormat="1" ht="15" customHeight="1">
      <c r="B34" s="31" t="s">
        <v>167</v>
      </c>
      <c r="C34" s="55" t="s">
        <v>78</v>
      </c>
      <c r="D34" s="57" t="s">
        <v>169</v>
      </c>
      <c r="E34" s="31" t="s">
        <v>165</v>
      </c>
      <c r="G34" s="31" t="s">
        <v>170</v>
      </c>
      <c r="I34" s="46"/>
    </row>
    <row r="35" spans="2:9" s="51" customFormat="1" ht="15" customHeight="1">
      <c r="B35" s="51" t="s">
        <v>155</v>
      </c>
      <c r="C35" s="56">
        <f>C10/2+C12/2+C13+C14</f>
        <v>0.58499999999999996</v>
      </c>
      <c r="D35" s="58">
        <f>C35/$C$38</f>
        <v>0.89312977099236635</v>
      </c>
      <c r="E35" s="53">
        <v>0.55000000000000004</v>
      </c>
      <c r="I35" s="46"/>
    </row>
    <row r="36" spans="2:9" s="51" customFormat="1" ht="15" customHeight="1">
      <c r="B36" s="51" t="s">
        <v>156</v>
      </c>
      <c r="C36" s="56">
        <v>0</v>
      </c>
      <c r="D36" s="58">
        <f>C36/$C$38</f>
        <v>0</v>
      </c>
      <c r="E36" s="53">
        <v>0.6</v>
      </c>
      <c r="G36" s="51">
        <f>D35*E35+D36*E36+D37*E37</f>
        <v>0.58206106870229002</v>
      </c>
      <c r="I36" s="46"/>
    </row>
    <row r="37" spans="2:9" s="51" customFormat="1" ht="15" customHeight="1">
      <c r="B37" s="51" t="s">
        <v>157</v>
      </c>
      <c r="C37" s="56">
        <f>C10/2+C11</f>
        <v>7.0000000000000007E-2</v>
      </c>
      <c r="D37" s="58">
        <f>C37/$C$38</f>
        <v>0.1068702290076336</v>
      </c>
      <c r="E37" s="53">
        <v>0.85</v>
      </c>
      <c r="I37" s="46"/>
    </row>
    <row r="38" spans="2:9" s="51" customFormat="1" ht="15" customHeight="1">
      <c r="C38" s="37">
        <f>SUM(C35:C37)</f>
        <v>0.65500000000000003</v>
      </c>
      <c r="D38" s="34">
        <f>SUM(D35:D37)</f>
        <v>1</v>
      </c>
      <c r="I38" s="46"/>
    </row>
    <row r="39" spans="2:9" s="51" customFormat="1" ht="15" customHeight="1">
      <c r="C39" s="37"/>
      <c r="D39" s="34"/>
      <c r="I39" s="46"/>
    </row>
    <row r="40" spans="2:9" s="51" customFormat="1" ht="15" customHeight="1">
      <c r="C40" s="37"/>
      <c r="D40" s="34"/>
      <c r="I40" s="46"/>
    </row>
    <row r="41" spans="2:9" s="51" customFormat="1" ht="15" customHeight="1">
      <c r="B41" s="51" t="s">
        <v>162</v>
      </c>
      <c r="I41" s="46"/>
    </row>
    <row r="42" spans="2:9" s="51" customFormat="1" ht="15" customHeight="1">
      <c r="B42" s="51" t="s">
        <v>163</v>
      </c>
      <c r="I42" s="46"/>
    </row>
    <row r="43" spans="2:9" s="51" customFormat="1" ht="15" customHeight="1">
      <c r="I43" s="46"/>
    </row>
    <row r="44" spans="2:9" s="51" customFormat="1" ht="15" customHeight="1">
      <c r="B44" s="31" t="s">
        <v>140</v>
      </c>
      <c r="C44" s="31" t="s">
        <v>141</v>
      </c>
      <c r="D44" s="31" t="s">
        <v>165</v>
      </c>
      <c r="E44" s="31" t="s">
        <v>171</v>
      </c>
      <c r="F44" s="31" t="s">
        <v>78</v>
      </c>
      <c r="I44" s="46"/>
    </row>
    <row r="45" spans="2:9" s="51" customFormat="1" ht="15" customHeight="1">
      <c r="B45" s="51" t="s">
        <v>164</v>
      </c>
      <c r="C45" s="51">
        <f>I24+I25</f>
        <v>24434</v>
      </c>
      <c r="D45" s="53">
        <v>0.4</v>
      </c>
      <c r="E45" s="59">
        <f>C45*D45</f>
        <v>9773.6</v>
      </c>
      <c r="F45" s="51">
        <f>E45/E48</f>
        <v>0.50497225861963857</v>
      </c>
      <c r="I45" s="46"/>
    </row>
    <row r="46" spans="2:9" s="51" customFormat="1" ht="15" customHeight="1">
      <c r="B46" s="51" t="s">
        <v>147</v>
      </c>
      <c r="C46" s="52">
        <f>I27</f>
        <v>15904.562400000001</v>
      </c>
      <c r="D46" s="53">
        <f>G36</f>
        <v>0.58206106870229002</v>
      </c>
      <c r="E46" s="59">
        <f t="shared" ref="E46:E47" si="1">C46*D46</f>
        <v>9257.4265877862599</v>
      </c>
      <c r="F46" s="51">
        <f>E46/E48</f>
        <v>0.47830314449536726</v>
      </c>
      <c r="I46" s="46"/>
    </row>
    <row r="47" spans="2:9" s="51" customFormat="1" ht="15" customHeight="1">
      <c r="B47" s="51" t="s">
        <v>148</v>
      </c>
      <c r="C47" s="51">
        <f>I26</f>
        <v>1079</v>
      </c>
      <c r="D47" s="53">
        <v>0.3</v>
      </c>
      <c r="E47" s="59">
        <f t="shared" si="1"/>
        <v>323.7</v>
      </c>
      <c r="F47" s="51">
        <f>E47/E48</f>
        <v>1.6724596884993965E-2</v>
      </c>
      <c r="I47" s="46"/>
    </row>
    <row r="48" spans="2:9" s="51" customFormat="1" ht="15" customHeight="1">
      <c r="C48" s="46">
        <f>SUM(C45:C47)</f>
        <v>41417.562400000003</v>
      </c>
      <c r="D48" s="53"/>
      <c r="E48" s="45">
        <f>SUM(E45:E47)</f>
        <v>19354.726587786263</v>
      </c>
      <c r="I48" s="46"/>
    </row>
    <row r="49" spans="2:9" s="51" customFormat="1" ht="15" customHeight="1">
      <c r="C49" s="46"/>
      <c r="D49" s="53"/>
      <c r="I49" s="46"/>
    </row>
    <row r="50" spans="2:9" s="51" customFormat="1" ht="15" customHeight="1"/>
    <row r="51" spans="2:9" ht="18">
      <c r="B51" s="50" t="s">
        <v>160</v>
      </c>
    </row>
    <row r="53" spans="2:9">
      <c r="B53" s="25" t="s">
        <v>153</v>
      </c>
      <c r="C53" s="23"/>
      <c r="D53" s="47"/>
    </row>
    <row r="54" spans="2:9">
      <c r="B54" s="26" t="s">
        <v>154</v>
      </c>
      <c r="C54" s="48"/>
      <c r="D54" s="49">
        <f>ROUND(F45,4)</f>
        <v>0.505</v>
      </c>
    </row>
    <row r="55" spans="2:9">
      <c r="B55" s="26" t="s">
        <v>155</v>
      </c>
      <c r="C55" s="48"/>
      <c r="D55" s="49">
        <f>ROUND(D35*$F$46,4)</f>
        <v>0.42720000000000002</v>
      </c>
    </row>
    <row r="56" spans="2:9">
      <c r="B56" s="26" t="s">
        <v>156</v>
      </c>
      <c r="C56" s="48"/>
      <c r="D56" s="49">
        <f>ROUND(D36*$F$46,4)</f>
        <v>0</v>
      </c>
    </row>
    <row r="57" spans="2:9">
      <c r="B57" s="26" t="s">
        <v>157</v>
      </c>
      <c r="C57" s="48"/>
      <c r="D57" s="49">
        <f>ROUND(D37*$F$46,4)</f>
        <v>5.11E-2</v>
      </c>
    </row>
    <row r="58" spans="2:9">
      <c r="B58" s="26" t="s">
        <v>158</v>
      </c>
      <c r="C58" s="48"/>
      <c r="D58" s="49">
        <f>ROUND(F47,4)</f>
        <v>1.67E-2</v>
      </c>
    </row>
    <row r="59" spans="2:9">
      <c r="D59" s="37">
        <f>SUM(D54:D58)</f>
        <v>1</v>
      </c>
    </row>
  </sheetData>
  <dataValidations count="1">
    <dataValidation type="decimal" operator="greaterThanOrEqual" showInputMessage="1" showErrorMessage="1" errorTitle="Number Range" error="You may only add positive numbers. _x000d_" sqref="D53:D58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workbookViewId="0">
      <selection activeCell="B3" sqref="B3"/>
    </sheetView>
  </sheetViews>
  <sheetFormatPr baseColWidth="10" defaultRowHeight="15" x14ac:dyDescent="0"/>
  <cols>
    <col min="2" max="2" width="23.6640625" customWidth="1"/>
    <col min="3" max="3" width="19.83203125" customWidth="1"/>
    <col min="4" max="4" width="14.83203125" customWidth="1"/>
    <col min="5" max="5" width="15.5" customWidth="1"/>
  </cols>
  <sheetData>
    <row r="2" spans="2:2">
      <c r="B2" t="s">
        <v>124</v>
      </c>
    </row>
    <row r="3" spans="2:2">
      <c r="B3" t="s">
        <v>172</v>
      </c>
    </row>
    <row r="5" spans="2:2">
      <c r="B5" t="s">
        <v>128</v>
      </c>
    </row>
    <row r="6" spans="2:2">
      <c r="B6" t="s">
        <v>121</v>
      </c>
    </row>
    <row r="22" spans="2:5">
      <c r="B22" s="31" t="s">
        <v>108</v>
      </c>
      <c r="C22" s="31" t="s">
        <v>101</v>
      </c>
      <c r="D22" s="31" t="s">
        <v>118</v>
      </c>
      <c r="E22" s="31" t="s">
        <v>78</v>
      </c>
    </row>
    <row r="23" spans="2:5">
      <c r="B23" t="s">
        <v>109</v>
      </c>
      <c r="C23" t="s">
        <v>114</v>
      </c>
      <c r="D23" s="33">
        <v>143008320</v>
      </c>
      <c r="E23" s="34">
        <f>D23/$D$28</f>
        <v>0.36414819426373513</v>
      </c>
    </row>
    <row r="24" spans="2:5">
      <c r="B24" t="s">
        <v>110</v>
      </c>
      <c r="C24" t="s">
        <v>115</v>
      </c>
      <c r="D24" s="33">
        <v>105018737</v>
      </c>
      <c r="E24" s="34">
        <f t="shared" ref="E24:E27" si="0">D24/$D$28</f>
        <v>0.26741369622696154</v>
      </c>
    </row>
    <row r="25" spans="2:5">
      <c r="B25" t="s">
        <v>111</v>
      </c>
      <c r="C25" t="s">
        <v>116</v>
      </c>
      <c r="D25" s="33">
        <v>121136021</v>
      </c>
      <c r="E25" s="34">
        <f t="shared" si="0"/>
        <v>0.30845382497636425</v>
      </c>
    </row>
    <row r="26" spans="2:5">
      <c r="B26" t="s">
        <v>112</v>
      </c>
      <c r="C26" t="s">
        <v>117</v>
      </c>
      <c r="D26" s="33">
        <v>23360519</v>
      </c>
      <c r="E26" s="34">
        <f t="shared" si="0"/>
        <v>5.9483887447343446E-2</v>
      </c>
    </row>
    <row r="27" spans="2:5">
      <c r="B27" t="s">
        <v>113</v>
      </c>
      <c r="C27" t="s">
        <v>113</v>
      </c>
      <c r="D27" s="33">
        <v>196516</v>
      </c>
      <c r="E27" s="34">
        <f t="shared" si="0"/>
        <v>5.0039708559566443E-4</v>
      </c>
    </row>
    <row r="28" spans="2:5">
      <c r="B28" t="s">
        <v>119</v>
      </c>
      <c r="C28" t="s">
        <v>120</v>
      </c>
      <c r="D28" s="33">
        <f>SUM(D23:D27)</f>
        <v>392720113</v>
      </c>
    </row>
    <row r="31" spans="2:5">
      <c r="B31" t="s">
        <v>125</v>
      </c>
    </row>
    <row r="34" spans="2:7">
      <c r="B34" s="31" t="s">
        <v>102</v>
      </c>
      <c r="E34" s="31" t="s">
        <v>126</v>
      </c>
      <c r="F34" s="31" t="s">
        <v>127</v>
      </c>
    </row>
    <row r="36" spans="2:7">
      <c r="B36" s="25" t="s">
        <v>104</v>
      </c>
    </row>
    <row r="37" spans="2:7">
      <c r="B37" s="26" t="s">
        <v>105</v>
      </c>
      <c r="E37" t="s">
        <v>114</v>
      </c>
      <c r="F37" t="s">
        <v>115</v>
      </c>
      <c r="G37" s="35">
        <f>E23+E24</f>
        <v>0.63156189049069666</v>
      </c>
    </row>
    <row r="38" spans="2:7">
      <c r="B38" s="26" t="s">
        <v>106</v>
      </c>
      <c r="E38" t="s">
        <v>116</v>
      </c>
      <c r="F38" t="s">
        <v>117</v>
      </c>
      <c r="G38" s="35">
        <f>E25+E26</f>
        <v>0.36793771242370771</v>
      </c>
    </row>
    <row r="39" spans="2:7">
      <c r="B39" s="26" t="s">
        <v>107</v>
      </c>
      <c r="E39" t="s">
        <v>113</v>
      </c>
      <c r="G39" s="35">
        <f>E27</f>
        <v>5.0039708559566443E-4</v>
      </c>
    </row>
    <row r="40" spans="2:7">
      <c r="G40" s="37">
        <f>SUM(G37:G39)</f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final_demand</vt:lpstr>
      <vt:lpstr>HeatingTechnologies</vt:lpstr>
      <vt:lpstr>HotWaterTechnologies</vt:lpstr>
      <vt:lpstr>appliances</vt:lpstr>
      <vt:lpstr>cooking</vt:lpstr>
      <vt:lpstr>lighting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2014-06-19T16:24:04Z</dcterms:created>
  <dcterms:modified xsi:type="dcterms:W3CDTF">2014-07-16T13:59:11Z</dcterms:modified>
</cp:coreProperties>
</file>