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0" yWindow="0" windowWidth="14400" windowHeight="15800" tabRatio="500"/>
  </bookViews>
  <sheets>
    <sheet name="Electricity" sheetId="1" r:id="rId1"/>
    <sheet name="Fuel aggreg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2" l="1"/>
  <c r="H15" i="2"/>
  <c r="H14" i="2"/>
  <c r="H13" i="2"/>
  <c r="E21" i="2"/>
  <c r="C36" i="2"/>
  <c r="E36" i="2"/>
  <c r="G21" i="2"/>
  <c r="C29" i="2"/>
  <c r="E29" i="2"/>
  <c r="F21" i="2"/>
  <c r="C30" i="2"/>
  <c r="E30" i="2"/>
  <c r="I21" i="2"/>
  <c r="C31" i="2"/>
  <c r="E31" i="2"/>
  <c r="D21" i="2"/>
  <c r="C33" i="2"/>
  <c r="E33" i="2"/>
  <c r="H21" i="2"/>
  <c r="C34" i="2"/>
  <c r="E34" i="2"/>
  <c r="C21" i="2"/>
  <c r="C35" i="2"/>
  <c r="E35" i="2"/>
  <c r="F36" i="2"/>
  <c r="F33" i="2"/>
  <c r="F34" i="2"/>
  <c r="F35" i="2"/>
  <c r="G36" i="2"/>
  <c r="G35" i="2"/>
  <c r="G34" i="2"/>
  <c r="G33" i="2"/>
  <c r="F31" i="2"/>
  <c r="F30" i="2"/>
  <c r="F29" i="2"/>
  <c r="K41" i="1"/>
  <c r="L41" i="1"/>
  <c r="M41" i="1"/>
  <c r="J41" i="1"/>
  <c r="C41" i="1"/>
  <c r="J39" i="1"/>
  <c r="K39" i="1"/>
  <c r="L39" i="1"/>
  <c r="M39" i="1"/>
  <c r="J40" i="1"/>
  <c r="K40" i="1"/>
  <c r="L40" i="1"/>
  <c r="M40" i="1"/>
  <c r="M27" i="1"/>
  <c r="M28" i="1"/>
  <c r="M29" i="1"/>
  <c r="M30" i="1"/>
  <c r="M31" i="1"/>
  <c r="M32" i="1"/>
  <c r="M33" i="1"/>
  <c r="M34" i="1"/>
  <c r="M35" i="1"/>
  <c r="M36" i="1"/>
  <c r="M37" i="1"/>
  <c r="M38" i="1"/>
  <c r="L27" i="1"/>
  <c r="L28" i="1"/>
  <c r="L29" i="1"/>
  <c r="L30" i="1"/>
  <c r="L31" i="1"/>
  <c r="L32" i="1"/>
  <c r="L33" i="1"/>
  <c r="L34" i="1"/>
  <c r="L35" i="1"/>
  <c r="L36" i="1"/>
  <c r="L37" i="1"/>
  <c r="L38" i="1"/>
  <c r="K27" i="1"/>
  <c r="K28" i="1"/>
  <c r="K29" i="1"/>
  <c r="K30" i="1"/>
  <c r="K31" i="1"/>
  <c r="K32" i="1"/>
  <c r="K33" i="1"/>
  <c r="K34" i="1"/>
  <c r="K35" i="1"/>
  <c r="K36" i="1"/>
  <c r="K37" i="1"/>
  <c r="K38" i="1"/>
  <c r="J27" i="1"/>
  <c r="J28" i="1"/>
  <c r="J29" i="1"/>
  <c r="J30" i="1"/>
  <c r="J31" i="1"/>
  <c r="J32" i="1"/>
  <c r="J33" i="1"/>
  <c r="J34" i="1"/>
  <c r="J35" i="1"/>
  <c r="J36" i="1"/>
  <c r="J37" i="1"/>
  <c r="J38" i="1"/>
  <c r="C19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K7" i="1"/>
  <c r="L7" i="1"/>
  <c r="M7" i="1"/>
  <c r="J7" i="1"/>
  <c r="C24" i="2"/>
  <c r="D24" i="2"/>
  <c r="E24" i="2"/>
  <c r="F24" i="2"/>
  <c r="G24" i="2"/>
  <c r="H24" i="2"/>
  <c r="I24" i="2"/>
  <c r="J24" i="2"/>
  <c r="K24" i="2"/>
  <c r="C23" i="2"/>
  <c r="D23" i="2"/>
  <c r="E23" i="2"/>
  <c r="F23" i="2"/>
  <c r="G23" i="2"/>
  <c r="H23" i="2"/>
  <c r="I23" i="2"/>
  <c r="J23" i="2"/>
  <c r="K23" i="2"/>
  <c r="C22" i="2"/>
  <c r="D22" i="2"/>
  <c r="E22" i="2"/>
  <c r="F22" i="2"/>
  <c r="G22" i="2"/>
  <c r="H22" i="2"/>
  <c r="I22" i="2"/>
  <c r="J22" i="2"/>
  <c r="K22" i="2"/>
  <c r="J21" i="2"/>
  <c r="K21" i="2"/>
  <c r="L19" i="1"/>
  <c r="K19" i="1"/>
  <c r="J19" i="1"/>
  <c r="M19" i="1"/>
</calcChain>
</file>

<file path=xl/sharedStrings.xml><?xml version="1.0" encoding="utf-8"?>
<sst xmlns="http://schemas.openxmlformats.org/spreadsheetml/2006/main" count="113" uniqueCount="65">
  <si>
    <t>Summary</t>
  </si>
  <si>
    <t>Cooling</t>
  </si>
  <si>
    <t>Lighting</t>
  </si>
  <si>
    <t>Street Lighting</t>
  </si>
  <si>
    <t>Space and water heating</t>
  </si>
  <si>
    <t>Final demand per energy carrier (TJ)</t>
  </si>
  <si>
    <t>Space heating / hot water</t>
  </si>
  <si>
    <t>Other</t>
  </si>
  <si>
    <t>Coal</t>
  </si>
  <si>
    <t>Gas</t>
  </si>
  <si>
    <t>Oil</t>
  </si>
  <si>
    <t>Woodpellets</t>
  </si>
  <si>
    <t>Solar thermal</t>
  </si>
  <si>
    <t>Electricity</t>
  </si>
  <si>
    <t>Heat</t>
  </si>
  <si>
    <t xml:space="preserve">How much electricity is used in which services application? </t>
  </si>
  <si>
    <t>Deriving Final demand per application and space heating split</t>
  </si>
  <si>
    <t>Electricity breakdown</t>
  </si>
  <si>
    <t>Percentage</t>
  </si>
  <si>
    <t>Appliances</t>
  </si>
  <si>
    <t>Space heating and hot water</t>
  </si>
  <si>
    <t>Electrical appliances</t>
  </si>
  <si>
    <t>Source:</t>
  </si>
  <si>
    <t>[1]</t>
  </si>
  <si>
    <t>References</t>
  </si>
  <si>
    <t>[1] JRC (2012) Energy Efficiency Status Report 2012 (http://iet.jrc.ec.europa.eu/energyefficiency/sites/energyefficiency/files/energy-efficiency-status-report-2012.pdf, page 109, figure 83: 'Tertiary electricity consumption breakdown in the EU-27'</t>
  </si>
  <si>
    <t>Total</t>
  </si>
  <si>
    <t>Cooking</t>
  </si>
  <si>
    <t>Circulators</t>
  </si>
  <si>
    <t>Office lighting</t>
  </si>
  <si>
    <t>Air conditioning</t>
  </si>
  <si>
    <t>Commercial refrigerating</t>
  </si>
  <si>
    <t>Ventilation</t>
  </si>
  <si>
    <t>Pumps</t>
  </si>
  <si>
    <t>Image equipment</t>
  </si>
  <si>
    <t>Computers</t>
  </si>
  <si>
    <t>[2]</t>
  </si>
  <si>
    <t>Heat pumps</t>
  </si>
  <si>
    <t>Laundry</t>
  </si>
  <si>
    <t>Elevators</t>
  </si>
  <si>
    <t>ICT office</t>
  </si>
  <si>
    <t>Circulation pumps and other</t>
  </si>
  <si>
    <t>ICT datacenters</t>
  </si>
  <si>
    <t>Lighting street</t>
  </si>
  <si>
    <t>Electric heating</t>
  </si>
  <si>
    <t>Refrigeration</t>
  </si>
  <si>
    <t>Ventilation and air conditioning</t>
  </si>
  <si>
    <t>Hot water</t>
  </si>
  <si>
    <t>Misc building technologies</t>
  </si>
  <si>
    <t>[2] ISR (-) Energy efficiency in buildings: the approach for lifts &amp; escalators (http://www.google.nl/url?sa=t&amp;rct=j&amp;q=&amp;esrc=s&amp;source=web&amp;cd=4&amp;cad=rja&amp;uact=8&amp;ved=0CDMQFjAD&amp;url=http%3A%2F%2Fwww.ela-aisbl.eu%2FEnvironment%2FE4%2520Project-adealmeida.ppt&amp;ei=XBqoU9WoHMTEOaWMgMAF&amp;usg=AFQjCNFJbSYVibda8o-Ly5RK8Lzk4KCxLA&amp;bvm=bv.69411363,d.ZWU)</t>
  </si>
  <si>
    <t>Table 1</t>
  </si>
  <si>
    <t>Table 2</t>
  </si>
  <si>
    <t>Table 2: How much percent of the carrier is used in which application?</t>
  </si>
  <si>
    <t>Table 3: Final demand per application</t>
  </si>
  <si>
    <t>Table 1: Fuel aggregation, taken from the Services Analysis with EU 2011 data</t>
  </si>
  <si>
    <t>Table 4: Technology split in space heating</t>
  </si>
  <si>
    <t>Final energy use (TJ)</t>
  </si>
  <si>
    <t>Conversion efficiency (%)</t>
  </si>
  <si>
    <t>Useful energy demand (TJ)</t>
  </si>
  <si>
    <t>Share of useful demand (%)</t>
  </si>
  <si>
    <t>Share for dashboard (%)</t>
  </si>
  <si>
    <t>Solar thermal panels</t>
  </si>
  <si>
    <t>Biomass fired heaters</t>
  </si>
  <si>
    <t>District heating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</si>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</sst>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3" xfId="0" applyBorder="1"/>
    <xf numFmtId="10" fontId="0" fillId="0" borderId="0" xfId="0" applyNumberFormat="1"/>
    <xf numFmtId="10" fontId="0" fillId="0" borderId="3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vertical="center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 applyAlignment="1">
      <alignment horizontal="right"/>
    </xf>
    <xf numFmtId="0" fontId="0" fillId="0" borderId="3" xfId="0" applyBorder="1" applyAlignment="1">
      <alignment wrapText="1"/>
    </xf>
    <xf numFmtId="3" fontId="0" fillId="0" borderId="3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9" fontId="0" fillId="0" borderId="0" xfId="0" applyNumberFormat="1" applyAlignment="1">
      <alignment vertical="center"/>
    </xf>
    <xf numFmtId="9" fontId="0" fillId="0" borderId="2" xfId="0" applyNumberFormat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3" fontId="0" fillId="0" borderId="0" xfId="0" applyNumberFormat="1" applyAlignment="1">
      <alignment vertical="center"/>
    </xf>
    <xf numFmtId="3" fontId="0" fillId="0" borderId="2" xfId="0" applyNumberFormat="1" applyBorder="1" applyAlignment="1">
      <alignment vertical="center"/>
    </xf>
    <xf numFmtId="10" fontId="0" fillId="0" borderId="0" xfId="0" applyNumberFormat="1" applyAlignment="1">
      <alignment vertical="center"/>
    </xf>
    <xf numFmtId="10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2" xfId="0" applyNumberFormat="1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0" fontId="0" fillId="0" borderId="2" xfId="0" applyNumberFormat="1" applyBorder="1" applyAlignment="1">
      <alignment vertical="center"/>
    </xf>
    <xf numFmtId="10" fontId="1" fillId="0" borderId="2" xfId="0" applyNumberFormat="1" applyFont="1" applyBorder="1" applyAlignment="1">
      <alignment vertical="center"/>
    </xf>
    <xf numFmtId="0" fontId="0" fillId="0" borderId="0" xfId="0" applyAlignment="1">
      <alignment horizontal="left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1">
    <dxf>
      <font>
        <b/>
        <i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2:M47"/>
  <sheetViews>
    <sheetView tabSelected="1" workbookViewId="0">
      <selection activeCell="B47" sqref="B47:M47"/>
    </sheetView>
  </sheetViews>
  <sheetFormatPr baseColWidth="10" defaultRowHeight="15" x14ac:dyDescent="0"/>
  <cols>
    <col min="1" max="1" width="3.83203125" customWidth="1"/>
    <col min="2" max="2" width="20.83203125" customWidth="1"/>
    <col min="3" max="3" width="10.83203125" customWidth="1"/>
    <col min="4" max="4" width="3.83203125" customWidth="1"/>
    <col min="5" max="8" width="10.83203125" customWidth="1"/>
    <col min="9" max="9" width="3.83203125" customWidth="1"/>
    <col min="10" max="14" width="10.83203125" customWidth="1"/>
  </cols>
  <sheetData>
    <row r="2" spans="2:13" ht="20">
      <c r="B2" s="2" t="s">
        <v>15</v>
      </c>
    </row>
    <row r="3" spans="2:13" ht="20">
      <c r="B3" s="2"/>
    </row>
    <row r="4" spans="2:13">
      <c r="B4" s="1" t="s">
        <v>50</v>
      </c>
    </row>
    <row r="5" spans="2:13">
      <c r="B5" s="6" t="s">
        <v>17</v>
      </c>
      <c r="C5" s="6" t="s">
        <v>18</v>
      </c>
      <c r="D5" s="6"/>
      <c r="E5" s="6" t="s">
        <v>19</v>
      </c>
      <c r="F5" s="6"/>
      <c r="G5" s="6"/>
      <c r="H5" s="6"/>
      <c r="I5" s="6"/>
      <c r="J5" s="6" t="s">
        <v>0</v>
      </c>
      <c r="K5" s="6"/>
      <c r="L5" s="6"/>
      <c r="M5" s="6"/>
    </row>
    <row r="6" spans="2:13" s="5" customFormat="1" ht="45">
      <c r="B6" s="4"/>
      <c r="C6" s="4"/>
      <c r="D6" s="4"/>
      <c r="E6" s="4" t="s">
        <v>20</v>
      </c>
      <c r="F6" s="4" t="s">
        <v>1</v>
      </c>
      <c r="G6" s="4" t="s">
        <v>2</v>
      </c>
      <c r="H6" s="4" t="s">
        <v>21</v>
      </c>
      <c r="I6" s="4"/>
      <c r="J6" s="4" t="s">
        <v>20</v>
      </c>
      <c r="K6" s="4" t="s">
        <v>1</v>
      </c>
      <c r="L6" s="4" t="s">
        <v>2</v>
      </c>
      <c r="M6" s="4" t="s">
        <v>21</v>
      </c>
    </row>
    <row r="7" spans="2:13">
      <c r="B7" t="s">
        <v>3</v>
      </c>
      <c r="C7" s="8">
        <v>4.6800000000000001E-2</v>
      </c>
      <c r="G7">
        <v>1</v>
      </c>
      <c r="J7" s="8" t="str">
        <f>IF(ISNUMBER(E7),E7*$C7,"")</f>
        <v/>
      </c>
      <c r="K7" s="8" t="str">
        <f t="shared" ref="K7:M7" si="0">IF(ISNUMBER(F7),F7*$C7,"")</f>
        <v/>
      </c>
      <c r="L7" s="8">
        <f t="shared" si="0"/>
        <v>4.6800000000000001E-2</v>
      </c>
      <c r="M7" s="8" t="str">
        <f t="shared" si="0"/>
        <v/>
      </c>
    </row>
    <row r="8" spans="2:13">
      <c r="B8" t="s">
        <v>4</v>
      </c>
      <c r="C8" s="8">
        <v>0.19220000000000001</v>
      </c>
      <c r="E8">
        <v>1</v>
      </c>
      <c r="J8" s="8">
        <f t="shared" ref="J8:J18" si="1">IF(ISNUMBER(E8),E8*$C8,"")</f>
        <v>0.19220000000000001</v>
      </c>
      <c r="K8" s="8" t="str">
        <f t="shared" ref="K8:K18" si="2">IF(ISNUMBER(F8),F8*$C8,"")</f>
        <v/>
      </c>
      <c r="L8" s="8" t="str">
        <f t="shared" ref="L8:L18" si="3">IF(ISNUMBER(G8),G8*$C8,"")</f>
        <v/>
      </c>
      <c r="M8" s="8" t="str">
        <f t="shared" ref="M8:M18" si="4">IF(ISNUMBER(H8),H8*$C8,"")</f>
        <v/>
      </c>
    </row>
    <row r="9" spans="2:13">
      <c r="B9" t="s">
        <v>27</v>
      </c>
      <c r="C9" s="8">
        <v>5.1900000000000002E-2</v>
      </c>
      <c r="H9">
        <v>1</v>
      </c>
      <c r="J9" s="8" t="str">
        <f t="shared" si="1"/>
        <v/>
      </c>
      <c r="K9" s="8" t="str">
        <f t="shared" si="2"/>
        <v/>
      </c>
      <c r="L9" s="8" t="str">
        <f t="shared" si="3"/>
        <v/>
      </c>
      <c r="M9" s="8">
        <f t="shared" si="4"/>
        <v>5.1900000000000002E-2</v>
      </c>
    </row>
    <row r="10" spans="2:13">
      <c r="B10" t="s">
        <v>28</v>
      </c>
      <c r="C10" s="8">
        <v>6.88E-2</v>
      </c>
      <c r="E10">
        <v>1</v>
      </c>
      <c r="J10" s="8">
        <f t="shared" si="1"/>
        <v>6.88E-2</v>
      </c>
      <c r="K10" s="8" t="str">
        <f t="shared" si="2"/>
        <v/>
      </c>
      <c r="L10" s="8" t="str">
        <f t="shared" si="3"/>
        <v/>
      </c>
      <c r="M10" s="8" t="str">
        <f t="shared" si="4"/>
        <v/>
      </c>
    </row>
    <row r="11" spans="2:13">
      <c r="B11" t="s">
        <v>7</v>
      </c>
      <c r="C11" s="8">
        <v>7.6600000000000001E-2</v>
      </c>
      <c r="H11">
        <v>1</v>
      </c>
      <c r="J11" s="8" t="str">
        <f t="shared" si="1"/>
        <v/>
      </c>
      <c r="K11" s="8" t="str">
        <f t="shared" si="2"/>
        <v/>
      </c>
      <c r="L11" s="8" t="str">
        <f t="shared" si="3"/>
        <v/>
      </c>
      <c r="M11" s="8">
        <f t="shared" si="4"/>
        <v>7.6600000000000001E-2</v>
      </c>
    </row>
    <row r="12" spans="2:13">
      <c r="B12" t="s">
        <v>35</v>
      </c>
      <c r="C12" s="8">
        <v>4.6800000000000001E-2</v>
      </c>
      <c r="H12">
        <v>1</v>
      </c>
      <c r="J12" s="8" t="str">
        <f t="shared" si="1"/>
        <v/>
      </c>
      <c r="K12" s="8" t="str">
        <f t="shared" si="2"/>
        <v/>
      </c>
      <c r="L12" s="8" t="str">
        <f t="shared" si="3"/>
        <v/>
      </c>
      <c r="M12" s="8">
        <f t="shared" si="4"/>
        <v>4.6800000000000001E-2</v>
      </c>
    </row>
    <row r="13" spans="2:13">
      <c r="B13" t="s">
        <v>29</v>
      </c>
      <c r="C13" s="8">
        <v>0.20780000000000001</v>
      </c>
      <c r="G13">
        <v>1</v>
      </c>
      <c r="J13" s="8" t="str">
        <f t="shared" si="1"/>
        <v/>
      </c>
      <c r="K13" s="8" t="str">
        <f t="shared" si="2"/>
        <v/>
      </c>
      <c r="L13" s="8">
        <f t="shared" si="3"/>
        <v>0.20780000000000001</v>
      </c>
      <c r="M13" s="8" t="str">
        <f t="shared" si="4"/>
        <v/>
      </c>
    </row>
    <row r="14" spans="2:13">
      <c r="B14" t="s">
        <v>30</v>
      </c>
      <c r="C14" s="8">
        <v>2.86E-2</v>
      </c>
      <c r="F14">
        <v>1</v>
      </c>
      <c r="J14" s="8" t="str">
        <f t="shared" si="1"/>
        <v/>
      </c>
      <c r="K14" s="8">
        <f t="shared" si="2"/>
        <v>2.86E-2</v>
      </c>
      <c r="L14" s="8" t="str">
        <f t="shared" si="3"/>
        <v/>
      </c>
      <c r="M14" s="8" t="str">
        <f t="shared" si="4"/>
        <v/>
      </c>
    </row>
    <row r="15" spans="2:13">
      <c r="B15" t="s">
        <v>31</v>
      </c>
      <c r="C15" s="8">
        <v>8.5699999999999998E-2</v>
      </c>
      <c r="H15">
        <v>1</v>
      </c>
      <c r="J15" s="8" t="str">
        <f t="shared" si="1"/>
        <v/>
      </c>
      <c r="K15" s="8" t="str">
        <f t="shared" si="2"/>
        <v/>
      </c>
      <c r="L15" s="8" t="str">
        <f t="shared" si="3"/>
        <v/>
      </c>
      <c r="M15" s="8">
        <f t="shared" si="4"/>
        <v>8.5699999999999998E-2</v>
      </c>
    </row>
    <row r="16" spans="2:13">
      <c r="B16" t="s">
        <v>32</v>
      </c>
      <c r="C16" s="8">
        <v>0.12470000000000001</v>
      </c>
      <c r="F16">
        <v>1</v>
      </c>
      <c r="J16" s="8" t="str">
        <f t="shared" si="1"/>
        <v/>
      </c>
      <c r="K16" s="8">
        <f t="shared" si="2"/>
        <v>0.12470000000000001</v>
      </c>
      <c r="L16" s="8" t="str">
        <f t="shared" si="3"/>
        <v/>
      </c>
      <c r="M16" s="8" t="str">
        <f t="shared" si="4"/>
        <v/>
      </c>
    </row>
    <row r="17" spans="2:13">
      <c r="B17" t="s">
        <v>33</v>
      </c>
      <c r="C17" s="8">
        <v>5.8400000000000001E-2</v>
      </c>
      <c r="H17">
        <v>1</v>
      </c>
      <c r="J17" s="8" t="str">
        <f t="shared" si="1"/>
        <v/>
      </c>
      <c r="K17" s="8" t="str">
        <f t="shared" si="2"/>
        <v/>
      </c>
      <c r="L17" s="8" t="str">
        <f t="shared" si="3"/>
        <v/>
      </c>
      <c r="M17" s="8">
        <f t="shared" si="4"/>
        <v>5.8400000000000001E-2</v>
      </c>
    </row>
    <row r="18" spans="2:13">
      <c r="B18" t="s">
        <v>34</v>
      </c>
      <c r="C18" s="8">
        <v>1.17E-2</v>
      </c>
      <c r="H18">
        <v>1</v>
      </c>
      <c r="J18" s="8" t="str">
        <f t="shared" si="1"/>
        <v/>
      </c>
      <c r="K18" s="8" t="str">
        <f t="shared" si="2"/>
        <v/>
      </c>
      <c r="L18" s="8" t="str">
        <f t="shared" si="3"/>
        <v/>
      </c>
      <c r="M18" s="8">
        <f t="shared" si="4"/>
        <v>1.17E-2</v>
      </c>
    </row>
    <row r="19" spans="2:13">
      <c r="B19" s="7" t="s">
        <v>26</v>
      </c>
      <c r="C19" s="9">
        <f>SUM(C7:C18)</f>
        <v>1</v>
      </c>
      <c r="D19" s="7"/>
      <c r="E19" s="7"/>
      <c r="F19" s="7"/>
      <c r="G19" s="7"/>
      <c r="H19" s="7"/>
      <c r="I19" s="7"/>
      <c r="J19" s="9">
        <f>SUM(J7:J18)</f>
        <v>0.26100000000000001</v>
      </c>
      <c r="K19" s="9">
        <f>SUM(K7:K18)</f>
        <v>0.15329999999999999</v>
      </c>
      <c r="L19" s="9">
        <f>SUM(L7:L18)</f>
        <v>0.25459999999999999</v>
      </c>
      <c r="M19" s="9">
        <f>SUM(M7:M18)</f>
        <v>0.33110000000000001</v>
      </c>
    </row>
    <row r="21" spans="2:13">
      <c r="B21" t="s">
        <v>22</v>
      </c>
      <c r="C21" s="10" t="s">
        <v>23</v>
      </c>
    </row>
    <row r="22" spans="2:13">
      <c r="C22" s="10"/>
    </row>
    <row r="23" spans="2:13">
      <c r="C23" s="10"/>
    </row>
    <row r="24" spans="2:13">
      <c r="B24" s="1" t="s">
        <v>51</v>
      </c>
      <c r="C24" s="10"/>
    </row>
    <row r="25" spans="2:13">
      <c r="B25" s="6" t="s">
        <v>17</v>
      </c>
      <c r="C25" s="6" t="s">
        <v>18</v>
      </c>
      <c r="D25" s="6"/>
      <c r="E25" s="6" t="s">
        <v>19</v>
      </c>
      <c r="F25" s="6"/>
      <c r="G25" s="6"/>
      <c r="H25" s="6"/>
      <c r="I25" s="6"/>
      <c r="J25" s="6" t="s">
        <v>0</v>
      </c>
      <c r="K25" s="6"/>
      <c r="L25" s="6"/>
      <c r="M25" s="6"/>
    </row>
    <row r="26" spans="2:13" s="5" customFormat="1" ht="45">
      <c r="B26" s="4"/>
      <c r="C26" s="4"/>
      <c r="D26" s="4"/>
      <c r="E26" s="4" t="s">
        <v>20</v>
      </c>
      <c r="F26" s="4" t="s">
        <v>1</v>
      </c>
      <c r="G26" s="4" t="s">
        <v>2</v>
      </c>
      <c r="H26" s="4" t="s">
        <v>21</v>
      </c>
      <c r="I26" s="4"/>
      <c r="J26" s="4" t="s">
        <v>20</v>
      </c>
      <c r="K26" s="4" t="s">
        <v>1</v>
      </c>
      <c r="L26" s="4" t="s">
        <v>2</v>
      </c>
      <c r="M26" s="4" t="s">
        <v>21</v>
      </c>
    </row>
    <row r="27" spans="2:13">
      <c r="B27" t="s">
        <v>37</v>
      </c>
      <c r="C27" s="11">
        <v>0</v>
      </c>
      <c r="E27">
        <v>1</v>
      </c>
      <c r="J27" s="8">
        <f>IF(ISNUMBER(E27),E27*$C27,"")</f>
        <v>0</v>
      </c>
      <c r="K27" s="8" t="str">
        <f t="shared" ref="K27:K38" si="5">IF(ISNUMBER(F27),F27*$C27,"")</f>
        <v/>
      </c>
      <c r="L27" s="8" t="str">
        <f t="shared" ref="L27:L38" si="6">IF(ISNUMBER(G27),G27*$C27,"")</f>
        <v/>
      </c>
      <c r="M27" s="8" t="str">
        <f t="shared" ref="M27:M38" si="7">IF(ISNUMBER(H27),H27*$C27,"")</f>
        <v/>
      </c>
    </row>
    <row r="28" spans="2:13">
      <c r="B28" t="s">
        <v>38</v>
      </c>
      <c r="C28" s="11">
        <v>0</v>
      </c>
      <c r="H28">
        <v>1</v>
      </c>
      <c r="J28" s="8" t="str">
        <f t="shared" ref="J28:J38" si="8">IF(ISNUMBER(E28),E28*$C28,"")</f>
        <v/>
      </c>
      <c r="K28" s="8" t="str">
        <f t="shared" si="5"/>
        <v/>
      </c>
      <c r="L28" s="8" t="str">
        <f t="shared" si="6"/>
        <v/>
      </c>
      <c r="M28" s="8">
        <f t="shared" si="7"/>
        <v>0</v>
      </c>
    </row>
    <row r="29" spans="2:13">
      <c r="B29" t="s">
        <v>39</v>
      </c>
      <c r="C29" s="11">
        <v>0.01</v>
      </c>
      <c r="H29">
        <v>1</v>
      </c>
      <c r="J29" s="8" t="str">
        <f t="shared" si="8"/>
        <v/>
      </c>
      <c r="K29" s="8" t="str">
        <f t="shared" si="5"/>
        <v/>
      </c>
      <c r="L29" s="8" t="str">
        <f t="shared" si="6"/>
        <v/>
      </c>
      <c r="M29" s="8">
        <f t="shared" si="7"/>
        <v>0.01</v>
      </c>
    </row>
    <row r="30" spans="2:13">
      <c r="B30" t="s">
        <v>40</v>
      </c>
      <c r="C30" s="11">
        <v>0.03</v>
      </c>
      <c r="H30">
        <v>1</v>
      </c>
      <c r="J30" s="8" t="str">
        <f t="shared" si="8"/>
        <v/>
      </c>
      <c r="K30" s="8" t="str">
        <f t="shared" si="5"/>
        <v/>
      </c>
      <c r="L30" s="8" t="str">
        <f t="shared" si="6"/>
        <v/>
      </c>
      <c r="M30" s="8">
        <f t="shared" si="7"/>
        <v>0.03</v>
      </c>
    </row>
    <row r="31" spans="2:13">
      <c r="B31" t="s">
        <v>27</v>
      </c>
      <c r="C31" s="11">
        <v>0.03</v>
      </c>
      <c r="H31">
        <v>1</v>
      </c>
      <c r="J31" s="8" t="str">
        <f t="shared" si="8"/>
        <v/>
      </c>
      <c r="K31" s="8" t="str">
        <f t="shared" si="5"/>
        <v/>
      </c>
      <c r="L31" s="8" t="str">
        <f t="shared" si="6"/>
        <v/>
      </c>
      <c r="M31" s="8">
        <f t="shared" si="7"/>
        <v>0.03</v>
      </c>
    </row>
    <row r="32" spans="2:13">
      <c r="B32" t="s">
        <v>41</v>
      </c>
      <c r="C32" s="12">
        <v>0.03</v>
      </c>
      <c r="H32">
        <v>1</v>
      </c>
      <c r="J32" s="8" t="str">
        <f t="shared" si="8"/>
        <v/>
      </c>
      <c r="K32" s="8" t="str">
        <f t="shared" si="5"/>
        <v/>
      </c>
      <c r="L32" s="8" t="str">
        <f t="shared" si="6"/>
        <v/>
      </c>
      <c r="M32" s="8">
        <f t="shared" si="7"/>
        <v>0.03</v>
      </c>
    </row>
    <row r="33" spans="2:13">
      <c r="B33" t="s">
        <v>42</v>
      </c>
      <c r="C33" s="12">
        <v>0.04</v>
      </c>
      <c r="H33">
        <v>1</v>
      </c>
      <c r="J33" s="8" t="str">
        <f t="shared" si="8"/>
        <v/>
      </c>
      <c r="K33" s="8" t="str">
        <f t="shared" si="5"/>
        <v/>
      </c>
      <c r="L33" s="8" t="str">
        <f t="shared" si="6"/>
        <v/>
      </c>
      <c r="M33" s="8">
        <f t="shared" si="7"/>
        <v>0.04</v>
      </c>
    </row>
    <row r="34" spans="2:13">
      <c r="B34" s="13" t="s">
        <v>43</v>
      </c>
      <c r="C34" s="14">
        <v>0.05</v>
      </c>
      <c r="G34">
        <v>1</v>
      </c>
      <c r="J34" s="8" t="str">
        <f t="shared" si="8"/>
        <v/>
      </c>
      <c r="K34" s="8" t="str">
        <f t="shared" si="5"/>
        <v/>
      </c>
      <c r="L34" s="8">
        <f t="shared" si="6"/>
        <v>0.05</v>
      </c>
      <c r="M34" s="8" t="str">
        <f t="shared" si="7"/>
        <v/>
      </c>
    </row>
    <row r="35" spans="2:13">
      <c r="B35" t="s">
        <v>44</v>
      </c>
      <c r="C35" s="11">
        <v>0.06</v>
      </c>
      <c r="E35">
        <v>1</v>
      </c>
      <c r="J35" s="8">
        <f t="shared" si="8"/>
        <v>0.06</v>
      </c>
      <c r="K35" s="8" t="str">
        <f t="shared" si="5"/>
        <v/>
      </c>
      <c r="L35" s="8" t="str">
        <f t="shared" si="6"/>
        <v/>
      </c>
      <c r="M35" s="8" t="str">
        <f t="shared" si="7"/>
        <v/>
      </c>
    </row>
    <row r="36" spans="2:13">
      <c r="B36" t="s">
        <v>45</v>
      </c>
      <c r="C36" s="11">
        <v>0.09</v>
      </c>
      <c r="H36">
        <v>1</v>
      </c>
      <c r="J36" s="8" t="str">
        <f t="shared" si="8"/>
        <v/>
      </c>
      <c r="K36" s="8" t="str">
        <f t="shared" si="5"/>
        <v/>
      </c>
      <c r="L36" s="8" t="str">
        <f t="shared" si="6"/>
        <v/>
      </c>
      <c r="M36" s="8">
        <f t="shared" si="7"/>
        <v>0.09</v>
      </c>
    </row>
    <row r="37" spans="2:13">
      <c r="B37" t="s">
        <v>46</v>
      </c>
      <c r="C37" s="11">
        <v>0.11</v>
      </c>
      <c r="F37">
        <v>1</v>
      </c>
      <c r="J37" s="8" t="str">
        <f t="shared" si="8"/>
        <v/>
      </c>
      <c r="K37" s="8">
        <f t="shared" si="5"/>
        <v>0.11</v>
      </c>
      <c r="L37" s="8" t="str">
        <f t="shared" si="6"/>
        <v/>
      </c>
      <c r="M37" s="8" t="str">
        <f t="shared" si="7"/>
        <v/>
      </c>
    </row>
    <row r="38" spans="2:13">
      <c r="B38" t="s">
        <v>47</v>
      </c>
      <c r="C38" s="11">
        <v>0.14000000000000001</v>
      </c>
      <c r="E38">
        <v>1</v>
      </c>
      <c r="J38" s="8">
        <f t="shared" si="8"/>
        <v>0.14000000000000001</v>
      </c>
      <c r="K38" s="8" t="str">
        <f t="shared" si="5"/>
        <v/>
      </c>
      <c r="L38" s="8" t="str">
        <f t="shared" si="6"/>
        <v/>
      </c>
      <c r="M38" s="8" t="str">
        <f t="shared" si="7"/>
        <v/>
      </c>
    </row>
    <row r="39" spans="2:13">
      <c r="B39" t="s">
        <v>48</v>
      </c>
      <c r="C39" s="15">
        <v>0.16</v>
      </c>
      <c r="H39">
        <v>1</v>
      </c>
      <c r="J39" s="8" t="str">
        <f t="shared" ref="J39:J40" si="9">IF(ISNUMBER(E39),E39*$C39,"")</f>
        <v/>
      </c>
      <c r="K39" s="8" t="str">
        <f t="shared" ref="K39:K40" si="10">IF(ISNUMBER(F39),F39*$C39,"")</f>
        <v/>
      </c>
      <c r="L39" s="8" t="str">
        <f t="shared" ref="L39:L40" si="11">IF(ISNUMBER(G39),G39*$C39,"")</f>
        <v/>
      </c>
      <c r="M39" s="8">
        <f t="shared" ref="M39:M40" si="12">IF(ISNUMBER(H39),H39*$C39,"")</f>
        <v>0.16</v>
      </c>
    </row>
    <row r="40" spans="2:13">
      <c r="B40" t="s">
        <v>2</v>
      </c>
      <c r="C40" s="11">
        <v>0.25</v>
      </c>
      <c r="G40">
        <v>1</v>
      </c>
      <c r="J40" s="8" t="str">
        <f t="shared" si="9"/>
        <v/>
      </c>
      <c r="K40" s="8" t="str">
        <f t="shared" si="10"/>
        <v/>
      </c>
      <c r="L40" s="8">
        <f t="shared" si="11"/>
        <v>0.25</v>
      </c>
      <c r="M40" s="8" t="str">
        <f t="shared" si="12"/>
        <v/>
      </c>
    </row>
    <row r="41" spans="2:13">
      <c r="B41" s="7" t="s">
        <v>26</v>
      </c>
      <c r="C41" s="9">
        <f>SUM(C27:C40)</f>
        <v>1</v>
      </c>
      <c r="D41" s="7"/>
      <c r="E41" s="7"/>
      <c r="F41" s="7"/>
      <c r="G41" s="7"/>
      <c r="H41" s="7"/>
      <c r="I41" s="7"/>
      <c r="J41" s="9">
        <f>SUM(J27:J40)</f>
        <v>0.2</v>
      </c>
      <c r="K41" s="9">
        <f t="shared" ref="K41:M41" si="13">SUM(K27:K40)</f>
        <v>0.11</v>
      </c>
      <c r="L41" s="9">
        <f t="shared" si="13"/>
        <v>0.3</v>
      </c>
      <c r="M41" s="9">
        <f t="shared" si="13"/>
        <v>0.39</v>
      </c>
    </row>
    <row r="43" spans="2:13">
      <c r="B43" t="s">
        <v>22</v>
      </c>
      <c r="C43" s="10" t="s">
        <v>36</v>
      </c>
    </row>
    <row r="44" spans="2:13">
      <c r="C44" s="10"/>
    </row>
    <row r="45" spans="2:13">
      <c r="B45" s="1" t="s">
        <v>24</v>
      </c>
    </row>
    <row r="46" spans="2:13" ht="30" customHeight="1">
      <c r="B46" s="32" t="s">
        <v>25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</row>
    <row r="47" spans="2:13" ht="60" customHeight="1">
      <c r="B47" s="32" t="s">
        <v>49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</row>
  </sheetData>
  <mergeCells count="2">
    <mergeCell ref="B46:M46"/>
    <mergeCell ref="B47:M47"/>
  </mergeCells>
  <pageMargins left="0.75" right="0.75" top="1" bottom="1" header="0.5" footer="0.5"/>
  <pageSetup paperSize="9" orientation="portrait" horizontalDpi="4294967292" verticalDpi="4294967292"/>
  <ignoredErrors>
    <ignoredError sqref="J7:M18 J27:M4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8" tint="0.79998168889431442"/>
  </sheetPr>
  <dimension ref="B2:K36"/>
  <sheetViews>
    <sheetView topLeftCell="D9" workbookViewId="0">
      <selection activeCell="H17" sqref="H17"/>
    </sheetView>
  </sheetViews>
  <sheetFormatPr baseColWidth="10" defaultRowHeight="15" x14ac:dyDescent="0"/>
  <cols>
    <col min="1" max="1" width="3.83203125" customWidth="1"/>
    <col min="2" max="2" width="20.83203125" customWidth="1"/>
    <col min="3" max="11" width="13.33203125" style="18" customWidth="1"/>
    <col min="12" max="12" width="10.83203125" customWidth="1"/>
  </cols>
  <sheetData>
    <row r="2" spans="2:10" ht="20">
      <c r="B2" s="2" t="s">
        <v>16</v>
      </c>
    </row>
    <row r="5" spans="2:10">
      <c r="B5" s="1" t="s">
        <v>54</v>
      </c>
    </row>
    <row r="6" spans="2:10">
      <c r="B6" s="7"/>
      <c r="C6" s="19" t="s">
        <v>8</v>
      </c>
      <c r="D6" s="19" t="s">
        <v>9</v>
      </c>
      <c r="E6" s="19" t="s">
        <v>10</v>
      </c>
      <c r="F6" s="19" t="s">
        <v>11</v>
      </c>
      <c r="G6" s="19" t="s">
        <v>12</v>
      </c>
      <c r="H6" s="19" t="s">
        <v>13</v>
      </c>
      <c r="I6" s="19" t="s">
        <v>14</v>
      </c>
      <c r="J6" s="19" t="s">
        <v>7</v>
      </c>
    </row>
    <row r="7" spans="2:10" ht="30">
      <c r="B7" s="16" t="s">
        <v>5</v>
      </c>
      <c r="C7" s="17">
        <v>72512.650000000009</v>
      </c>
      <c r="D7" s="17">
        <v>1745022.53</v>
      </c>
      <c r="E7" s="17">
        <v>731646.73</v>
      </c>
      <c r="F7" s="17">
        <v>37157.85</v>
      </c>
      <c r="G7" s="17">
        <v>9162.31</v>
      </c>
      <c r="H7" s="17">
        <v>2899112.15</v>
      </c>
      <c r="I7" s="17">
        <v>351242.46917499998</v>
      </c>
      <c r="J7" s="17">
        <v>41610.14</v>
      </c>
    </row>
    <row r="11" spans="2:10">
      <c r="B11" s="1" t="s">
        <v>52</v>
      </c>
    </row>
    <row r="12" spans="2:10">
      <c r="B12" s="7"/>
      <c r="C12" s="19" t="s">
        <v>8</v>
      </c>
      <c r="D12" s="19" t="s">
        <v>9</v>
      </c>
      <c r="E12" s="19" t="s">
        <v>10</v>
      </c>
      <c r="F12" s="19" t="s">
        <v>11</v>
      </c>
      <c r="G12" s="19" t="s">
        <v>12</v>
      </c>
      <c r="H12" s="19" t="s">
        <v>13</v>
      </c>
      <c r="I12" s="19" t="s">
        <v>14</v>
      </c>
      <c r="J12" s="19" t="s">
        <v>7</v>
      </c>
    </row>
    <row r="13" spans="2:10">
      <c r="B13" t="s">
        <v>6</v>
      </c>
      <c r="C13" s="20">
        <v>1</v>
      </c>
      <c r="D13" s="20">
        <v>0.9</v>
      </c>
      <c r="E13" s="20">
        <v>0.9</v>
      </c>
      <c r="F13" s="20">
        <v>1</v>
      </c>
      <c r="G13" s="20">
        <v>1</v>
      </c>
      <c r="H13" s="20">
        <f>Electricity!J19</f>
        <v>0.26100000000000001</v>
      </c>
      <c r="I13" s="20">
        <v>1</v>
      </c>
      <c r="J13" s="20"/>
    </row>
    <row r="14" spans="2:10">
      <c r="B14" t="s">
        <v>1</v>
      </c>
      <c r="C14" s="20"/>
      <c r="D14" s="20"/>
      <c r="E14" s="20"/>
      <c r="F14" s="20"/>
      <c r="G14" s="20"/>
      <c r="H14" s="20">
        <f>Electricity!K19</f>
        <v>0.15329999999999999</v>
      </c>
      <c r="I14" s="20"/>
      <c r="J14" s="20"/>
    </row>
    <row r="15" spans="2:10">
      <c r="B15" t="s">
        <v>2</v>
      </c>
      <c r="C15" s="20"/>
      <c r="D15" s="20"/>
      <c r="E15" s="20"/>
      <c r="F15" s="20"/>
      <c r="G15" s="20"/>
      <c r="H15" s="20">
        <f>Electricity!L19</f>
        <v>0.25459999999999999</v>
      </c>
      <c r="I15" s="20"/>
      <c r="J15" s="20"/>
    </row>
    <row r="16" spans="2:10">
      <c r="B16" s="3" t="s">
        <v>7</v>
      </c>
      <c r="C16" s="21"/>
      <c r="D16" s="21">
        <v>0.1</v>
      </c>
      <c r="E16" s="21">
        <v>0.1</v>
      </c>
      <c r="F16" s="21"/>
      <c r="G16" s="21"/>
      <c r="H16" s="21">
        <f>Electricity!M19</f>
        <v>0.33110000000000001</v>
      </c>
      <c r="I16" s="21"/>
      <c r="J16" s="21">
        <v>1</v>
      </c>
    </row>
    <row r="19" spans="2:11">
      <c r="B19" s="1" t="s">
        <v>53</v>
      </c>
    </row>
    <row r="20" spans="2:11">
      <c r="B20" s="7"/>
      <c r="C20" s="19" t="s">
        <v>8</v>
      </c>
      <c r="D20" s="19" t="s">
        <v>9</v>
      </c>
      <c r="E20" s="19" t="s">
        <v>10</v>
      </c>
      <c r="F20" s="19" t="s">
        <v>11</v>
      </c>
      <c r="G20" s="19" t="s">
        <v>12</v>
      </c>
      <c r="H20" s="19" t="s">
        <v>13</v>
      </c>
      <c r="I20" s="19" t="s">
        <v>14</v>
      </c>
      <c r="J20" s="19" t="s">
        <v>7</v>
      </c>
      <c r="K20" s="22" t="s">
        <v>26</v>
      </c>
    </row>
    <row r="21" spans="2:11">
      <c r="B21" t="s">
        <v>6</v>
      </c>
      <c r="C21" s="23">
        <f t="shared" ref="C21:J24" si="0">C13*C$7</f>
        <v>72512.650000000009</v>
      </c>
      <c r="D21" s="23">
        <f t="shared" si="0"/>
        <v>1570520.277</v>
      </c>
      <c r="E21" s="23">
        <f t="shared" si="0"/>
        <v>658482.05700000003</v>
      </c>
      <c r="F21" s="23">
        <f t="shared" si="0"/>
        <v>37157.85</v>
      </c>
      <c r="G21" s="23">
        <f t="shared" si="0"/>
        <v>9162.31</v>
      </c>
      <c r="H21" s="23">
        <f t="shared" si="0"/>
        <v>756668.27115000004</v>
      </c>
      <c r="I21" s="23">
        <f t="shared" si="0"/>
        <v>351242.46917499998</v>
      </c>
      <c r="J21" s="23">
        <f t="shared" si="0"/>
        <v>0</v>
      </c>
      <c r="K21" s="27">
        <f>SUM(C21:J21)</f>
        <v>3455745.8843250005</v>
      </c>
    </row>
    <row r="22" spans="2:11">
      <c r="B22" t="s">
        <v>1</v>
      </c>
      <c r="C22" s="23">
        <f t="shared" si="0"/>
        <v>0</v>
      </c>
      <c r="D22" s="23">
        <f t="shared" si="0"/>
        <v>0</v>
      </c>
      <c r="E22" s="23">
        <f t="shared" si="0"/>
        <v>0</v>
      </c>
      <c r="F22" s="23">
        <f t="shared" si="0"/>
        <v>0</v>
      </c>
      <c r="G22" s="23">
        <f t="shared" si="0"/>
        <v>0</v>
      </c>
      <c r="H22" s="23">
        <f t="shared" si="0"/>
        <v>444433.89259499998</v>
      </c>
      <c r="I22" s="23">
        <f t="shared" si="0"/>
        <v>0</v>
      </c>
      <c r="J22" s="23">
        <f t="shared" si="0"/>
        <v>0</v>
      </c>
      <c r="K22" s="27">
        <f>SUM(C22:J22)</f>
        <v>444433.89259499998</v>
      </c>
    </row>
    <row r="23" spans="2:11">
      <c r="B23" t="s">
        <v>2</v>
      </c>
      <c r="C23" s="23">
        <f t="shared" si="0"/>
        <v>0</v>
      </c>
      <c r="D23" s="23">
        <f t="shared" si="0"/>
        <v>0</v>
      </c>
      <c r="E23" s="23">
        <f t="shared" si="0"/>
        <v>0</v>
      </c>
      <c r="F23" s="23">
        <f t="shared" si="0"/>
        <v>0</v>
      </c>
      <c r="G23" s="23">
        <f t="shared" si="0"/>
        <v>0</v>
      </c>
      <c r="H23" s="23">
        <f t="shared" si="0"/>
        <v>738113.95338999992</v>
      </c>
      <c r="I23" s="23">
        <f t="shared" si="0"/>
        <v>0</v>
      </c>
      <c r="J23" s="23">
        <f t="shared" si="0"/>
        <v>0</v>
      </c>
      <c r="K23" s="27">
        <f>SUM(C23:J23)</f>
        <v>738113.95338999992</v>
      </c>
    </row>
    <row r="24" spans="2:11">
      <c r="B24" s="3" t="s">
        <v>7</v>
      </c>
      <c r="C24" s="24">
        <f t="shared" si="0"/>
        <v>0</v>
      </c>
      <c r="D24" s="24">
        <f t="shared" si="0"/>
        <v>174502.25300000003</v>
      </c>
      <c r="E24" s="24">
        <f t="shared" si="0"/>
        <v>73164.672999999995</v>
      </c>
      <c r="F24" s="24">
        <f t="shared" si="0"/>
        <v>0</v>
      </c>
      <c r="G24" s="24">
        <f t="shared" si="0"/>
        <v>0</v>
      </c>
      <c r="H24" s="24">
        <f t="shared" si="0"/>
        <v>959896.03286499996</v>
      </c>
      <c r="I24" s="24">
        <f t="shared" si="0"/>
        <v>0</v>
      </c>
      <c r="J24" s="24">
        <f t="shared" si="0"/>
        <v>41610.14</v>
      </c>
      <c r="K24" s="28">
        <f>SUM(C24:J24)</f>
        <v>1249173.0988649998</v>
      </c>
    </row>
    <row r="27" spans="2:11">
      <c r="B27" s="1" t="s">
        <v>55</v>
      </c>
    </row>
    <row r="28" spans="2:11" ht="30">
      <c r="B28" s="7"/>
      <c r="C28" s="19" t="s">
        <v>56</v>
      </c>
      <c r="D28" s="19" t="s">
        <v>57</v>
      </c>
      <c r="E28" s="19" t="s">
        <v>58</v>
      </c>
      <c r="F28" s="19" t="s">
        <v>59</v>
      </c>
      <c r="G28" s="19" t="s">
        <v>60</v>
      </c>
    </row>
    <row r="29" spans="2:11">
      <c r="B29" t="s">
        <v>61</v>
      </c>
      <c r="C29" s="23">
        <f>G21</f>
        <v>9162.31</v>
      </c>
      <c r="D29" s="12">
        <v>0.95</v>
      </c>
      <c r="E29" s="23">
        <f>C29*D29</f>
        <v>8704.1944999999996</v>
      </c>
      <c r="F29" s="25">
        <f>E29/SUM($E$29:$E$36)</f>
        <v>2.5298850704300897E-3</v>
      </c>
      <c r="G29" s="25"/>
    </row>
    <row r="30" spans="2:11">
      <c r="B30" t="s">
        <v>62</v>
      </c>
      <c r="C30" s="23">
        <f>F21</f>
        <v>37157.85</v>
      </c>
      <c r="D30" s="12">
        <v>0.82</v>
      </c>
      <c r="E30" s="23">
        <f t="shared" ref="E30:E36" si="1">C30*D30</f>
        <v>30469.436999999998</v>
      </c>
      <c r="F30" s="25">
        <f>E30/SUM($E$29:$E$36)</f>
        <v>8.8559801565452363E-3</v>
      </c>
      <c r="G30" s="25"/>
    </row>
    <row r="31" spans="2:11">
      <c r="B31" t="s">
        <v>63</v>
      </c>
      <c r="C31" s="23">
        <f>I21</f>
        <v>351242.46917499998</v>
      </c>
      <c r="D31" s="12">
        <v>1</v>
      </c>
      <c r="E31" s="23">
        <f t="shared" si="1"/>
        <v>351242.46917499998</v>
      </c>
      <c r="F31" s="25">
        <f>E31/SUM($E$29:$E$36)</f>
        <v>0.10208906509003601</v>
      </c>
      <c r="G31" s="25"/>
    </row>
    <row r="32" spans="2:11">
      <c r="C32" s="23"/>
      <c r="D32" s="12"/>
      <c r="E32" s="23"/>
      <c r="F32" s="25"/>
      <c r="G32" s="25"/>
    </row>
    <row r="33" spans="2:7">
      <c r="B33" t="s">
        <v>9</v>
      </c>
      <c r="C33" s="23">
        <f>D21</f>
        <v>1570520.277</v>
      </c>
      <c r="D33" s="12">
        <v>1.0669999999999999</v>
      </c>
      <c r="E33" s="23">
        <f t="shared" si="1"/>
        <v>1675745.1355589998</v>
      </c>
      <c r="F33" s="25">
        <f>E33/SUM($E$29:$E$36)</f>
        <v>0.48705742964458809</v>
      </c>
      <c r="G33" s="26">
        <f>F33/SUM($F$33:$F$36)</f>
        <v>0.54940062757475572</v>
      </c>
    </row>
    <row r="34" spans="2:7">
      <c r="B34" t="s">
        <v>64</v>
      </c>
      <c r="C34" s="23">
        <f>H21</f>
        <v>756668.27115000004</v>
      </c>
      <c r="D34" s="12">
        <v>1</v>
      </c>
      <c r="E34" s="23">
        <f t="shared" si="1"/>
        <v>756668.27115000004</v>
      </c>
      <c r="F34" s="25">
        <f>E34/SUM($E$29:$E$36)</f>
        <v>0.21992658395334941</v>
      </c>
      <c r="G34" s="26">
        <f>F34/SUM($F$33:$F$36)</f>
        <v>0.24807711758449499</v>
      </c>
    </row>
    <row r="35" spans="2:7">
      <c r="B35" t="s">
        <v>8</v>
      </c>
      <c r="C35" s="23">
        <f>C21</f>
        <v>72512.650000000009</v>
      </c>
      <c r="D35" s="12">
        <v>0.8</v>
      </c>
      <c r="E35" s="23">
        <f t="shared" si="1"/>
        <v>58010.12000000001</v>
      </c>
      <c r="F35" s="25">
        <f>E35/SUM($E$29:$E$36)</f>
        <v>1.6860714282275976E-2</v>
      </c>
      <c r="G35" s="26">
        <f>F35/SUM($F$33:$F$36)</f>
        <v>1.9018880411701359E-2</v>
      </c>
    </row>
    <row r="36" spans="2:7">
      <c r="B36" s="3" t="s">
        <v>10</v>
      </c>
      <c r="C36" s="24">
        <f>E21</f>
        <v>658482.05700000003</v>
      </c>
      <c r="D36" s="29">
        <v>0.85</v>
      </c>
      <c r="E36" s="24">
        <f t="shared" si="1"/>
        <v>559709.74844999996</v>
      </c>
      <c r="F36" s="30">
        <f>E36/SUM($E$29:$E$36)</f>
        <v>0.16268034180277519</v>
      </c>
      <c r="G36" s="31">
        <f>F36/SUM($F$33:$F$36)</f>
        <v>0.18350337442904782</v>
      </c>
    </row>
  </sheetData>
  <conditionalFormatting sqref="C8:D8 G8:I8">
    <cfRule type="cellIs" dxfId="0" priority="1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C21:K2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</vt:lpstr>
      <vt:lpstr>Fuel aggregation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Deuchler</dc:creator>
  <cp:lastModifiedBy>Wouter Terlouw</cp:lastModifiedBy>
  <dcterms:created xsi:type="dcterms:W3CDTF">2013-12-04T10:46:11Z</dcterms:created>
  <dcterms:modified xsi:type="dcterms:W3CDTF">2014-06-27T05:52:51Z</dcterms:modified>
</cp:coreProperties>
</file>