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8800" windowHeight="15960" tabRatio="500" firstSheet="1" activeTab="2"/>
  </bookViews>
  <sheets>
    <sheet name="Constants" sheetId="4" r:id="rId1"/>
    <sheet name="Dashboard" sheetId="3" r:id="rId2"/>
    <sheet name="ECUK" sheetId="1" r:id="rId3"/>
    <sheet name="Intertek" sheetId="8" r:id="rId4"/>
    <sheet name="HeatingTechnologies" sheetId="6" r:id="rId5"/>
    <sheet name="HotWaterTechnologies" sheetId="7" r:id="rId6"/>
  </sheets>
  <externalReferences>
    <externalReference r:id="rId7"/>
    <externalReference r:id="rId8"/>
  </externalReferences>
  <definedNames>
    <definedName name="Final_demand_residences">'[1]Fuel aggregation'!$L$11</definedName>
    <definedName name="mtoe_to_tj" localSheetId="3">[2]Constants!$C$4</definedName>
    <definedName name="mtoe_to_tj">Constants!$C$4</definedName>
    <definedName name="twh_to_tj" localSheetId="3">[2]Constants!$C$3</definedName>
    <definedName name="twh_to_tj">Constants!$C$3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8" i="1" l="1"/>
  <c r="D70" i="1"/>
  <c r="D64" i="1"/>
  <c r="D65" i="1"/>
  <c r="D66" i="1"/>
  <c r="D67" i="1"/>
  <c r="D63" i="1"/>
  <c r="D71" i="1"/>
  <c r="K22" i="8"/>
  <c r="K21" i="8"/>
  <c r="K20" i="8"/>
  <c r="K19" i="8"/>
  <c r="K8" i="8"/>
  <c r="K9" i="8"/>
  <c r="K10" i="8"/>
  <c r="K11" i="8"/>
  <c r="K12" i="8"/>
  <c r="K13" i="8"/>
  <c r="K14" i="8"/>
  <c r="K15" i="8"/>
  <c r="K16" i="8"/>
  <c r="M15" i="8"/>
  <c r="M14" i="8"/>
  <c r="M13" i="8"/>
  <c r="M12" i="8"/>
  <c r="M11" i="8"/>
  <c r="M10" i="8"/>
  <c r="M9" i="8"/>
  <c r="M8" i="8"/>
  <c r="E17" i="3"/>
  <c r="E18" i="3"/>
  <c r="E19" i="3"/>
  <c r="E20" i="3"/>
  <c r="E21" i="3"/>
  <c r="E22" i="3"/>
  <c r="E23" i="3"/>
  <c r="E24" i="3"/>
  <c r="E25" i="3"/>
  <c r="E26" i="3"/>
  <c r="E27" i="3"/>
  <c r="E16" i="3"/>
  <c r="E32" i="3"/>
  <c r="E33" i="3"/>
  <c r="E34" i="3"/>
  <c r="E35" i="3"/>
  <c r="E36" i="3"/>
  <c r="E37" i="3"/>
  <c r="E38" i="3"/>
  <c r="E39" i="3"/>
  <c r="E40" i="3"/>
  <c r="E41" i="3"/>
  <c r="E42" i="3"/>
  <c r="E31" i="3"/>
  <c r="M6" i="7"/>
  <c r="M8" i="7"/>
  <c r="M9" i="7"/>
  <c r="M10" i="7"/>
  <c r="M11" i="7"/>
  <c r="M12" i="7"/>
  <c r="M13" i="7"/>
  <c r="M14" i="7"/>
  <c r="M15" i="7"/>
  <c r="M18" i="7"/>
  <c r="L6" i="7"/>
  <c r="L8" i="7"/>
  <c r="L9" i="7"/>
  <c r="L10" i="7"/>
  <c r="L11" i="7"/>
  <c r="L12" i="7"/>
  <c r="L13" i="7"/>
  <c r="L14" i="7"/>
  <c r="L15" i="7"/>
  <c r="L18" i="7"/>
  <c r="K6" i="7"/>
  <c r="K8" i="7"/>
  <c r="K9" i="7"/>
  <c r="K10" i="7"/>
  <c r="K11" i="7"/>
  <c r="K12" i="7"/>
  <c r="K13" i="7"/>
  <c r="K14" i="7"/>
  <c r="K15" i="7"/>
  <c r="K18" i="7"/>
  <c r="J6" i="7"/>
  <c r="J8" i="7"/>
  <c r="J9" i="7"/>
  <c r="J10" i="7"/>
  <c r="J11" i="7"/>
  <c r="J12" i="7"/>
  <c r="J13" i="7"/>
  <c r="J14" i="7"/>
  <c r="J15" i="7"/>
  <c r="J18" i="7"/>
  <c r="M5" i="7"/>
  <c r="L5" i="7"/>
  <c r="K5" i="7"/>
  <c r="J5" i="7"/>
  <c r="R11" i="6"/>
  <c r="R13" i="6"/>
  <c r="R14" i="6"/>
  <c r="R15" i="6"/>
  <c r="R16" i="6"/>
  <c r="R17" i="6"/>
  <c r="R18" i="6"/>
  <c r="R19" i="6"/>
  <c r="R20" i="6"/>
  <c r="R22" i="6"/>
  <c r="R23" i="6"/>
  <c r="Q11" i="6"/>
  <c r="Q13" i="6"/>
  <c r="Q14" i="6"/>
  <c r="Q15" i="6"/>
  <c r="Q16" i="6"/>
  <c r="Q17" i="6"/>
  <c r="Q18" i="6"/>
  <c r="Q19" i="6"/>
  <c r="Q20" i="6"/>
  <c r="Q22" i="6"/>
  <c r="Q23" i="6"/>
  <c r="P11" i="6"/>
  <c r="P13" i="6"/>
  <c r="P14" i="6"/>
  <c r="P15" i="6"/>
  <c r="P16" i="6"/>
  <c r="P17" i="6"/>
  <c r="P18" i="6"/>
  <c r="P19" i="6"/>
  <c r="P20" i="6"/>
  <c r="P22" i="6"/>
  <c r="P23" i="6"/>
  <c r="O11" i="6"/>
  <c r="O13" i="6"/>
  <c r="O14" i="6"/>
  <c r="O15" i="6"/>
  <c r="O16" i="6"/>
  <c r="O17" i="6"/>
  <c r="O18" i="6"/>
  <c r="O19" i="6"/>
  <c r="O20" i="6"/>
  <c r="O22" i="6"/>
  <c r="O23" i="6"/>
  <c r="R10" i="6"/>
  <c r="Q10" i="6"/>
  <c r="P10" i="6"/>
  <c r="O10" i="6"/>
  <c r="AK39" i="1"/>
  <c r="C48" i="1"/>
  <c r="E48" i="1"/>
  <c r="D18" i="1"/>
  <c r="C47" i="1"/>
  <c r="E47" i="1"/>
  <c r="G18" i="1"/>
  <c r="C49" i="1"/>
  <c r="E49" i="1"/>
  <c r="C50" i="1"/>
  <c r="E50" i="1"/>
  <c r="E52" i="1"/>
  <c r="F48" i="1"/>
  <c r="E59" i="3"/>
  <c r="F49" i="1"/>
  <c r="E60" i="3"/>
  <c r="F50" i="1"/>
  <c r="E61" i="3"/>
  <c r="F51" i="1"/>
  <c r="E62" i="3"/>
  <c r="F47" i="1"/>
  <c r="E58" i="3"/>
  <c r="E51" i="1"/>
  <c r="C51" i="1"/>
  <c r="G28" i="1"/>
  <c r="G29" i="1"/>
  <c r="E12" i="3"/>
  <c r="E28" i="1"/>
  <c r="E29" i="1"/>
  <c r="E11" i="3"/>
  <c r="Z39" i="1"/>
  <c r="AJ39" i="1"/>
  <c r="AL39" i="1"/>
  <c r="AM39" i="1"/>
  <c r="C70" i="1"/>
  <c r="R39" i="1"/>
  <c r="C63" i="1"/>
  <c r="J39" i="1"/>
  <c r="K39" i="1"/>
  <c r="L39" i="1"/>
  <c r="M39" i="1"/>
  <c r="C64" i="1"/>
  <c r="P39" i="1"/>
  <c r="Q39" i="1"/>
  <c r="C65" i="1"/>
  <c r="S39" i="1"/>
  <c r="C66" i="1"/>
  <c r="V39" i="1"/>
  <c r="C67" i="1"/>
  <c r="W39" i="1"/>
  <c r="X39" i="1"/>
  <c r="Y39" i="1"/>
  <c r="AC39" i="1"/>
  <c r="AD39" i="1"/>
  <c r="AE39" i="1"/>
  <c r="AF39" i="1"/>
  <c r="AG39" i="1"/>
  <c r="C68" i="1"/>
  <c r="C71" i="1"/>
  <c r="E73" i="3"/>
  <c r="E72" i="3"/>
  <c r="E71" i="3"/>
  <c r="E70" i="3"/>
  <c r="E69" i="3"/>
  <c r="E68" i="3"/>
  <c r="E67" i="3"/>
  <c r="E66" i="3"/>
  <c r="F28" i="1"/>
  <c r="E10" i="3"/>
  <c r="D28" i="1"/>
  <c r="E8" i="3"/>
  <c r="C28" i="1"/>
  <c r="E7" i="3"/>
  <c r="E39" i="1"/>
  <c r="F39" i="1"/>
  <c r="C57" i="1"/>
  <c r="E57" i="1"/>
  <c r="C39" i="1"/>
  <c r="D39" i="1"/>
  <c r="C56" i="1"/>
  <c r="E56" i="1"/>
  <c r="G39" i="1"/>
  <c r="C58" i="1"/>
  <c r="E58" i="1"/>
  <c r="E59" i="1"/>
  <c r="F57" i="1"/>
  <c r="F58" i="1"/>
  <c r="F56" i="1"/>
  <c r="C59" i="1"/>
  <c r="E54" i="3"/>
  <c r="E53" i="3"/>
  <c r="E52" i="3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D17" i="1"/>
  <c r="D19" i="1"/>
  <c r="D20" i="1"/>
  <c r="D21" i="1"/>
  <c r="D16" i="1"/>
  <c r="H39" i="1"/>
  <c r="I39" i="1"/>
  <c r="N39" i="1"/>
  <c r="O39" i="1"/>
  <c r="T39" i="1"/>
  <c r="U39" i="1"/>
  <c r="AA39" i="1"/>
  <c r="AB39" i="1"/>
  <c r="AH39" i="1"/>
  <c r="AI39" i="1"/>
  <c r="AN39" i="1"/>
  <c r="AO39" i="1"/>
  <c r="AP39" i="1"/>
  <c r="H28" i="1"/>
</calcChain>
</file>

<file path=xl/sharedStrings.xml><?xml version="1.0" encoding="utf-8"?>
<sst xmlns="http://schemas.openxmlformats.org/spreadsheetml/2006/main" count="368" uniqueCount="249">
  <si>
    <t>Return to Title</t>
  </si>
  <si>
    <t>Terawatt hours</t>
  </si>
  <si>
    <t>Space heating</t>
  </si>
  <si>
    <t>Water</t>
  </si>
  <si>
    <t>Cooking</t>
  </si>
  <si>
    <t>Total</t>
  </si>
  <si>
    <t>2012p</t>
  </si>
  <si>
    <t>Lighting</t>
  </si>
  <si>
    <t>Appliances (inc. pumps and fans)</t>
  </si>
  <si>
    <r>
      <t>Table 3.10: Total electricity consumption</t>
    </r>
    <r>
      <rPr>
        <b/>
        <vertAlign val="superscript"/>
        <sz val="12"/>
        <rFont val="Arial"/>
        <family val="2"/>
      </rPr>
      <t>1</t>
    </r>
  </si>
  <si>
    <t>LIGHT</t>
  </si>
  <si>
    <t>COLD</t>
  </si>
  <si>
    <t>WET</t>
  </si>
  <si>
    <t>CONSUMER ELECTRONICS</t>
  </si>
  <si>
    <t>HOME COMPUTING</t>
  </si>
  <si>
    <r>
      <t>COOKING</t>
    </r>
    <r>
      <rPr>
        <vertAlign val="superscript"/>
        <sz val="10"/>
        <rFont val="Arial"/>
        <family val="2"/>
      </rPr>
      <t>2</t>
    </r>
  </si>
  <si>
    <t>TOTAL</t>
  </si>
  <si>
    <t>Standard Light Bulb</t>
  </si>
  <si>
    <t>Halogen</t>
  </si>
  <si>
    <t>Fluorescent Strip Lighting</t>
  </si>
  <si>
    <t>Energy Saving Light Bulb</t>
  </si>
  <si>
    <t>LED</t>
  </si>
  <si>
    <t xml:space="preserve">Total </t>
  </si>
  <si>
    <t>Chest Freezer</t>
  </si>
  <si>
    <t>Fridge-freezer</t>
  </si>
  <si>
    <t>Refrigerator</t>
  </si>
  <si>
    <t>Upright Freezer</t>
  </si>
  <si>
    <t>Washing Machine</t>
  </si>
  <si>
    <t>Washer-dryer</t>
  </si>
  <si>
    <t>Dishwasher</t>
  </si>
  <si>
    <t>Tumble Dryer</t>
  </si>
  <si>
    <t>TV</t>
  </si>
  <si>
    <t>Set Top Box</t>
  </si>
  <si>
    <t>DVD/VCR</t>
  </si>
  <si>
    <t>Games Consoles</t>
  </si>
  <si>
    <t>Power Supply Units</t>
  </si>
  <si>
    <t>Desktops</t>
  </si>
  <si>
    <t>Laptops</t>
  </si>
  <si>
    <t>Monitors</t>
  </si>
  <si>
    <t>Printers</t>
  </si>
  <si>
    <r>
      <t xml:space="preserve">Mulit-Function Devices </t>
    </r>
    <r>
      <rPr>
        <vertAlign val="superscript"/>
        <sz val="10"/>
        <rFont val="Arial"/>
        <family val="2"/>
      </rPr>
      <t>3</t>
    </r>
  </si>
  <si>
    <t>Electric Oven</t>
  </si>
  <si>
    <t>Electric Hob</t>
  </si>
  <si>
    <t>Microwave</t>
  </si>
  <si>
    <t>Kettle</t>
  </si>
  <si>
    <t xml:space="preserve">Final energy demand for </t>
  </si>
  <si>
    <t>Space Heating</t>
  </si>
  <si>
    <t>TJ</t>
  </si>
  <si>
    <t>Hot Water</t>
  </si>
  <si>
    <t>Space Cooling</t>
  </si>
  <si>
    <t>Electrical Appliances</t>
  </si>
  <si>
    <t>Percentage of useful heat in space heating delivered by</t>
  </si>
  <si>
    <t>Condensing Combi Boiler</t>
  </si>
  <si>
    <t>solar thermal panels</t>
  </si>
  <si>
    <t>gas-fired Heat Pump (ground)</t>
  </si>
  <si>
    <t>gas-fired micro CHP</t>
  </si>
  <si>
    <t>District Heating</t>
  </si>
  <si>
    <t>electricity-driven Heat pump (air)</t>
  </si>
  <si>
    <t>woodpellets (biomass) heaters</t>
  </si>
  <si>
    <t>Electric Heaters (resistance)</t>
  </si>
  <si>
    <t>Gas-fired Heaters</t>
  </si>
  <si>
    <t>Oil-fired Heaters</t>
  </si>
  <si>
    <t>Coal-fired Heaters</t>
  </si>
  <si>
    <t>electric heat pump add-on</t>
  </si>
  <si>
    <t>Percentage of hot water (useful heat) delivered by</t>
  </si>
  <si>
    <t>gas-fired hot water Pump (ground)</t>
  </si>
  <si>
    <t>District heating</t>
  </si>
  <si>
    <t>Percentage of hot water delivered electricity-driven heat pump (air)</t>
  </si>
  <si>
    <t>woodpellets (biomass) stoves</t>
  </si>
  <si>
    <t>Electric heaters (resistance)</t>
  </si>
  <si>
    <t>Gas-fired heaters</t>
  </si>
  <si>
    <t>Oil-fired heaters</t>
  </si>
  <si>
    <t>Coal-fired heaters</t>
  </si>
  <si>
    <t>Fuel Cells</t>
  </si>
  <si>
    <t>Final demand</t>
  </si>
  <si>
    <t>Percentage of useful cooling energy delivered by</t>
  </si>
  <si>
    <t>heat pumps (ground)</t>
  </si>
  <si>
    <t>heat pumps (air)</t>
  </si>
  <si>
    <t>airconditioning</t>
  </si>
  <si>
    <t>Percentage of light (useful energy) delivered by</t>
  </si>
  <si>
    <t>incandescent lamps</t>
  </si>
  <si>
    <t>low energy light bulbs (efficiient fluorescent lighting)</t>
  </si>
  <si>
    <t>LED lamps</t>
  </si>
  <si>
    <t>Percentage of useful heat in cooking produced by</t>
  </si>
  <si>
    <t>gas stoves</t>
  </si>
  <si>
    <t>electric stoves (resistance)</t>
  </si>
  <si>
    <t>electric halogen stoves</t>
  </si>
  <si>
    <t>electric induction stoves</t>
  </si>
  <si>
    <t>biomass stoves</t>
  </si>
  <si>
    <t>Applicances</t>
  </si>
  <si>
    <t xml:space="preserve">Percentage of final electricity demand in appliances used in </t>
  </si>
  <si>
    <t>Percentage of electricity in appliances used in Dishwashers</t>
  </si>
  <si>
    <t>Percentage of electricity in appliances used in Fridges / Freezers</t>
  </si>
  <si>
    <t>Percentage of electricity in appliances used in Washing Machines</t>
  </si>
  <si>
    <t>Percentage of electricity in appliances used in Dryers</t>
  </si>
  <si>
    <t>Percentage of electricity in appliances used in appliances used by Television</t>
  </si>
  <si>
    <t>Percentage of electricity in appliances used in appliances used by Computers / Media</t>
  </si>
  <si>
    <t>Percentage of electricity in appliances used in appliances used by Vacuum Cleaners</t>
  </si>
  <si>
    <t>Percentage of electricity in appliances used in appliances used by others</t>
  </si>
  <si>
    <t>Heater characterization (solar thermal, el. add-on)</t>
  </si>
  <si>
    <t>Useful heat in space heating delivered from solar thermal panel (if a household is equipped)</t>
  </si>
  <si>
    <t>?</t>
  </si>
  <si>
    <t>Useful heat in hot water preparation coming from electric heater add on (if a household is equipped)</t>
  </si>
  <si>
    <t>Useful heat in space heating coming from electric heater add on (if a household is equipped)</t>
  </si>
  <si>
    <t>Old / New Houses Split</t>
  </si>
  <si>
    <t>Percent of old houses (built before 1992)</t>
  </si>
  <si>
    <t>Percent of new houses (built after 1991)</t>
  </si>
  <si>
    <t>Average R-value of a typical old residence (built before 1992)</t>
  </si>
  <si>
    <r>
      <t>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K/W</t>
    </r>
  </si>
  <si>
    <t>Average R-value of a typical new residence (built after 1991)</t>
  </si>
  <si>
    <t>Notes</t>
  </si>
  <si>
    <t>This sheet shows all the dasboard values as they need to be filled out on the dashboard of the Residences analysis. Follow the link in this Excel-workbook to find more details about the source of the dashboard values.</t>
  </si>
  <si>
    <t>Source</t>
  </si>
  <si>
    <t>Table 3.04: Domestic energy consumption by end use 1970 to 2012 (part)</t>
  </si>
  <si>
    <t>TWh to TJ conversion</t>
  </si>
  <si>
    <t>This sheet contains all constants required to convert energy units in this workbook</t>
  </si>
  <si>
    <t>Mtoe to TJ conversion</t>
  </si>
  <si>
    <t>black: original data in TWh</t>
  </si>
  <si>
    <t>red: data converted to TJ</t>
  </si>
  <si>
    <t>Return to Title page</t>
  </si>
  <si>
    <t>Sector</t>
  </si>
  <si>
    <t>End use</t>
  </si>
  <si>
    <t>Gas</t>
  </si>
  <si>
    <t>Oil</t>
  </si>
  <si>
    <t>Solid fuel</t>
  </si>
  <si>
    <t>Electricity</t>
  </si>
  <si>
    <r>
      <t>Heat sold</t>
    </r>
    <r>
      <rPr>
        <vertAlign val="superscript"/>
        <sz val="10"/>
        <rFont val="Arial"/>
        <family val="2"/>
      </rPr>
      <t>1</t>
    </r>
  </si>
  <si>
    <r>
      <t>Bioenergy &amp; Waste</t>
    </r>
    <r>
      <rPr>
        <vertAlign val="superscript"/>
        <sz val="10"/>
        <rFont val="Arial"/>
        <family val="2"/>
      </rPr>
      <t>1</t>
    </r>
  </si>
  <si>
    <t>Domestic</t>
  </si>
  <si>
    <t>Water heating</t>
  </si>
  <si>
    <t>Cooking/catering</t>
  </si>
  <si>
    <t>Heat total</t>
  </si>
  <si>
    <t>Lighting and appliances</t>
  </si>
  <si>
    <t>Overall total</t>
  </si>
  <si>
    <r>
      <t>Heat sold</t>
    </r>
    <r>
      <rPr>
        <vertAlign val="superscript"/>
        <sz val="10"/>
        <color rgb="FFFF0000"/>
        <rFont val="Arial"/>
      </rPr>
      <t>1</t>
    </r>
  </si>
  <si>
    <r>
      <t>Bioenergy &amp; Waste</t>
    </r>
    <r>
      <rPr>
        <vertAlign val="superscript"/>
        <sz val="10"/>
        <color rgb="FFFF0000"/>
        <rFont val="Arial"/>
      </rPr>
      <t>1</t>
    </r>
  </si>
  <si>
    <t>Table 1.07: Overall energy consumption for heat and other end uses by fuel 2012 - provisional estimate</t>
  </si>
  <si>
    <t>Data processing</t>
  </si>
  <si>
    <t>ETM categories</t>
  </si>
  <si>
    <t>Electricity consumption</t>
  </si>
  <si>
    <t>Share</t>
  </si>
  <si>
    <t>low energy light bulbs</t>
  </si>
  <si>
    <t>Appliances</t>
  </si>
  <si>
    <t>Dishwashers</t>
  </si>
  <si>
    <t>Fridges / Freezers</t>
  </si>
  <si>
    <t>Washing Machines</t>
  </si>
  <si>
    <t>Dryers</t>
  </si>
  <si>
    <t>Television</t>
  </si>
  <si>
    <t>Computers / Media</t>
  </si>
  <si>
    <t>others</t>
  </si>
  <si>
    <t>Vacuum Cleaners</t>
  </si>
  <si>
    <t>total</t>
  </si>
  <si>
    <t>by household domestic appliances 1970 to 2012 (part)</t>
  </si>
  <si>
    <t>Useful demand (calculated)</t>
  </si>
  <si>
    <t>Light efficiency (from analysis)</t>
  </si>
  <si>
    <t>Share (calculated)</t>
  </si>
  <si>
    <t>Corrected for Electric Hobs</t>
  </si>
  <si>
    <t>Electric Hobs are part of Cooking in the ETM, but part of appliances in the ECUK data</t>
  </si>
  <si>
    <t>Note:</t>
  </si>
  <si>
    <t>Lighting is treated separately in the ETM</t>
  </si>
  <si>
    <t>Electricity for Electric Hobs is subtracted from Electricity consumption</t>
  </si>
  <si>
    <t>ETM catergories</t>
  </si>
  <si>
    <t>Energy consumption from 1.07</t>
  </si>
  <si>
    <t>Heat efficiency (from analysis)</t>
  </si>
  <si>
    <t>Assumed an equal split of the final consumption for electric stoves and electric induction stoves</t>
  </si>
  <si>
    <t>Assumed that electric stoves are reported under appliances</t>
  </si>
  <si>
    <t>Heating system technology shares</t>
  </si>
  <si>
    <t>Mapped to ETM categories</t>
  </si>
  <si>
    <t>Heating system</t>
  </si>
  <si>
    <t>Germany</t>
  </si>
  <si>
    <t>France</t>
  </si>
  <si>
    <t>UK</t>
  </si>
  <si>
    <t>Spain</t>
  </si>
  <si>
    <t>legend</t>
  </si>
  <si>
    <t>[%]</t>
  </si>
  <si>
    <t>gas condensing</t>
  </si>
  <si>
    <t xml:space="preserve">gas condensing ventilations system + heat recovery </t>
  </si>
  <si>
    <t>Gas,c - EHPA</t>
  </si>
  <si>
    <t>gas non-condesning</t>
  </si>
  <si>
    <t>Gas,c,vs(+hr) - EHPA</t>
  </si>
  <si>
    <t>oil condensing</t>
  </si>
  <si>
    <t>Gas,nc - EHPA</t>
  </si>
  <si>
    <t>oil non-condensing</t>
  </si>
  <si>
    <t>Oil,c - EHPA</t>
  </si>
  <si>
    <t>district het</t>
  </si>
  <si>
    <t>Oil,nc - EHPA</t>
  </si>
  <si>
    <t>wood</t>
  </si>
  <si>
    <t>DH - EHPA</t>
  </si>
  <si>
    <t>electric</t>
  </si>
  <si>
    <t>Wood,nc - EHPA</t>
  </si>
  <si>
    <t>hp = heat pump, b= brine, w= water, a= air</t>
  </si>
  <si>
    <t>EL - EHPA</t>
  </si>
  <si>
    <t>HP(b-w),el - EHPA</t>
  </si>
  <si>
    <t>HP(w-w),el - EHPA</t>
  </si>
  <si>
    <t>HP(a-w),el - EHPA</t>
  </si>
  <si>
    <t>HP(a-a),el - EHPA</t>
  </si>
  <si>
    <t>HP(a-w),gas - EHPA</t>
  </si>
  <si>
    <t>Total (check)</t>
  </si>
  <si>
    <t>HP(b-w),el,vs(+hr) - EHPA</t>
  </si>
  <si>
    <t>HP(w-w),el,vs(+hr) - EHPA</t>
  </si>
  <si>
    <t>HP(a-w),el,vs(+hr) - EHPA</t>
  </si>
  <si>
    <t>HP(a-a),el,vs(+hr) - EHPA</t>
  </si>
  <si>
    <t>HP(a-w),gas,vs(+hr) - EHPA</t>
  </si>
  <si>
    <t>CHP,gas - EHPA</t>
  </si>
  <si>
    <t>Domestic hot water technology shares</t>
  </si>
  <si>
    <t>Gas,c,st(dhw) - EHPA</t>
  </si>
  <si>
    <t>Gas,nc,st(dhw) - EHPA</t>
  </si>
  <si>
    <t>Oil,c,st(dhw) - EHPA</t>
  </si>
  <si>
    <t>Electricity-driven heat pump (air)</t>
  </si>
  <si>
    <t>Oil,nc,st(dhw) - EHPA</t>
  </si>
  <si>
    <t>Wood,nc,st(dhw) - EHPA</t>
  </si>
  <si>
    <t>HP (a-w),el (Sanitary) -EHPA</t>
  </si>
  <si>
    <t>HP (a-w),el,st(dhw) (Sanitary) -EHPA</t>
  </si>
  <si>
    <t>HP(a-w),gas,st(dhw) - EHPA</t>
  </si>
  <si>
    <t>The following tables are taken from 'R66141 - Household Electricity Survey A study of domestic electrical product usage' published by Intertek.</t>
  </si>
  <si>
    <t>This data supports the findings from the ECUK data. We decided to use the latter as these are more representative for the entire UK.</t>
  </si>
  <si>
    <t>Table 14 Summary of average annual consumption data for all households</t>
  </si>
  <si>
    <t>Appliance type</t>
  </si>
  <si>
    <t>Average annual consumption (kWh/year)</t>
  </si>
  <si>
    <t>kWh/year</t>
  </si>
  <si>
    <t>Upright freezer</t>
  </si>
  <si>
    <t>Chest freezer</t>
  </si>
  <si>
    <t>Washing machine</t>
  </si>
  <si>
    <t>Washer dryer</t>
  </si>
  <si>
    <t>Clothes dryer</t>
  </si>
  <si>
    <t>Oven</t>
  </si>
  <si>
    <t>Cooker</t>
  </si>
  <si>
    <t>Hob</t>
  </si>
  <si>
    <t>Excluded from ETM categories</t>
  </si>
  <si>
    <t>Microwave oven</t>
  </si>
  <si>
    <t>Audiovisual site16</t>
  </si>
  <si>
    <t>CRT television</t>
  </si>
  <si>
    <t>LCD television</t>
  </si>
  <si>
    <t>Plasma television</t>
  </si>
  <si>
    <t>Computer site17</t>
  </si>
  <si>
    <t>Space heating (with additional electric heating)</t>
  </si>
  <si>
    <t>Space heating (with primary electric heating)</t>
  </si>
  <si>
    <t>Water heating (with additional electric heating)</t>
  </si>
  <si>
    <t>Water heating (with primary electric heating)</t>
  </si>
  <si>
    <t>Table 32 Summary of average annual energy consumption of other appliances (part)</t>
  </si>
  <si>
    <t>Appliance</t>
  </si>
  <si>
    <t xml:space="preserve">Average annual energy consumption (kWh) </t>
  </si>
  <si>
    <t>Vacuum cleaner</t>
  </si>
  <si>
    <t>Not specified in ECUK; used the average EU value from JRC study; see /source_analyses/eu/2012/6_residences/6_residences_source_analysis.xlsx</t>
  </si>
  <si>
    <t>Subtracted 5.9% for vacuum cleaners</t>
  </si>
  <si>
    <t>We use the following mapping of ECUK technologies to ETM technologies:</t>
  </si>
  <si>
    <t>incandescent lamps = Standard Light Bulb + Halogen; low energy light bulbs = Fluorescent Strip Lighting + Energy Saving Light Bulb; LED lamps = LED</t>
  </si>
  <si>
    <t>Cooling data taken from ODYSSEE data base (Date of export: 2014-05-22). This data is proprietary.</t>
  </si>
  <si>
    <t>Energy Consumption in the UK - 2013 update (see http://refman.et-model.com/publications/1884)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</si>
</sst>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_-* #,##0.00\-;_-* &quot;-&quot;??_-;_-@_-"/>
    <numFmt numFmtId="164" formatCode="0.0"/>
    <numFmt numFmtId="165" formatCode="_-* #,##0_-;\-* #,##0_-;_-* &quot;-&quot;_-;_-@_-"/>
    <numFmt numFmtId="166" formatCode="_-* #,##0.00_-;\-* #,##0.00_-;_-* &quot;-&quot;??_-;_-@_-"/>
    <numFmt numFmtId="167" formatCode="0.000"/>
    <numFmt numFmtId="168" formatCode="0.0%"/>
  </numFmts>
  <fonts count="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vertAlign val="superscript"/>
      <sz val="12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vertAlign val="superscript"/>
      <sz val="10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0"/>
      <color rgb="FF000000"/>
      <name val="Calibri"/>
      <family val="2"/>
    </font>
    <font>
      <vertAlign val="superscript"/>
      <sz val="10"/>
      <color rgb="FFFF0000"/>
      <name val="Arial"/>
    </font>
    <font>
      <b/>
      <sz val="11"/>
      <color indexed="32"/>
      <name val="Verdana"/>
      <family val="2"/>
    </font>
    <font>
      <sz val="8"/>
      <name val="Arial"/>
    </font>
    <font>
      <b/>
      <sz val="10"/>
      <color rgb="FF8B8D8E"/>
      <name val="Verdana"/>
      <family val="2"/>
    </font>
    <font>
      <sz val="8"/>
      <color rgb="FF000000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rgb="FFFFFFFF"/>
      <name val="Arial"/>
      <family val="2"/>
    </font>
    <font>
      <sz val="8"/>
      <color indexed="8"/>
      <name val="Arial"/>
      <family val="2"/>
    </font>
    <font>
      <sz val="8"/>
      <color theme="0"/>
      <name val="Arial"/>
      <family val="2"/>
    </font>
    <font>
      <sz val="6"/>
      <color indexed="54"/>
      <name val="Arial"/>
      <family val="2"/>
    </font>
    <font>
      <sz val="8"/>
      <color rgb="FF0039A6"/>
      <name val="Arial"/>
      <family val="2"/>
    </font>
    <font>
      <sz val="8"/>
      <color rgb="FF8B8D8E"/>
      <name val="Verdana"/>
      <family val="2"/>
    </font>
    <font>
      <sz val="8"/>
      <color indexed="32"/>
      <name val="Arial"/>
      <family val="2"/>
    </font>
    <font>
      <sz val="8"/>
      <color rgb="FFA2A4A4"/>
      <name val="Arial"/>
      <family val="2"/>
    </font>
    <font>
      <b/>
      <sz val="9"/>
      <color rgb="FF8B8D8E"/>
      <name val="Verdana"/>
      <family val="2"/>
    </font>
    <font>
      <sz val="7"/>
      <color rgb="FF8B8D8E"/>
      <name val="Arial"/>
      <family val="2"/>
    </font>
    <font>
      <b/>
      <sz val="8"/>
      <color theme="0"/>
      <name val="Verdana"/>
      <family val="2"/>
    </font>
    <font>
      <b/>
      <sz val="8"/>
      <color rgb="FF7AB800"/>
      <name val="Verdana"/>
      <family val="2"/>
    </font>
    <font>
      <sz val="8"/>
      <color rgb="FFBD0C3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E899CE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rgb="FFAA82C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E5E533"/>
        <bgColor indexed="64"/>
      </patternFill>
    </fill>
    <fill>
      <patternFill patternType="solid">
        <fgColor rgb="FFD1339D"/>
        <bgColor indexed="64"/>
      </patternFill>
    </fill>
    <fill>
      <patternFill patternType="solid">
        <fgColor rgb="FF8E58B7"/>
        <bgColor indexed="64"/>
      </patternFill>
    </fill>
    <fill>
      <patternFill patternType="solid">
        <fgColor rgb="FF50458F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medium">
        <color auto="1"/>
      </right>
      <top/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medium">
        <color indexed="33"/>
      </bottom>
      <diagonal/>
    </border>
    <border>
      <left/>
      <right/>
      <top/>
      <bottom style="thin">
        <color indexed="3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hair">
        <color indexed="47"/>
      </left>
      <right style="hair">
        <color indexed="47"/>
      </right>
      <top style="hair">
        <color indexed="47"/>
      </top>
      <bottom style="hair">
        <color indexed="47"/>
      </bottom>
      <diagonal/>
    </border>
    <border>
      <left style="medium">
        <color rgb="FFBFBFBF"/>
      </left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13"/>
      </left>
      <right/>
      <top style="hair">
        <color indexed="13"/>
      </top>
      <bottom style="hair">
        <color indexed="13"/>
      </bottom>
      <diagonal/>
    </border>
    <border>
      <left/>
      <right/>
      <top style="thin">
        <color indexed="33"/>
      </top>
      <bottom/>
      <diagonal/>
    </border>
    <border>
      <left/>
      <right/>
      <top/>
      <bottom style="thin">
        <color indexed="34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hair">
        <color indexed="4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3"/>
      </bottom>
      <diagonal/>
    </border>
  </borders>
  <cellStyleXfs count="12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2" fillId="0" borderId="28" applyNumberFormat="0" applyFill="0" applyAlignment="0"/>
    <xf numFmtId="0" fontId="23" fillId="0" borderId="0"/>
    <xf numFmtId="0" fontId="24" fillId="0" borderId="29" applyNumberFormat="0" applyFill="0" applyAlignment="0"/>
    <xf numFmtId="0" fontId="26" fillId="0" borderId="30" applyNumberFormat="0">
      <alignment wrapText="1"/>
    </xf>
    <xf numFmtId="0" fontId="27" fillId="0" borderId="31" applyNumberFormat="0" applyAlignment="0"/>
    <xf numFmtId="9" fontId="23" fillId="0" borderId="0" applyFont="0" applyFill="0" applyBorder="0" applyAlignment="0" applyProtection="0"/>
    <xf numFmtId="1" fontId="23" fillId="0" borderId="33" applyNumberFormat="0" applyFont="0" applyAlignment="0">
      <protection locked="0"/>
    </xf>
    <xf numFmtId="0" fontId="23" fillId="5" borderId="33" applyNumberFormat="0" applyFont="0" applyAlignment="0"/>
    <xf numFmtId="0" fontId="23" fillId="6" borderId="33" applyNumberFormat="0" applyFont="0" applyAlignment="0"/>
    <xf numFmtId="0" fontId="23" fillId="7" borderId="33" applyNumberFormat="0" applyFont="0" applyAlignment="0"/>
    <xf numFmtId="0" fontId="28" fillId="8" borderId="33" applyNumberFormat="0" applyAlignment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23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23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23" fillId="0" borderId="33" applyNumberFormat="0" applyFont="0" applyFill="0" applyAlignment="0"/>
    <xf numFmtId="0" fontId="23" fillId="33" borderId="33" applyNumberFormat="0" applyFont="0" applyAlignment="0"/>
    <xf numFmtId="0" fontId="31" fillId="0" borderId="0" applyNumberFormat="0" applyFill="0" applyBorder="0" applyAlignment="0"/>
    <xf numFmtId="0" fontId="32" fillId="0" borderId="0" applyNumberFormat="0" applyFill="0" applyBorder="0" applyAlignment="0"/>
    <xf numFmtId="0" fontId="33" fillId="0" borderId="35" applyNumberFormat="0" applyFill="0" applyAlignment="0"/>
    <xf numFmtId="3" fontId="23" fillId="34" borderId="33" applyNumberFormat="0" applyFont="0" applyAlignment="0">
      <protection locked="0"/>
    </xf>
    <xf numFmtId="1" fontId="34" fillId="34" borderId="33" applyNumberFormat="0" applyAlignment="0">
      <protection locked="0"/>
    </xf>
    <xf numFmtId="0" fontId="23" fillId="17" borderId="33" applyNumberFormat="0" applyFont="0" applyAlignment="0"/>
    <xf numFmtId="3" fontId="23" fillId="11" borderId="33" applyNumberFormat="0" applyFont="0" applyAlignment="0">
      <protection locked="0"/>
    </xf>
    <xf numFmtId="0" fontId="35" fillId="0" borderId="0" applyNumberFormat="0" applyFill="0" applyBorder="0">
      <alignment horizontal="right"/>
    </xf>
    <xf numFmtId="0" fontId="36" fillId="0" borderId="36" applyNumberFormat="0" applyFill="0" applyAlignment="0"/>
    <xf numFmtId="0" fontId="37" fillId="0" borderId="0" applyNumberFormat="0" applyFill="0" applyBorder="0" applyAlignment="0"/>
    <xf numFmtId="0" fontId="23" fillId="0" borderId="37" applyNumberFormat="0" applyFont="0" applyAlignment="0"/>
    <xf numFmtId="0" fontId="27" fillId="0" borderId="37" applyNumberFormat="0" applyAlignment="0"/>
    <xf numFmtId="0" fontId="38" fillId="35" borderId="0" applyNumberFormat="0" applyBorder="0">
      <alignment wrapText="1"/>
    </xf>
    <xf numFmtId="0" fontId="39" fillId="0" borderId="38" applyNumberFormat="0">
      <alignment wrapText="1"/>
    </xf>
    <xf numFmtId="0" fontId="23" fillId="36" borderId="0" applyNumberFormat="0" applyFont="0" applyBorder="0" applyAlignment="0">
      <protection locked="0"/>
    </xf>
    <xf numFmtId="0" fontId="40" fillId="37" borderId="0" applyNumberFormat="0" applyBorder="0" applyAlignment="0"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8">
    <xf numFmtId="0" fontId="0" fillId="0" borderId="0" xfId="0"/>
    <xf numFmtId="0" fontId="0" fillId="2" borderId="0" xfId="0" applyFill="1"/>
    <xf numFmtId="0" fontId="5" fillId="2" borderId="1" xfId="2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164" fontId="5" fillId="2" borderId="1" xfId="0" applyNumberFormat="1" applyFont="1" applyFill="1" applyBorder="1"/>
    <xf numFmtId="164" fontId="0" fillId="2" borderId="2" xfId="0" applyNumberFormat="1" applyFill="1" applyBorder="1"/>
    <xf numFmtId="3" fontId="0" fillId="0" borderId="3" xfId="0" applyNumberFormat="1" applyFont="1" applyFill="1" applyBorder="1" applyAlignment="1">
      <alignment horizontal="right"/>
    </xf>
    <xf numFmtId="0" fontId="0" fillId="2" borderId="0" xfId="0" applyFill="1" applyBorder="1"/>
    <xf numFmtId="0" fontId="5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0" fontId="10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5" fillId="2" borderId="0" xfId="2" applyFont="1" applyFill="1" applyBorder="1"/>
    <xf numFmtId="0" fontId="9" fillId="2" borderId="0" xfId="0" applyFont="1" applyFill="1" applyBorder="1"/>
    <xf numFmtId="0" fontId="10" fillId="2" borderId="0" xfId="0" applyFont="1" applyFill="1" applyBorder="1"/>
    <xf numFmtId="0" fontId="10" fillId="2" borderId="0" xfId="0" applyFont="1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right" wrapText="1"/>
    </xf>
    <xf numFmtId="0" fontId="5" fillId="2" borderId="0" xfId="0" applyFont="1" applyFill="1" applyBorder="1" applyAlignment="1">
      <alignment horizontal="right" wrapText="1"/>
    </xf>
    <xf numFmtId="165" fontId="0" fillId="2" borderId="1" xfId="0" applyNumberFormat="1" applyFill="1" applyBorder="1"/>
    <xf numFmtId="43" fontId="0" fillId="0" borderId="0" xfId="0" applyNumberFormat="1"/>
    <xf numFmtId="0" fontId="0" fillId="0" borderId="0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center"/>
    </xf>
    <xf numFmtId="9" fontId="1" fillId="2" borderId="0" xfId="16" applyFont="1" applyFill="1" applyBorder="1" applyAlignment="1">
      <alignment horizontal="right"/>
    </xf>
    <xf numFmtId="0" fontId="0" fillId="0" borderId="0" xfId="0" applyFont="1" applyFill="1" applyBorder="1" applyAlignment="1">
      <alignment horizontal="left" indent="2"/>
    </xf>
    <xf numFmtId="3" fontId="0" fillId="0" borderId="7" xfId="0" applyNumberFormat="1" applyFont="1" applyFill="1" applyBorder="1" applyAlignment="1">
      <alignment horizontal="center"/>
    </xf>
    <xf numFmtId="9" fontId="0" fillId="2" borderId="0" xfId="16" applyFont="1" applyFill="1" applyBorder="1" applyAlignment="1">
      <alignment horizontal="right"/>
    </xf>
    <xf numFmtId="0" fontId="0" fillId="0" borderId="6" xfId="0" applyFill="1" applyBorder="1"/>
    <xf numFmtId="10" fontId="0" fillId="0" borderId="3" xfId="16" applyNumberFormat="1" applyFont="1" applyFill="1" applyBorder="1"/>
    <xf numFmtId="10" fontId="14" fillId="2" borderId="0" xfId="16" applyNumberFormat="1" applyFont="1" applyFill="1" applyBorder="1" applyAlignment="1">
      <alignment horizontal="right"/>
    </xf>
    <xf numFmtId="0" fontId="13" fillId="2" borderId="0" xfId="0" applyFont="1" applyFill="1" applyBorder="1"/>
    <xf numFmtId="0" fontId="13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right"/>
    </xf>
    <xf numFmtId="0" fontId="0" fillId="0" borderId="0" xfId="0" applyFont="1" applyFill="1" applyBorder="1"/>
    <xf numFmtId="0" fontId="0" fillId="2" borderId="0" xfId="0" applyFont="1" applyFill="1" applyBorder="1"/>
    <xf numFmtId="0" fontId="0" fillId="2" borderId="0" xfId="0" applyFont="1" applyFill="1" applyBorder="1" applyAlignment="1">
      <alignment horizontal="right"/>
    </xf>
    <xf numFmtId="0" fontId="0" fillId="2" borderId="2" xfId="0" applyFont="1" applyFill="1" applyBorder="1"/>
    <xf numFmtId="0" fontId="0" fillId="2" borderId="8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right"/>
    </xf>
    <xf numFmtId="9" fontId="0" fillId="2" borderId="9" xfId="16" applyFont="1" applyFill="1" applyBorder="1" applyAlignment="1">
      <alignment horizontal="right"/>
    </xf>
    <xf numFmtId="10" fontId="14" fillId="2" borderId="2" xfId="16" applyNumberFormat="1" applyFont="1" applyFill="1" applyBorder="1" applyAlignment="1">
      <alignment horizontal="right"/>
    </xf>
    <xf numFmtId="10" fontId="0" fillId="2" borderId="2" xfId="16" applyNumberFormat="1" applyFont="1" applyFill="1" applyBorder="1" applyAlignment="1">
      <alignment horizontal="right"/>
    </xf>
    <xf numFmtId="0" fontId="17" fillId="3" borderId="0" xfId="0" applyFont="1" applyFill="1" applyBorder="1"/>
    <xf numFmtId="0" fontId="17" fillId="3" borderId="6" xfId="0" applyFont="1" applyFill="1" applyBorder="1" applyAlignment="1">
      <alignment horizontal="center"/>
    </xf>
    <xf numFmtId="10" fontId="0" fillId="2" borderId="0" xfId="16" applyNumberFormat="1" applyFont="1" applyFill="1" applyBorder="1" applyAlignment="1">
      <alignment horizontal="right"/>
    </xf>
    <xf numFmtId="0" fontId="0" fillId="0" borderId="6" xfId="0" applyFont="1" applyFill="1" applyBorder="1" applyAlignment="1">
      <alignment horizontal="center"/>
    </xf>
    <xf numFmtId="10" fontId="0" fillId="0" borderId="3" xfId="16" applyNumberFormat="1" applyFont="1" applyFill="1" applyBorder="1" applyAlignment="1">
      <alignment horizontal="right"/>
    </xf>
    <xf numFmtId="0" fontId="17" fillId="0" borderId="6" xfId="0" applyFont="1" applyFill="1" applyBorder="1" applyAlignment="1">
      <alignment horizontal="center"/>
    </xf>
    <xf numFmtId="0" fontId="0" fillId="2" borderId="9" xfId="0" applyFont="1" applyFill="1" applyBorder="1"/>
    <xf numFmtId="0" fontId="0" fillId="2" borderId="9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right"/>
    </xf>
    <xf numFmtId="0" fontId="0" fillId="2" borderId="2" xfId="0" applyFont="1" applyFill="1" applyBorder="1" applyAlignment="1">
      <alignment horizontal="center"/>
    </xf>
    <xf numFmtId="10" fontId="0" fillId="0" borderId="10" xfId="16" applyNumberFormat="1" applyFont="1" applyFill="1" applyBorder="1" applyAlignment="1">
      <alignment horizontal="right"/>
    </xf>
    <xf numFmtId="0" fontId="0" fillId="2" borderId="11" xfId="0" applyFont="1" applyFill="1" applyBorder="1" applyAlignment="1">
      <alignment horizontal="center"/>
    </xf>
    <xf numFmtId="10" fontId="0" fillId="2" borderId="9" xfId="16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3" xfId="16" applyNumberFormat="1" applyFont="1" applyFill="1" applyBorder="1" applyAlignment="1">
      <alignment horizontal="right"/>
    </xf>
    <xf numFmtId="0" fontId="13" fillId="0" borderId="12" xfId="0" applyFont="1" applyBorder="1"/>
    <xf numFmtId="0" fontId="15" fillId="2" borderId="0" xfId="0" applyFont="1" applyFill="1" applyBorder="1"/>
    <xf numFmtId="0" fontId="15" fillId="2" borderId="2" xfId="0" applyFont="1" applyFill="1" applyBorder="1"/>
    <xf numFmtId="0" fontId="15" fillId="2" borderId="9" xfId="0" applyFont="1" applyFill="1" applyBorder="1"/>
    <xf numFmtId="0" fontId="0" fillId="0" borderId="0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19" fillId="0" borderId="0" xfId="0" applyFont="1"/>
    <xf numFmtId="0" fontId="12" fillId="0" borderId="0" xfId="0" applyFont="1"/>
    <xf numFmtId="0" fontId="0" fillId="0" borderId="20" xfId="0" applyBorder="1"/>
    <xf numFmtId="2" fontId="0" fillId="0" borderId="0" xfId="0" applyNumberFormat="1"/>
    <xf numFmtId="0" fontId="5" fillId="2" borderId="0" xfId="0" applyFont="1" applyFill="1" applyBorder="1" applyAlignment="1">
      <alignment horizontal="left"/>
    </xf>
    <xf numFmtId="2" fontId="5" fillId="2" borderId="0" xfId="0" applyNumberFormat="1" applyFont="1" applyFill="1" applyBorder="1"/>
    <xf numFmtId="0" fontId="16" fillId="0" borderId="0" xfId="0" applyFont="1"/>
    <xf numFmtId="0" fontId="2" fillId="2" borderId="12" xfId="0" applyFont="1" applyFill="1" applyBorder="1"/>
    <xf numFmtId="0" fontId="0" fillId="2" borderId="9" xfId="0" applyFill="1" applyBorder="1"/>
    <xf numFmtId="0" fontId="0" fillId="2" borderId="13" xfId="0" applyFill="1" applyBorder="1"/>
    <xf numFmtId="0" fontId="3" fillId="2" borderId="5" xfId="1" applyFill="1" applyBorder="1" applyAlignment="1" applyProtection="1"/>
    <xf numFmtId="0" fontId="0" fillId="2" borderId="21" xfId="0" applyFill="1" applyBorder="1" applyAlignment="1">
      <alignment horizontal="right"/>
    </xf>
    <xf numFmtId="0" fontId="0" fillId="2" borderId="14" xfId="0" applyFill="1" applyBorder="1"/>
    <xf numFmtId="0" fontId="0" fillId="2" borderId="15" xfId="0" applyFill="1" applyBorder="1" applyAlignment="1">
      <alignment horizontal="right"/>
    </xf>
    <xf numFmtId="0" fontId="5" fillId="2" borderId="5" xfId="0" applyFont="1" applyFill="1" applyBorder="1" applyAlignment="1">
      <alignment horizontal="left"/>
    </xf>
    <xf numFmtId="164" fontId="5" fillId="2" borderId="21" xfId="0" applyNumberFormat="1" applyFont="1" applyFill="1" applyBorder="1"/>
    <xf numFmtId="0" fontId="12" fillId="0" borderId="20" xfId="0" applyFont="1" applyBorder="1"/>
    <xf numFmtId="0" fontId="12" fillId="0" borderId="0" xfId="0" applyFont="1" applyBorder="1"/>
    <xf numFmtId="0" fontId="12" fillId="0" borderId="22" xfId="0" applyFont="1" applyBorder="1" applyAlignment="1">
      <alignment horizontal="right"/>
    </xf>
    <xf numFmtId="0" fontId="10" fillId="2" borderId="16" xfId="0" applyFont="1" applyFill="1" applyBorder="1" applyAlignment="1">
      <alignment horizontal="left"/>
    </xf>
    <xf numFmtId="2" fontId="10" fillId="2" borderId="17" xfId="0" applyNumberFormat="1" applyFont="1" applyFill="1" applyBorder="1"/>
    <xf numFmtId="2" fontId="10" fillId="2" borderId="18" xfId="0" applyNumberFormat="1" applyFont="1" applyFill="1" applyBorder="1"/>
    <xf numFmtId="0" fontId="5" fillId="2" borderId="9" xfId="0" applyFont="1" applyFill="1" applyBorder="1"/>
    <xf numFmtId="0" fontId="5" fillId="2" borderId="9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left"/>
    </xf>
    <xf numFmtId="0" fontId="3" fillId="2" borderId="20" xfId="1" applyFill="1" applyBorder="1" applyAlignment="1" applyProtection="1"/>
    <xf numFmtId="0" fontId="0" fillId="2" borderId="22" xfId="0" applyFill="1" applyBorder="1" applyAlignment="1">
      <alignment horizontal="right"/>
    </xf>
    <xf numFmtId="0" fontId="0" fillId="2" borderId="23" xfId="0" applyFill="1" applyBorder="1"/>
    <xf numFmtId="0" fontId="5" fillId="2" borderId="24" xfId="0" applyFont="1" applyFill="1" applyBorder="1" applyAlignment="1">
      <alignment horizontal="center"/>
    </xf>
    <xf numFmtId="0" fontId="0" fillId="2" borderId="22" xfId="0" applyFill="1" applyBorder="1" applyAlignment="1">
      <alignment horizontal="right" wrapText="1"/>
    </xf>
    <xf numFmtId="0" fontId="0" fillId="2" borderId="5" xfId="0" applyFill="1" applyBorder="1" applyAlignment="1">
      <alignment horizontal="left"/>
    </xf>
    <xf numFmtId="165" fontId="0" fillId="2" borderId="21" xfId="0" applyNumberFormat="1" applyFill="1" applyBorder="1"/>
    <xf numFmtId="0" fontId="0" fillId="0" borderId="20" xfId="0" applyFill="1" applyBorder="1"/>
    <xf numFmtId="0" fontId="12" fillId="0" borderId="22" xfId="0" applyFont="1" applyBorder="1"/>
    <xf numFmtId="0" fontId="12" fillId="0" borderId="14" xfId="0" applyFont="1" applyFill="1" applyBorder="1"/>
    <xf numFmtId="43" fontId="12" fillId="0" borderId="2" xfId="0" applyNumberFormat="1" applyFont="1" applyFill="1" applyBorder="1"/>
    <xf numFmtId="43" fontId="12" fillId="0" borderId="15" xfId="0" applyNumberFormat="1" applyFont="1" applyFill="1" applyBorder="1"/>
    <xf numFmtId="0" fontId="0" fillId="0" borderId="25" xfId="0" applyBorder="1"/>
    <xf numFmtId="0" fontId="12" fillId="0" borderId="26" xfId="0" applyFont="1" applyBorder="1"/>
    <xf numFmtId="0" fontId="5" fillId="2" borderId="0" xfId="0" applyFont="1" applyFill="1"/>
    <xf numFmtId="3" fontId="5" fillId="2" borderId="0" xfId="15" applyNumberFormat="1" applyFont="1" applyFill="1" applyBorder="1"/>
    <xf numFmtId="3" fontId="5" fillId="2" borderId="4" xfId="15" applyNumberFormat="1" applyFont="1" applyFill="1" applyBorder="1"/>
    <xf numFmtId="3" fontId="5" fillId="2" borderId="4" xfId="15" applyNumberFormat="1" applyFont="1" applyFill="1" applyBorder="1" applyAlignment="1">
      <alignment horizontal="right"/>
    </xf>
    <xf numFmtId="3" fontId="5" fillId="2" borderId="4" xfId="15" applyNumberFormat="1" applyFont="1" applyFill="1" applyBorder="1" applyAlignment="1">
      <alignment horizontal="right" wrapText="1"/>
    </xf>
    <xf numFmtId="3" fontId="5" fillId="2" borderId="17" xfId="15" applyNumberFormat="1" applyFont="1" applyFill="1" applyBorder="1"/>
    <xf numFmtId="3" fontId="5" fillId="2" borderId="19" xfId="15" applyNumberFormat="1" applyFont="1" applyFill="1" applyBorder="1"/>
    <xf numFmtId="3" fontId="5" fillId="2" borderId="9" xfId="15" applyNumberFormat="1" applyFont="1" applyFill="1" applyBorder="1"/>
    <xf numFmtId="0" fontId="5" fillId="2" borderId="13" xfId="0" applyFont="1" applyFill="1" applyBorder="1"/>
    <xf numFmtId="3" fontId="5" fillId="2" borderId="22" xfId="15" applyNumberFormat="1" applyFont="1" applyFill="1" applyBorder="1" applyAlignment="1">
      <alignment horizontal="right"/>
    </xf>
    <xf numFmtId="0" fontId="5" fillId="2" borderId="23" xfId="0" applyFont="1" applyFill="1" applyBorder="1"/>
    <xf numFmtId="3" fontId="5" fillId="2" borderId="24" xfId="15" applyNumberFormat="1" applyFont="1" applyFill="1" applyBorder="1" applyAlignment="1">
      <alignment horizontal="right"/>
    </xf>
    <xf numFmtId="0" fontId="5" fillId="2" borderId="20" xfId="0" applyFont="1" applyFill="1" applyBorder="1"/>
    <xf numFmtId="3" fontId="5" fillId="2" borderId="0" xfId="15" applyNumberFormat="1" applyFont="1" applyFill="1" applyBorder="1" applyAlignment="1">
      <alignment horizontal="left"/>
    </xf>
    <xf numFmtId="3" fontId="5" fillId="2" borderId="18" xfId="15" applyNumberFormat="1" applyFont="1" applyFill="1" applyBorder="1"/>
    <xf numFmtId="0" fontId="5" fillId="2" borderId="14" xfId="0" applyFont="1" applyFill="1" applyBorder="1"/>
    <xf numFmtId="0" fontId="10" fillId="2" borderId="23" xfId="0" applyFont="1" applyFill="1" applyBorder="1"/>
    <xf numFmtId="3" fontId="10" fillId="2" borderId="4" xfId="15" applyNumberFormat="1" applyFont="1" applyFill="1" applyBorder="1"/>
    <xf numFmtId="3" fontId="10" fillId="2" borderId="4" xfId="15" applyNumberFormat="1" applyFont="1" applyFill="1" applyBorder="1" applyAlignment="1">
      <alignment horizontal="right"/>
    </xf>
    <xf numFmtId="3" fontId="10" fillId="2" borderId="4" xfId="15" applyNumberFormat="1" applyFont="1" applyFill="1" applyBorder="1" applyAlignment="1">
      <alignment horizontal="right" wrapText="1"/>
    </xf>
    <xf numFmtId="3" fontId="10" fillId="2" borderId="24" xfId="15" applyNumberFormat="1" applyFont="1" applyFill="1" applyBorder="1" applyAlignment="1">
      <alignment horizontal="right"/>
    </xf>
    <xf numFmtId="0" fontId="10" fillId="2" borderId="20" xfId="0" applyFont="1" applyFill="1" applyBorder="1"/>
    <xf numFmtId="3" fontId="10" fillId="2" borderId="0" xfId="15" applyNumberFormat="1" applyFont="1" applyFill="1" applyBorder="1" applyAlignment="1">
      <alignment horizontal="left"/>
    </xf>
    <xf numFmtId="3" fontId="10" fillId="2" borderId="17" xfId="15" applyNumberFormat="1" applyFont="1" applyFill="1" applyBorder="1"/>
    <xf numFmtId="0" fontId="10" fillId="2" borderId="14" xfId="0" applyFont="1" applyFill="1" applyBorder="1"/>
    <xf numFmtId="43" fontId="10" fillId="2" borderId="0" xfId="15" applyNumberFormat="1" applyFont="1" applyFill="1" applyBorder="1"/>
    <xf numFmtId="43" fontId="10" fillId="2" borderId="22" xfId="15" applyNumberFormat="1" applyFont="1" applyFill="1" applyBorder="1"/>
    <xf numFmtId="43" fontId="10" fillId="2" borderId="2" xfId="15" applyNumberFormat="1" applyFont="1" applyFill="1" applyBorder="1"/>
    <xf numFmtId="43" fontId="10" fillId="2" borderId="15" xfId="15" applyNumberFormat="1" applyFont="1" applyFill="1" applyBorder="1"/>
    <xf numFmtId="165" fontId="5" fillId="2" borderId="0" xfId="33" applyNumberFormat="1" applyFont="1" applyFill="1" applyBorder="1"/>
    <xf numFmtId="3" fontId="5" fillId="2" borderId="22" xfId="15" applyNumberFormat="1" applyFont="1" applyFill="1" applyBorder="1"/>
    <xf numFmtId="3" fontId="5" fillId="2" borderId="27" xfId="15" applyNumberFormat="1" applyFont="1" applyFill="1" applyBorder="1"/>
    <xf numFmtId="0" fontId="14" fillId="0" borderId="20" xfId="0" applyFont="1" applyBorder="1"/>
    <xf numFmtId="0" fontId="14" fillId="0" borderId="0" xfId="0" applyFont="1" applyBorder="1"/>
    <xf numFmtId="0" fontId="14" fillId="0" borderId="22" xfId="0" applyFont="1" applyBorder="1"/>
    <xf numFmtId="43" fontId="0" fillId="0" borderId="0" xfId="0" applyNumberFormat="1" applyBorder="1"/>
    <xf numFmtId="0" fontId="0" fillId="0" borderId="22" xfId="0" applyBorder="1"/>
    <xf numFmtId="0" fontId="0" fillId="0" borderId="14" xfId="0" applyBorder="1"/>
    <xf numFmtId="0" fontId="14" fillId="0" borderId="14" xfId="0" applyFont="1" applyBorder="1"/>
    <xf numFmtId="43" fontId="0" fillId="0" borderId="17" xfId="0" applyNumberFormat="1" applyBorder="1"/>
    <xf numFmtId="0" fontId="0" fillId="0" borderId="18" xfId="0" applyBorder="1"/>
    <xf numFmtId="0" fontId="0" fillId="0" borderId="20" xfId="0" applyFont="1" applyFill="1" applyBorder="1" applyAlignment="1">
      <alignment vertical="center"/>
    </xf>
    <xf numFmtId="0" fontId="0" fillId="0" borderId="17" xfId="0" applyBorder="1"/>
    <xf numFmtId="167" fontId="0" fillId="0" borderId="0" xfId="0" applyNumberFormat="1" applyFont="1" applyFill="1" applyBorder="1"/>
    <xf numFmtId="167" fontId="0" fillId="0" borderId="2" xfId="0" applyNumberFormat="1" applyFont="1" applyFill="1" applyBorder="1"/>
    <xf numFmtId="0" fontId="10" fillId="2" borderId="0" xfId="0" applyFont="1" applyFill="1" applyBorder="1" applyAlignment="1">
      <alignment horizontal="left"/>
    </xf>
    <xf numFmtId="2" fontId="10" fillId="2" borderId="0" xfId="0" applyNumberFormat="1" applyFont="1" applyFill="1" applyBorder="1"/>
    <xf numFmtId="0" fontId="0" fillId="0" borderId="0" xfId="0" applyFont="1"/>
    <xf numFmtId="0" fontId="14" fillId="0" borderId="0" xfId="0" applyFont="1"/>
    <xf numFmtId="2" fontId="0" fillId="0" borderId="9" xfId="0" applyNumberFormat="1" applyBorder="1"/>
    <xf numFmtId="2" fontId="14" fillId="0" borderId="0" xfId="0" applyNumberFormat="1" applyFont="1" applyBorder="1"/>
    <xf numFmtId="0" fontId="0" fillId="0" borderId="20" xfId="0" applyFont="1" applyFill="1" applyBorder="1" applyAlignment="1"/>
    <xf numFmtId="2" fontId="0" fillId="0" borderId="0" xfId="0" applyNumberFormat="1" applyBorder="1"/>
    <xf numFmtId="0" fontId="14" fillId="0" borderId="14" xfId="0" applyFont="1" applyFill="1" applyBorder="1" applyAlignment="1"/>
    <xf numFmtId="2" fontId="0" fillId="0" borderId="17" xfId="0" applyNumberFormat="1" applyBorder="1"/>
    <xf numFmtId="0" fontId="22" fillId="0" borderId="28" xfId="61"/>
    <xf numFmtId="0" fontId="23" fillId="0" borderId="0" xfId="62"/>
    <xf numFmtId="0" fontId="23" fillId="0" borderId="0" xfId="62" applyFont="1"/>
    <xf numFmtId="0" fontId="24" fillId="0" borderId="29" xfId="63"/>
    <xf numFmtId="0" fontId="25" fillId="0" borderId="0" xfId="62" applyFont="1" applyFill="1" applyBorder="1"/>
    <xf numFmtId="0" fontId="26" fillId="0" borderId="30" xfId="64">
      <alignment wrapText="1"/>
    </xf>
    <xf numFmtId="0" fontId="28" fillId="4" borderId="32" xfId="65" applyFont="1" applyFill="1" applyBorder="1" applyAlignment="1">
      <alignment horizontal="center"/>
    </xf>
    <xf numFmtId="0" fontId="27" fillId="0" borderId="31" xfId="65"/>
    <xf numFmtId="9" fontId="27" fillId="0" borderId="31" xfId="66" applyFont="1" applyBorder="1"/>
    <xf numFmtId="0" fontId="26" fillId="0" borderId="33" xfId="67" applyNumberFormat="1" applyFont="1">
      <protection locked="0"/>
    </xf>
    <xf numFmtId="9" fontId="0" fillId="5" borderId="34" xfId="68" applyNumberFormat="1" applyFont="1" applyBorder="1"/>
    <xf numFmtId="9" fontId="0" fillId="5" borderId="33" xfId="68" applyNumberFormat="1" applyFont="1"/>
    <xf numFmtId="0" fontId="23" fillId="0" borderId="0" xfId="62" applyBorder="1"/>
    <xf numFmtId="9" fontId="0" fillId="6" borderId="34" xfId="69" applyNumberFormat="1" applyFont="1" applyBorder="1"/>
    <xf numFmtId="9" fontId="0" fillId="6" borderId="33" xfId="69" applyNumberFormat="1" applyFont="1"/>
    <xf numFmtId="9" fontId="0" fillId="7" borderId="34" xfId="70" applyNumberFormat="1" applyFont="1" applyBorder="1"/>
    <xf numFmtId="9" fontId="0" fillId="7" borderId="33" xfId="70" applyNumberFormat="1" applyFont="1"/>
    <xf numFmtId="168" fontId="28" fillId="8" borderId="33" xfId="71" applyNumberFormat="1"/>
    <xf numFmtId="0" fontId="23" fillId="0" borderId="20" xfId="62" applyBorder="1"/>
    <xf numFmtId="0" fontId="0" fillId="0" borderId="2" xfId="0" applyBorder="1"/>
    <xf numFmtId="0" fontId="0" fillId="0" borderId="15" xfId="0" applyBorder="1"/>
    <xf numFmtId="0" fontId="13" fillId="0" borderId="0" xfId="0" applyFont="1"/>
    <xf numFmtId="0" fontId="13" fillId="0" borderId="13" xfId="0" applyFont="1" applyBorder="1"/>
    <xf numFmtId="0" fontId="0" fillId="0" borderId="0" xfId="0" applyFont="1" applyFill="1" applyBorder="1" applyAlignment="1"/>
    <xf numFmtId="0" fontId="13" fillId="0" borderId="0" xfId="0" applyFont="1" applyFill="1" applyBorder="1" applyAlignment="1"/>
    <xf numFmtId="3" fontId="13" fillId="0" borderId="0" xfId="0" applyNumberFormat="1" applyFont="1"/>
    <xf numFmtId="0" fontId="17" fillId="0" borderId="0" xfId="0" applyFont="1"/>
    <xf numFmtId="10" fontId="0" fillId="0" borderId="22" xfId="16" applyNumberFormat="1" applyFont="1" applyBorder="1"/>
    <xf numFmtId="10" fontId="0" fillId="0" borderId="18" xfId="16" applyNumberFormat="1" applyFont="1" applyBorder="1"/>
    <xf numFmtId="0" fontId="0" fillId="0" borderId="1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5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/>
  </cellXfs>
  <cellStyles count="120">
    <cellStyle name="20% - Accent10" xfId="72"/>
    <cellStyle name="20% - Accent11" xfId="73"/>
    <cellStyle name="20% - Accent12" xfId="74"/>
    <cellStyle name="20% - Accent7" xfId="75"/>
    <cellStyle name="20% - Accent8" xfId="76"/>
    <cellStyle name="20% - Accent9" xfId="77"/>
    <cellStyle name="40% - Accent10" xfId="78"/>
    <cellStyle name="40% - Accent11" xfId="79"/>
    <cellStyle name="40% - Accent12" xfId="80"/>
    <cellStyle name="40% - Accent7" xfId="81"/>
    <cellStyle name="40% - Accent8" xfId="82"/>
    <cellStyle name="40% - Accent9" xfId="83"/>
    <cellStyle name="60% - Accent10" xfId="84"/>
    <cellStyle name="60% - Accent11" xfId="85"/>
    <cellStyle name="60% - Accent12" xfId="86"/>
    <cellStyle name="60% - Accent7" xfId="87"/>
    <cellStyle name="60% - Accent8" xfId="88"/>
    <cellStyle name="60% - Accent9" xfId="89"/>
    <cellStyle name="Accent10" xfId="90"/>
    <cellStyle name="Accent11" xfId="91"/>
    <cellStyle name="Accent12" xfId="92"/>
    <cellStyle name="Accent7" xfId="93"/>
    <cellStyle name="Accent8" xfId="94"/>
    <cellStyle name="Accent9" xfId="95"/>
    <cellStyle name="Comma" xfId="15" builtinId="3"/>
    <cellStyle name="Comma 2 2" xfId="33"/>
    <cellStyle name="E_Calculation0" xfId="96"/>
    <cellStyle name="E_Calculation1" xfId="68"/>
    <cellStyle name="E_Calculation2" xfId="70"/>
    <cellStyle name="E_Calculation3" xfId="69"/>
    <cellStyle name="E_Calculation4" xfId="97"/>
    <cellStyle name="E_CalculationSum" xfId="71"/>
    <cellStyle name="E_Check" xfId="98"/>
    <cellStyle name="E_Comment" xfId="99"/>
    <cellStyle name="E_Footer" xfId="100"/>
    <cellStyle name="E_Input1" xfId="101"/>
    <cellStyle name="E_Input2" xfId="102"/>
    <cellStyle name="E_InputFixed" xfId="103"/>
    <cellStyle name="E_InputList" xfId="104"/>
    <cellStyle name="E_InputWhite" xfId="67"/>
    <cellStyle name="E_RangeName" xfId="105"/>
    <cellStyle name="E_SecTitle1" xfId="61"/>
    <cellStyle name="E_SecTitle2" xfId="63"/>
    <cellStyle name="E_SecTitle3" xfId="106"/>
    <cellStyle name="E_Source" xfId="107"/>
    <cellStyle name="E_TableCell0" xfId="108"/>
    <cellStyle name="E_TableCell1" xfId="65"/>
    <cellStyle name="E_TableCell2" xfId="109"/>
    <cellStyle name="E_TableHeader0" xfId="64"/>
    <cellStyle name="E_TableHeader1" xfId="110"/>
    <cellStyle name="E_TableHeader2" xfId="111"/>
    <cellStyle name="E_VBACommunication" xfId="112"/>
    <cellStyle name="E_Warning" xfId="11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 3" xfId="1"/>
    <cellStyle name="Normal" xfId="0" builtinId="0"/>
    <cellStyle name="Normal 2" xfId="20"/>
    <cellStyle name="Normal 2 2" xfId="62"/>
    <cellStyle name="Normal_domestic data (PM)" xfId="2"/>
    <cellStyle name="Percent" xfId="16" builtinId="5"/>
    <cellStyle name="Percent 2" xfId="6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isberkhout/Projects/etdataset/analyses/6_residences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isberkhout/Desktop/tem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Corrected energy balance step 2"/>
      <sheetName val="technical_specs"/>
      <sheetName val="Application Shares"/>
      <sheetName val="Technology Shares"/>
      <sheetName val="Houses Shares"/>
      <sheetName val="Final demand per energy carrier"/>
      <sheetName val="Technology split final demand"/>
      <sheetName val="Electricity producer Shares"/>
      <sheetName val="Fuel aggregation"/>
      <sheetName val="Useful-final demand percentage"/>
      <sheetName val="csv_final_demand_coal"/>
      <sheetName val="csv_final_demand_crude_oil"/>
      <sheetName val="csv_final_demand_network_gas"/>
      <sheetName val="csv_final_demand_woodpellets"/>
      <sheetName val="csv_final_demand_electricity"/>
      <sheetName val="csv_final_demand_steam"/>
      <sheetName val="csv_cooling_electricity"/>
      <sheetName val="csv_heating_network_gas"/>
      <sheetName val="csv_heating_electricity"/>
      <sheetName val="csv_heating_heat_pump"/>
      <sheetName val="csv_water_network_gas"/>
      <sheetName val="csv_water_electricity"/>
      <sheetName val="csv_cooking_electricity"/>
      <sheetName val="csv_lighting_electricity"/>
      <sheetName val="csv_appliances_electricity"/>
      <sheetName val="csv_solar_thermal_heater"/>
      <sheetName val="csv_cooling_old-new"/>
      <sheetName val="csv_heating_old-new"/>
      <sheetName val="csv_cooling_insulation_old"/>
      <sheetName val="csv_cooling_insulation_new"/>
      <sheetName val="csv_heating_insulation_new"/>
      <sheetName val="csv_heating_insulation_old"/>
      <sheetName val="csv_heating_micro_chp_gas"/>
      <sheetName val="csv_water_micro_chp_gas"/>
      <sheetName val="csv_water_fuell_cell_gas"/>
      <sheetName val="csv_solar_space_heating_chld"/>
      <sheetName val="csv_solar_hot_water_chld"/>
      <sheetName val="csv_add_on_space_heating_child"/>
      <sheetName val="csv_add_on_hot water_child"/>
      <sheetName val="csv_hot_water_from_el_add_on"/>
      <sheetName val="csv_export_to_area_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1">
          <cell r="L11">
            <v>1660101.54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nstants"/>
      <sheetName val="Dashboard"/>
      <sheetName val="ECUK"/>
      <sheetName val="ODYSSEE"/>
      <sheetName val="Intertek"/>
    </sheetNames>
    <sheetDataSet>
      <sheetData sheetId="0">
        <row r="3">
          <cell r="C3">
            <v>3600</v>
          </cell>
        </row>
        <row r="4">
          <cell r="C4">
            <v>41868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workbookViewId="0">
      <selection activeCell="C4" sqref="C4"/>
    </sheetView>
  </sheetViews>
  <sheetFormatPr baseColWidth="10" defaultRowHeight="15" x14ac:dyDescent="0"/>
  <cols>
    <col min="2" max="2" width="19.33203125" customWidth="1"/>
  </cols>
  <sheetData>
    <row r="1" spans="2:3">
      <c r="B1" t="s">
        <v>115</v>
      </c>
    </row>
    <row r="3" spans="2:3">
      <c r="B3" t="s">
        <v>114</v>
      </c>
      <c r="C3">
        <v>3600</v>
      </c>
    </row>
    <row r="4" spans="2:3">
      <c r="B4" t="s">
        <v>116</v>
      </c>
      <c r="C4">
        <v>41868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G89"/>
  <sheetViews>
    <sheetView workbookViewId="0">
      <selection activeCell="G9" sqref="G9"/>
    </sheetView>
  </sheetViews>
  <sheetFormatPr baseColWidth="10" defaultRowHeight="15" x14ac:dyDescent="0"/>
  <cols>
    <col min="1" max="1" width="6" customWidth="1"/>
    <col min="2" max="2" width="5.83203125" customWidth="1"/>
    <col min="3" max="3" width="83" customWidth="1"/>
    <col min="5" max="5" width="20.5" customWidth="1"/>
    <col min="6" max="6" width="3.83203125" customWidth="1"/>
  </cols>
  <sheetData>
    <row r="2" spans="1:7">
      <c r="B2" s="66" t="s">
        <v>110</v>
      </c>
      <c r="C2" s="67"/>
      <c r="D2" s="67"/>
      <c r="E2" s="68"/>
    </row>
    <row r="3" spans="1:7" ht="34" customHeight="1">
      <c r="B3" s="192" t="s">
        <v>111</v>
      </c>
      <c r="C3" s="193"/>
      <c r="D3" s="193"/>
      <c r="E3" s="194"/>
    </row>
    <row r="4" spans="1:7" ht="15" customHeight="1"/>
    <row r="5" spans="1:7">
      <c r="A5" s="65"/>
      <c r="B5" s="62" t="s">
        <v>74</v>
      </c>
      <c r="C5" s="33"/>
      <c r="D5" s="34"/>
      <c r="E5" s="35"/>
    </row>
    <row r="6" spans="1:7" ht="16" thickBot="1">
      <c r="A6" s="65"/>
      <c r="B6" s="62"/>
      <c r="C6" s="24" t="s">
        <v>45</v>
      </c>
      <c r="D6" s="25"/>
      <c r="E6" s="26"/>
    </row>
    <row r="7" spans="1:7" ht="16" thickBot="1">
      <c r="A7" s="65"/>
      <c r="B7" s="62"/>
      <c r="C7" s="27" t="s">
        <v>46</v>
      </c>
      <c r="D7" s="28" t="s">
        <v>47</v>
      </c>
      <c r="E7" s="7">
        <f>ECUK!C28</f>
        <v>1185122.6373579577</v>
      </c>
    </row>
    <row r="8" spans="1:7" ht="16" thickBot="1">
      <c r="A8" s="65"/>
      <c r="B8" s="62"/>
      <c r="C8" s="27" t="s">
        <v>48</v>
      </c>
      <c r="D8" s="28" t="s">
        <v>47</v>
      </c>
      <c r="E8" s="7">
        <f>ECUK!D28</f>
        <v>298115.70211395953</v>
      </c>
    </row>
    <row r="9" spans="1:7" ht="16" thickBot="1">
      <c r="A9" s="65"/>
      <c r="B9" s="62"/>
      <c r="C9" s="27" t="s">
        <v>49</v>
      </c>
      <c r="D9" s="28" t="s">
        <v>47</v>
      </c>
      <c r="E9" s="7">
        <v>0</v>
      </c>
      <c r="G9" t="s">
        <v>247</v>
      </c>
    </row>
    <row r="10" spans="1:7" ht="16" thickBot="1">
      <c r="A10" s="65"/>
      <c r="B10" s="62"/>
      <c r="C10" s="27" t="s">
        <v>7</v>
      </c>
      <c r="D10" s="28" t="s">
        <v>47</v>
      </c>
      <c r="E10" s="7">
        <f>ECUK!F28</f>
        <v>49444.646229363912</v>
      </c>
    </row>
    <row r="11" spans="1:7" ht="16" thickBot="1">
      <c r="A11" s="65"/>
      <c r="B11" s="62"/>
      <c r="C11" s="27" t="s">
        <v>4</v>
      </c>
      <c r="D11" s="28" t="s">
        <v>47</v>
      </c>
      <c r="E11" s="7">
        <f>ECUK!E29</f>
        <v>58012.41193437382</v>
      </c>
    </row>
    <row r="12" spans="1:7" ht="16" thickBot="1">
      <c r="A12" s="65"/>
      <c r="B12" s="62"/>
      <c r="C12" s="27" t="s">
        <v>50</v>
      </c>
      <c r="D12" s="28" t="s">
        <v>47</v>
      </c>
      <c r="E12" s="7">
        <f>ECUK!G29</f>
        <v>216034.40636434499</v>
      </c>
    </row>
    <row r="13" spans="1:7">
      <c r="A13" s="65"/>
      <c r="B13" s="63"/>
      <c r="C13" s="39"/>
      <c r="D13" s="40"/>
      <c r="E13" s="41"/>
    </row>
    <row r="14" spans="1:7">
      <c r="A14" s="65"/>
      <c r="B14" s="62" t="s">
        <v>46</v>
      </c>
      <c r="C14" s="37"/>
      <c r="D14" s="25"/>
      <c r="E14" s="42"/>
    </row>
    <row r="15" spans="1:7" ht="16" thickBot="1">
      <c r="A15" s="65"/>
      <c r="B15" s="62"/>
      <c r="C15" s="24" t="s">
        <v>51</v>
      </c>
      <c r="D15" s="25"/>
      <c r="E15" s="29"/>
    </row>
    <row r="16" spans="1:7" ht="16" thickBot="1">
      <c r="A16" s="65"/>
      <c r="B16" s="62"/>
      <c r="C16" s="27" t="s">
        <v>52</v>
      </c>
      <c r="D16" s="30"/>
      <c r="E16" s="31">
        <f>HeatingTechnologies!Q11</f>
        <v>8.3050780146264547E-2</v>
      </c>
    </row>
    <row r="17" spans="1:5" ht="16" thickBot="1">
      <c r="A17" s="65"/>
      <c r="B17" s="62"/>
      <c r="C17" s="27" t="s">
        <v>53</v>
      </c>
      <c r="D17" s="30"/>
      <c r="E17" s="31">
        <f>HeatingTechnologies!Q12</f>
        <v>0</v>
      </c>
    </row>
    <row r="18" spans="1:5" ht="16" thickBot="1">
      <c r="A18" s="65"/>
      <c r="B18" s="62"/>
      <c r="C18" s="27" t="s">
        <v>54</v>
      </c>
      <c r="D18" s="30"/>
      <c r="E18" s="31">
        <f>HeatingTechnologies!Q13</f>
        <v>0</v>
      </c>
    </row>
    <row r="19" spans="1:5" ht="16" thickBot="1">
      <c r="A19" s="65"/>
      <c r="B19" s="62"/>
      <c r="C19" s="27" t="s">
        <v>55</v>
      </c>
      <c r="D19" s="30"/>
      <c r="E19" s="31">
        <f>HeatingTechnologies!Q14</f>
        <v>0</v>
      </c>
    </row>
    <row r="20" spans="1:5" ht="16" thickBot="1">
      <c r="A20" s="65"/>
      <c r="B20" s="62"/>
      <c r="C20" s="27" t="s">
        <v>56</v>
      </c>
      <c r="D20" s="30"/>
      <c r="E20" s="31">
        <f>HeatingTechnologies!Q15</f>
        <v>0</v>
      </c>
    </row>
    <row r="21" spans="1:5" ht="16" thickBot="1">
      <c r="A21" s="65"/>
      <c r="B21" s="62"/>
      <c r="C21" s="27" t="s">
        <v>57</v>
      </c>
      <c r="D21" s="30"/>
      <c r="E21" s="31">
        <f>HeatingTechnologies!Q16</f>
        <v>7.5892857142857131E-4</v>
      </c>
    </row>
    <row r="22" spans="1:5" ht="16" thickBot="1">
      <c r="A22" s="65"/>
      <c r="B22" s="62"/>
      <c r="C22" s="27" t="s">
        <v>58</v>
      </c>
      <c r="D22" s="30"/>
      <c r="E22" s="31">
        <f>HeatingTechnologies!Q17</f>
        <v>8.2885431400282882E-3</v>
      </c>
    </row>
    <row r="23" spans="1:5" ht="16" thickBot="1">
      <c r="A23" s="65"/>
      <c r="B23" s="62"/>
      <c r="C23" s="27" t="s">
        <v>59</v>
      </c>
      <c r="D23" s="30"/>
      <c r="E23" s="31">
        <f>HeatingTechnologies!Q18</f>
        <v>0.15452891717743203</v>
      </c>
    </row>
    <row r="24" spans="1:5" ht="16" thickBot="1">
      <c r="A24" s="65"/>
      <c r="B24" s="62"/>
      <c r="C24" s="27" t="s">
        <v>60</v>
      </c>
      <c r="D24" s="30"/>
      <c r="E24" s="31">
        <f>HeatingTechnologies!Q19</f>
        <v>0.70893358888057845</v>
      </c>
    </row>
    <row r="25" spans="1:5" ht="16" thickBot="1">
      <c r="A25" s="65"/>
      <c r="B25" s="62"/>
      <c r="C25" s="27" t="s">
        <v>61</v>
      </c>
      <c r="D25" s="30"/>
      <c r="E25" s="31">
        <f>HeatingTechnologies!Q20</f>
        <v>4.3950750020776197E-2</v>
      </c>
    </row>
    <row r="26" spans="1:5" ht="16" thickBot="1">
      <c r="A26" s="65"/>
      <c r="B26" s="62"/>
      <c r="C26" s="27" t="s">
        <v>62</v>
      </c>
      <c r="D26" s="30"/>
      <c r="E26" s="31">
        <f>HeatingTechnologies!Q21</f>
        <v>0</v>
      </c>
    </row>
    <row r="27" spans="1:5" ht="16" thickBot="1">
      <c r="A27" s="65"/>
      <c r="B27" s="62"/>
      <c r="C27" s="27" t="s">
        <v>63</v>
      </c>
      <c r="D27" s="30"/>
      <c r="E27" s="31">
        <f>HeatingTechnologies!Q22</f>
        <v>4.8849206349206348E-4</v>
      </c>
    </row>
    <row r="28" spans="1:5">
      <c r="A28" s="65"/>
      <c r="B28" s="63"/>
      <c r="C28" s="39"/>
      <c r="D28" s="40"/>
      <c r="E28" s="43"/>
    </row>
    <row r="29" spans="1:5">
      <c r="A29" s="65"/>
      <c r="B29" s="62" t="s">
        <v>48</v>
      </c>
      <c r="C29" s="37"/>
      <c r="D29" s="25"/>
      <c r="E29" s="32"/>
    </row>
    <row r="30" spans="1:5" ht="16" thickBot="1">
      <c r="A30" s="65"/>
      <c r="B30" s="62"/>
      <c r="C30" s="24" t="s">
        <v>64</v>
      </c>
      <c r="D30" s="25"/>
      <c r="E30" s="32"/>
    </row>
    <row r="31" spans="1:5" ht="16" thickBot="1">
      <c r="A31" s="65"/>
      <c r="B31" s="62"/>
      <c r="C31" s="27" t="s">
        <v>52</v>
      </c>
      <c r="D31" s="30"/>
      <c r="E31" s="31">
        <f>HotWaterTechnologies!L6</f>
        <v>2.5000000000000001E-2</v>
      </c>
    </row>
    <row r="32" spans="1:5" ht="16" thickBot="1">
      <c r="A32" s="65"/>
      <c r="B32" s="62"/>
      <c r="C32" s="27" t="s">
        <v>53</v>
      </c>
      <c r="D32" s="30"/>
      <c r="E32" s="31">
        <f>HotWaterTechnologies!L7</f>
        <v>0</v>
      </c>
    </row>
    <row r="33" spans="1:5" ht="16" thickBot="1">
      <c r="A33" s="65"/>
      <c r="B33" s="62"/>
      <c r="C33" s="27" t="s">
        <v>65</v>
      </c>
      <c r="D33" s="30"/>
      <c r="E33" s="31">
        <f>HotWaterTechnologies!L8</f>
        <v>0</v>
      </c>
    </row>
    <row r="34" spans="1:5" ht="16" thickBot="1">
      <c r="A34" s="65"/>
      <c r="B34" s="62"/>
      <c r="C34" s="27" t="s">
        <v>55</v>
      </c>
      <c r="D34" s="30"/>
      <c r="E34" s="31">
        <f>HotWaterTechnologies!L9</f>
        <v>0</v>
      </c>
    </row>
    <row r="35" spans="1:5" ht="16" thickBot="1">
      <c r="A35" s="65"/>
      <c r="B35" s="62"/>
      <c r="C35" s="27" t="s">
        <v>66</v>
      </c>
      <c r="D35" s="30"/>
      <c r="E35" s="31">
        <f>HotWaterTechnologies!L10</f>
        <v>0</v>
      </c>
    </row>
    <row r="36" spans="1:5" ht="16" thickBot="1">
      <c r="A36" s="65"/>
      <c r="B36" s="62"/>
      <c r="C36" s="27" t="s">
        <v>67</v>
      </c>
      <c r="D36" s="30"/>
      <c r="E36" s="31">
        <f>HotWaterTechnologies!L11</f>
        <v>1E-3</v>
      </c>
    </row>
    <row r="37" spans="1:5" ht="16" thickBot="1">
      <c r="A37" s="65"/>
      <c r="B37" s="62"/>
      <c r="C37" s="27" t="s">
        <v>68</v>
      </c>
      <c r="D37" s="30"/>
      <c r="E37" s="31">
        <f>HotWaterTechnologies!L12</f>
        <v>5.0000000000000001E-3</v>
      </c>
    </row>
    <row r="38" spans="1:5" ht="16" thickBot="1">
      <c r="A38" s="65"/>
      <c r="B38" s="62"/>
      <c r="C38" s="27" t="s">
        <v>69</v>
      </c>
      <c r="D38" s="30"/>
      <c r="E38" s="31">
        <f>HotWaterTechnologies!L13</f>
        <v>0.23200000000000001</v>
      </c>
    </row>
    <row r="39" spans="1:5" ht="16" thickBot="1">
      <c r="A39" s="65"/>
      <c r="B39" s="62"/>
      <c r="C39" s="27" t="s">
        <v>70</v>
      </c>
      <c r="D39" s="30"/>
      <c r="E39" s="31">
        <f>HotWaterTechnologies!L14</f>
        <v>0.69699999999999995</v>
      </c>
    </row>
    <row r="40" spans="1:5" ht="16" thickBot="1">
      <c r="A40" s="65"/>
      <c r="B40" s="62"/>
      <c r="C40" s="27" t="s">
        <v>71</v>
      </c>
      <c r="D40" s="30"/>
      <c r="E40" s="31">
        <f>HotWaterTechnologies!L15</f>
        <v>4.0000000000000008E-2</v>
      </c>
    </row>
    <row r="41" spans="1:5" ht="16" thickBot="1">
      <c r="A41" s="65"/>
      <c r="B41" s="62"/>
      <c r="C41" s="27" t="s">
        <v>72</v>
      </c>
      <c r="D41" s="30"/>
      <c r="E41" s="31">
        <f>HotWaterTechnologies!L16</f>
        <v>0</v>
      </c>
    </row>
    <row r="42" spans="1:5" ht="16" thickBot="1">
      <c r="A42" s="65"/>
      <c r="B42" s="62"/>
      <c r="C42" s="27" t="s">
        <v>73</v>
      </c>
      <c r="D42" s="30"/>
      <c r="E42" s="31">
        <f>HotWaterTechnologies!L17</f>
        <v>0</v>
      </c>
    </row>
    <row r="43" spans="1:5">
      <c r="A43" s="65"/>
      <c r="B43" s="63"/>
      <c r="C43" s="39"/>
      <c r="D43" s="40"/>
      <c r="E43" s="44"/>
    </row>
    <row r="44" spans="1:5">
      <c r="A44" s="65"/>
      <c r="B44" s="62" t="s">
        <v>49</v>
      </c>
      <c r="C44" s="45"/>
      <c r="D44" s="46"/>
      <c r="E44" s="47"/>
    </row>
    <row r="45" spans="1:5" ht="16" thickBot="1">
      <c r="A45" s="65"/>
      <c r="B45" s="62"/>
      <c r="C45" s="24" t="s">
        <v>75</v>
      </c>
      <c r="D45" s="46"/>
      <c r="E45" s="47"/>
    </row>
    <row r="46" spans="1:5" ht="16" thickBot="1">
      <c r="A46" s="65"/>
      <c r="B46" s="62"/>
      <c r="C46" s="27" t="s">
        <v>76</v>
      </c>
      <c r="D46" s="48"/>
      <c r="E46" s="49"/>
    </row>
    <row r="47" spans="1:5" ht="16" thickBot="1">
      <c r="A47" s="65"/>
      <c r="B47" s="62"/>
      <c r="C47" s="27" t="s">
        <v>77</v>
      </c>
      <c r="D47" s="48"/>
      <c r="E47" s="49"/>
    </row>
    <row r="48" spans="1:5" ht="16" thickBot="1">
      <c r="A48" s="65"/>
      <c r="B48" s="62"/>
      <c r="C48" s="27" t="s">
        <v>78</v>
      </c>
      <c r="D48" s="50"/>
      <c r="E48" s="49"/>
    </row>
    <row r="49" spans="1:5">
      <c r="A49" s="65"/>
      <c r="B49" s="63"/>
      <c r="C49" s="39"/>
      <c r="D49" s="40"/>
      <c r="E49" s="44"/>
    </row>
    <row r="50" spans="1:5">
      <c r="A50" s="65"/>
      <c r="B50" s="62" t="s">
        <v>7</v>
      </c>
      <c r="C50" s="37"/>
      <c r="D50" s="25"/>
      <c r="E50" s="47"/>
    </row>
    <row r="51" spans="1:5" ht="16" thickBot="1">
      <c r="A51" s="65"/>
      <c r="B51" s="62"/>
      <c r="C51" s="24" t="s">
        <v>79</v>
      </c>
      <c r="D51" s="25"/>
      <c r="E51" s="47"/>
    </row>
    <row r="52" spans="1:5" ht="16" thickBot="1">
      <c r="A52" s="65"/>
      <c r="B52" s="62"/>
      <c r="C52" s="27" t="s">
        <v>80</v>
      </c>
      <c r="D52" s="48"/>
      <c r="E52" s="49">
        <f>ECUK!F56</f>
        <v>0.24486162576041723</v>
      </c>
    </row>
    <row r="53" spans="1:5" ht="16" thickBot="1">
      <c r="A53" s="65"/>
      <c r="B53" s="62"/>
      <c r="C53" s="27" t="s">
        <v>81</v>
      </c>
      <c r="D53" s="48"/>
      <c r="E53" s="49">
        <f>ECUK!F57</f>
        <v>0.72637441902729349</v>
      </c>
    </row>
    <row r="54" spans="1:5" ht="16" thickBot="1">
      <c r="A54" s="65"/>
      <c r="B54" s="62"/>
      <c r="C54" s="27" t="s">
        <v>82</v>
      </c>
      <c r="D54" s="48"/>
      <c r="E54" s="49">
        <f>ECUK!F58</f>
        <v>2.8763955212289312E-2</v>
      </c>
    </row>
    <row r="55" spans="1:5">
      <c r="A55" s="65"/>
      <c r="B55" s="63"/>
      <c r="C55" s="39"/>
      <c r="D55" s="40"/>
      <c r="E55" s="44"/>
    </row>
    <row r="56" spans="1:5">
      <c r="A56" s="65"/>
      <c r="B56" s="62" t="s">
        <v>4</v>
      </c>
      <c r="C56" s="37"/>
      <c r="D56" s="25"/>
      <c r="E56" s="47"/>
    </row>
    <row r="57" spans="1:5" ht="16" thickBot="1">
      <c r="A57" s="65"/>
      <c r="B57" s="62"/>
      <c r="C57" s="24" t="s">
        <v>83</v>
      </c>
      <c r="D57" s="25"/>
      <c r="E57" s="47"/>
    </row>
    <row r="58" spans="1:5" ht="16" thickBot="1">
      <c r="A58" s="65"/>
      <c r="B58" s="62"/>
      <c r="C58" s="27" t="s">
        <v>84</v>
      </c>
      <c r="D58" s="48"/>
      <c r="E58" s="49">
        <f>ECUK!F47</f>
        <v>0.32285844228877292</v>
      </c>
    </row>
    <row r="59" spans="1:5" ht="16" thickBot="1">
      <c r="A59" s="65"/>
      <c r="B59" s="62"/>
      <c r="C59" s="27" t="s">
        <v>85</v>
      </c>
      <c r="D59" s="48"/>
      <c r="E59" s="49">
        <f>ECUK!F48</f>
        <v>0.19585801916451284</v>
      </c>
    </row>
    <row r="60" spans="1:5" ht="16" thickBot="1">
      <c r="A60" s="65"/>
      <c r="B60" s="62"/>
      <c r="C60" s="27" t="s">
        <v>86</v>
      </c>
      <c r="D60" s="48"/>
      <c r="E60" s="49">
        <f>ECUK!F49</f>
        <v>0.1991518090538128</v>
      </c>
    </row>
    <row r="61" spans="1:5" ht="16" thickBot="1">
      <c r="A61" s="65"/>
      <c r="B61" s="62"/>
      <c r="C61" s="27" t="s">
        <v>87</v>
      </c>
      <c r="D61" s="48"/>
      <c r="E61" s="49">
        <f>ECUK!F50</f>
        <v>0.2821317294929015</v>
      </c>
    </row>
    <row r="62" spans="1:5" ht="16" thickBot="1">
      <c r="A62" s="65"/>
      <c r="B62" s="62"/>
      <c r="C62" s="27" t="s">
        <v>88</v>
      </c>
      <c r="D62" s="48"/>
      <c r="E62" s="49">
        <f>ECUK!F51</f>
        <v>0</v>
      </c>
    </row>
    <row r="63" spans="1:5">
      <c r="A63" s="65"/>
      <c r="B63" s="63"/>
      <c r="C63" s="39"/>
      <c r="D63" s="40"/>
      <c r="E63" s="44"/>
    </row>
    <row r="64" spans="1:5">
      <c r="A64" s="65"/>
      <c r="B64" s="62" t="s">
        <v>89</v>
      </c>
      <c r="C64" s="37"/>
      <c r="D64" s="25"/>
      <c r="E64" s="47"/>
    </row>
    <row r="65" spans="1:5" ht="16" thickBot="1">
      <c r="A65" s="65"/>
      <c r="B65" s="62"/>
      <c r="C65" s="24" t="s">
        <v>90</v>
      </c>
      <c r="D65" s="25"/>
      <c r="E65" s="47"/>
    </row>
    <row r="66" spans="1:5" ht="16" thickBot="1">
      <c r="A66" s="65"/>
      <c r="B66" s="62"/>
      <c r="C66" s="27" t="s">
        <v>91</v>
      </c>
      <c r="D66" s="48"/>
      <c r="E66" s="49">
        <f>ECUK!D63</f>
        <v>4.9599999999999998E-2</v>
      </c>
    </row>
    <row r="67" spans="1:5" ht="16" thickBot="1">
      <c r="A67" s="65"/>
      <c r="B67" s="62"/>
      <c r="C67" s="27" t="s">
        <v>92</v>
      </c>
      <c r="D67" s="48"/>
      <c r="E67" s="49">
        <f>ECUK!D64</f>
        <v>0.20180000000000001</v>
      </c>
    </row>
    <row r="68" spans="1:5" ht="16" thickBot="1">
      <c r="A68" s="65"/>
      <c r="B68" s="62"/>
      <c r="C68" s="27" t="s">
        <v>93</v>
      </c>
      <c r="D68" s="48"/>
      <c r="E68" s="49">
        <f>ECUK!D65</f>
        <v>8.6099999999999996E-2</v>
      </c>
    </row>
    <row r="69" spans="1:5" ht="16" thickBot="1">
      <c r="A69" s="65"/>
      <c r="B69" s="62"/>
      <c r="C69" s="27" t="s">
        <v>94</v>
      </c>
      <c r="D69" s="48"/>
      <c r="E69" s="49">
        <f>ECUK!D66</f>
        <v>8.8200000000000001E-2</v>
      </c>
    </row>
    <row r="70" spans="1:5" ht="16" thickBot="1">
      <c r="A70" s="65"/>
      <c r="B70" s="62"/>
      <c r="C70" s="27" t="s">
        <v>95</v>
      </c>
      <c r="D70" s="48"/>
      <c r="E70" s="49">
        <f>ECUK!D67</f>
        <v>0.1288</v>
      </c>
    </row>
    <row r="71" spans="1:5" ht="16" thickBot="1">
      <c r="A71" s="65"/>
      <c r="B71" s="62"/>
      <c r="C71" s="27" t="s">
        <v>96</v>
      </c>
      <c r="D71" s="48"/>
      <c r="E71" s="49">
        <f>ECUK!D68</f>
        <v>0.2049</v>
      </c>
    </row>
    <row r="72" spans="1:5" ht="16" thickBot="1">
      <c r="A72" s="65"/>
      <c r="B72" s="62"/>
      <c r="C72" s="27" t="s">
        <v>97</v>
      </c>
      <c r="D72" s="48"/>
      <c r="E72" s="49">
        <f>ECUK!D69</f>
        <v>5.8999999999999997E-2</v>
      </c>
    </row>
    <row r="73" spans="1:5" ht="16" thickBot="1">
      <c r="A73" s="65"/>
      <c r="B73" s="62"/>
      <c r="C73" s="27" t="s">
        <v>98</v>
      </c>
      <c r="D73" s="48"/>
      <c r="E73" s="49">
        <f>ECUK!D70</f>
        <v>0.18160000000000001</v>
      </c>
    </row>
    <row r="74" spans="1:5">
      <c r="A74" s="65"/>
      <c r="B74" s="63"/>
      <c r="C74" s="39"/>
      <c r="D74" s="40"/>
      <c r="E74" s="41"/>
    </row>
    <row r="75" spans="1:5">
      <c r="A75" s="65"/>
      <c r="B75" s="64"/>
      <c r="C75" s="51"/>
      <c r="D75" s="52"/>
      <c r="E75" s="53"/>
    </row>
    <row r="76" spans="1:5">
      <c r="A76" s="65"/>
      <c r="B76" s="63"/>
      <c r="C76" s="39"/>
      <c r="D76" s="54"/>
      <c r="E76" s="41"/>
    </row>
    <row r="77" spans="1:5" ht="16" thickBot="1">
      <c r="A77" s="65"/>
      <c r="B77" s="62" t="s">
        <v>99</v>
      </c>
      <c r="C77" s="37"/>
      <c r="D77" s="25"/>
      <c r="E77" s="38"/>
    </row>
    <row r="78" spans="1:5" ht="16" thickBot="1">
      <c r="A78" s="65"/>
      <c r="B78" s="62"/>
      <c r="C78" s="36" t="s">
        <v>100</v>
      </c>
      <c r="D78" s="48" t="s">
        <v>101</v>
      </c>
      <c r="E78" s="49"/>
    </row>
    <row r="79" spans="1:5" ht="16" thickBot="1">
      <c r="A79" s="65"/>
      <c r="B79" s="62"/>
      <c r="C79" s="36" t="s">
        <v>102</v>
      </c>
      <c r="D79" s="48" t="s">
        <v>101</v>
      </c>
      <c r="E79" s="49"/>
    </row>
    <row r="80" spans="1:5" ht="16" thickBot="1">
      <c r="A80" s="65"/>
      <c r="B80" s="62"/>
      <c r="C80" s="36"/>
      <c r="D80" s="48"/>
      <c r="E80" s="55"/>
    </row>
    <row r="81" spans="1:5" ht="16" thickBot="1">
      <c r="A81" s="65"/>
      <c r="B81" s="62"/>
      <c r="C81" s="36" t="s">
        <v>103</v>
      </c>
      <c r="D81" s="48" t="s">
        <v>101</v>
      </c>
      <c r="E81" s="49"/>
    </row>
    <row r="82" spans="1:5">
      <c r="A82" s="65"/>
      <c r="B82" s="62"/>
      <c r="C82" s="37"/>
      <c r="D82" s="25"/>
      <c r="E82" s="38"/>
    </row>
    <row r="83" spans="1:5">
      <c r="A83" s="65"/>
      <c r="B83" s="63"/>
      <c r="C83" s="39"/>
      <c r="D83" s="40"/>
      <c r="E83" s="41"/>
    </row>
    <row r="84" spans="1:5" ht="16" thickBot="1">
      <c r="A84" s="65"/>
      <c r="B84" s="64" t="s">
        <v>104</v>
      </c>
      <c r="C84" s="51"/>
      <c r="D84" s="56"/>
      <c r="E84" s="57"/>
    </row>
    <row r="85" spans="1:5" ht="16" thickBot="1">
      <c r="A85" s="65"/>
      <c r="B85" s="62"/>
      <c r="C85" s="36" t="s">
        <v>105</v>
      </c>
      <c r="D85" s="48"/>
      <c r="E85" s="49"/>
    </row>
    <row r="86" spans="1:5" ht="16" thickBot="1">
      <c r="A86" s="65"/>
      <c r="B86" s="62"/>
      <c r="C86" s="36" t="s">
        <v>106</v>
      </c>
      <c r="D86" s="48"/>
      <c r="E86" s="49"/>
    </row>
    <row r="87" spans="1:5" ht="16" thickBot="1">
      <c r="A87" s="65"/>
      <c r="B87" s="37"/>
      <c r="C87" s="37"/>
      <c r="D87" s="58"/>
      <c r="E87" s="38"/>
    </row>
    <row r="88" spans="1:5" ht="17" thickBot="1">
      <c r="A88" s="65"/>
      <c r="B88" s="37"/>
      <c r="C88" s="59" t="s">
        <v>107</v>
      </c>
      <c r="D88" s="48" t="s">
        <v>108</v>
      </c>
      <c r="E88" s="60"/>
    </row>
    <row r="89" spans="1:5" ht="17" thickBot="1">
      <c r="A89" s="65"/>
      <c r="B89" s="37"/>
      <c r="C89" s="59" t="s">
        <v>109</v>
      </c>
      <c r="D89" s="48" t="s">
        <v>108</v>
      </c>
      <c r="E89" s="60"/>
    </row>
  </sheetData>
  <mergeCells count="1">
    <mergeCell ref="B3:E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71"/>
  <sheetViews>
    <sheetView tabSelected="1" workbookViewId="0"/>
  </sheetViews>
  <sheetFormatPr baseColWidth="10" defaultRowHeight="15" x14ac:dyDescent="0"/>
  <cols>
    <col min="1" max="1" width="3.5" customWidth="1"/>
    <col min="2" max="2" width="22.1640625" customWidth="1"/>
    <col min="3" max="8" width="28.33203125" customWidth="1"/>
    <col min="10" max="10" width="13.83203125" customWidth="1"/>
    <col min="42" max="42" width="12.33203125" customWidth="1"/>
  </cols>
  <sheetData>
    <row r="1" spans="2:10" ht="20">
      <c r="B1" s="69" t="s">
        <v>112</v>
      </c>
      <c r="C1" s="69" t="s">
        <v>248</v>
      </c>
    </row>
    <row r="3" spans="2:10">
      <c r="B3" s="106" t="s">
        <v>117</v>
      </c>
    </row>
    <row r="4" spans="2:10">
      <c r="B4" s="107" t="s">
        <v>118</v>
      </c>
    </row>
    <row r="6" spans="2:10" s="1" customFormat="1">
      <c r="B6" s="76" t="s">
        <v>136</v>
      </c>
      <c r="C6" s="91"/>
      <c r="D6" s="91"/>
      <c r="E6" s="91"/>
      <c r="F6" s="91"/>
      <c r="G6" s="91"/>
      <c r="H6" s="91"/>
      <c r="I6" s="91"/>
      <c r="J6" s="116"/>
    </row>
    <row r="7" spans="2:10" s="1" customFormat="1" ht="16" thickBot="1">
      <c r="B7" s="79" t="s">
        <v>119</v>
      </c>
      <c r="C7" s="109"/>
      <c r="D7" s="109"/>
      <c r="E7" s="109"/>
      <c r="F7" s="109"/>
      <c r="G7" s="109"/>
      <c r="H7" s="8"/>
      <c r="I7" s="8"/>
      <c r="J7" s="117" t="s">
        <v>1</v>
      </c>
    </row>
    <row r="8" spans="2:10" s="1" customFormat="1" ht="27" customHeight="1" thickTop="1">
      <c r="B8" s="118" t="s">
        <v>120</v>
      </c>
      <c r="C8" s="110" t="s">
        <v>121</v>
      </c>
      <c r="D8" s="111" t="s">
        <v>122</v>
      </c>
      <c r="E8" s="111" t="s">
        <v>123</v>
      </c>
      <c r="F8" s="111" t="s">
        <v>124</v>
      </c>
      <c r="G8" s="111" t="s">
        <v>125</v>
      </c>
      <c r="H8" s="111" t="s">
        <v>126</v>
      </c>
      <c r="I8" s="112" t="s">
        <v>127</v>
      </c>
      <c r="J8" s="119" t="s">
        <v>5</v>
      </c>
    </row>
    <row r="9" spans="2:10" s="1" customFormat="1">
      <c r="B9" s="120" t="s">
        <v>128</v>
      </c>
      <c r="C9" s="121" t="s">
        <v>2</v>
      </c>
      <c r="D9" s="109">
        <v>262.13777226272742</v>
      </c>
      <c r="E9" s="109">
        <v>26.526284319880745</v>
      </c>
      <c r="F9" s="109">
        <v>7.7510245380495233</v>
      </c>
      <c r="G9" s="109">
        <v>24.401181478774998</v>
      </c>
      <c r="H9" s="109">
        <v>0.60399999999999998</v>
      </c>
      <c r="I9" s="109">
        <v>7.7839333480705335</v>
      </c>
      <c r="J9" s="138">
        <v>329.20419594750325</v>
      </c>
    </row>
    <row r="10" spans="2:10" s="1" customFormat="1">
      <c r="B10" s="120"/>
      <c r="C10" s="121" t="s">
        <v>129</v>
      </c>
      <c r="D10" s="109">
        <v>69.823482864553014</v>
      </c>
      <c r="E10" s="109">
        <v>4.9373488942156118</v>
      </c>
      <c r="F10" s="109">
        <v>0.49073202663676407</v>
      </c>
      <c r="G10" s="109">
        <v>7.5583534684722613</v>
      </c>
      <c r="H10" s="137">
        <v>0</v>
      </c>
      <c r="I10" s="137">
        <v>0</v>
      </c>
      <c r="J10" s="138">
        <v>82.809917253877643</v>
      </c>
    </row>
    <row r="11" spans="2:10" s="1" customFormat="1">
      <c r="B11" s="120"/>
      <c r="C11" s="121" t="s">
        <v>130</v>
      </c>
      <c r="D11" s="109">
        <v>7.1188592863873428</v>
      </c>
      <c r="E11" s="137">
        <v>0</v>
      </c>
      <c r="F11" s="137">
        <v>0</v>
      </c>
      <c r="G11" s="109">
        <v>5.8549238906195997</v>
      </c>
      <c r="H11" s="137">
        <v>0</v>
      </c>
      <c r="I11" s="137">
        <v>0</v>
      </c>
      <c r="J11" s="138">
        <v>12.973783177006943</v>
      </c>
    </row>
    <row r="12" spans="2:10" s="1" customFormat="1">
      <c r="B12" s="120"/>
      <c r="C12" s="113" t="s">
        <v>131</v>
      </c>
      <c r="D12" s="113">
        <v>339.08011441366773</v>
      </c>
      <c r="E12" s="113">
        <v>31.463633214096358</v>
      </c>
      <c r="F12" s="113">
        <v>8.2417565646862876</v>
      </c>
      <c r="G12" s="113">
        <v>37.814458837866859</v>
      </c>
      <c r="H12" s="113">
        <v>0.60399999999999998</v>
      </c>
      <c r="I12" s="113">
        <v>7.7839333480705335</v>
      </c>
      <c r="J12" s="122">
        <v>424.98789637838775</v>
      </c>
    </row>
    <row r="13" spans="2:10" s="1" customFormat="1">
      <c r="B13" s="120"/>
      <c r="C13" s="113" t="s">
        <v>132</v>
      </c>
      <c r="D13" s="137">
        <v>0</v>
      </c>
      <c r="E13" s="137">
        <v>0</v>
      </c>
      <c r="F13" s="137">
        <v>0</v>
      </c>
      <c r="G13" s="113">
        <v>76.884956969682705</v>
      </c>
      <c r="H13" s="137">
        <v>0</v>
      </c>
      <c r="I13" s="137">
        <v>0</v>
      </c>
      <c r="J13" s="122">
        <v>76.884956969682705</v>
      </c>
    </row>
    <row r="14" spans="2:10" s="1" customFormat="1" ht="16" thickBot="1">
      <c r="B14" s="123"/>
      <c r="C14" s="113" t="s">
        <v>133</v>
      </c>
      <c r="D14" s="114">
        <v>339.08011441366773</v>
      </c>
      <c r="E14" s="114">
        <v>31.463633214096358</v>
      </c>
      <c r="F14" s="114">
        <v>8.2417565646862876</v>
      </c>
      <c r="G14" s="114">
        <v>114.69941580754956</v>
      </c>
      <c r="H14" s="114">
        <v>0.60399999999999998</v>
      </c>
      <c r="I14" s="114">
        <v>7.7839333480705335</v>
      </c>
      <c r="J14" s="139">
        <v>501.87285334807046</v>
      </c>
    </row>
    <row r="15" spans="2:10" s="1" customFormat="1" ht="27" customHeight="1" thickTop="1">
      <c r="B15" s="124" t="s">
        <v>120</v>
      </c>
      <c r="C15" s="125" t="s">
        <v>121</v>
      </c>
      <c r="D15" s="126" t="s">
        <v>122</v>
      </c>
      <c r="E15" s="126" t="s">
        <v>123</v>
      </c>
      <c r="F15" s="126" t="s">
        <v>124</v>
      </c>
      <c r="G15" s="126" t="s">
        <v>125</v>
      </c>
      <c r="H15" s="126" t="s">
        <v>134</v>
      </c>
      <c r="I15" s="127" t="s">
        <v>135</v>
      </c>
      <c r="J15" s="128" t="s">
        <v>5</v>
      </c>
    </row>
    <row r="16" spans="2:10" s="1" customFormat="1">
      <c r="B16" s="129" t="s">
        <v>128</v>
      </c>
      <c r="C16" s="130" t="s">
        <v>2</v>
      </c>
      <c r="D16" s="133">
        <f t="shared" ref="D16:J21" si="0">D9*twh_to_tj</f>
        <v>943695.98014581867</v>
      </c>
      <c r="E16" s="133">
        <f t="shared" si="0"/>
        <v>95494.623551570679</v>
      </c>
      <c r="F16" s="133">
        <f t="shared" si="0"/>
        <v>27903.688336978284</v>
      </c>
      <c r="G16" s="133">
        <f t="shared" si="0"/>
        <v>87844.25332358999</v>
      </c>
      <c r="H16" s="133">
        <f t="shared" si="0"/>
        <v>2174.4</v>
      </c>
      <c r="I16" s="133">
        <f t="shared" si="0"/>
        <v>28022.160053053922</v>
      </c>
      <c r="J16" s="134">
        <f t="shared" si="0"/>
        <v>1185135.1054110117</v>
      </c>
    </row>
    <row r="17" spans="2:42" s="1" customFormat="1">
      <c r="B17" s="129"/>
      <c r="C17" s="130" t="s">
        <v>129</v>
      </c>
      <c r="D17" s="133">
        <f t="shared" si="0"/>
        <v>251364.53831239085</v>
      </c>
      <c r="E17" s="133">
        <f t="shared" si="0"/>
        <v>17774.456019176203</v>
      </c>
      <c r="F17" s="133">
        <f t="shared" si="0"/>
        <v>1766.6352958923508</v>
      </c>
      <c r="G17" s="133">
        <f t="shared" si="0"/>
        <v>27210.072486500139</v>
      </c>
      <c r="H17" s="133">
        <f t="shared" si="0"/>
        <v>0</v>
      </c>
      <c r="I17" s="133">
        <f t="shared" si="0"/>
        <v>0</v>
      </c>
      <c r="J17" s="134">
        <f t="shared" si="0"/>
        <v>298115.70211395953</v>
      </c>
    </row>
    <row r="18" spans="2:42" s="1" customFormat="1">
      <c r="B18" s="129"/>
      <c r="C18" s="130" t="s">
        <v>130</v>
      </c>
      <c r="D18" s="133">
        <f t="shared" si="0"/>
        <v>25627.893430994434</v>
      </c>
      <c r="E18" s="133">
        <f t="shared" si="0"/>
        <v>0</v>
      </c>
      <c r="F18" s="133">
        <f t="shared" si="0"/>
        <v>0</v>
      </c>
      <c r="G18" s="133">
        <f t="shared" si="0"/>
        <v>21077.726006230558</v>
      </c>
      <c r="H18" s="133">
        <f t="shared" si="0"/>
        <v>0</v>
      </c>
      <c r="I18" s="133">
        <f t="shared" si="0"/>
        <v>0</v>
      </c>
      <c r="J18" s="134">
        <f t="shared" si="0"/>
        <v>46705.619437224996</v>
      </c>
    </row>
    <row r="19" spans="2:42" s="1" customFormat="1">
      <c r="B19" s="129"/>
      <c r="C19" s="131" t="s">
        <v>131</v>
      </c>
      <c r="D19" s="133">
        <f t="shared" si="0"/>
        <v>1220688.4118892038</v>
      </c>
      <c r="E19" s="133">
        <f t="shared" si="0"/>
        <v>113269.07957074689</v>
      </c>
      <c r="F19" s="133">
        <f t="shared" si="0"/>
        <v>29670.323632870637</v>
      </c>
      <c r="G19" s="133">
        <f t="shared" si="0"/>
        <v>136132.05181632069</v>
      </c>
      <c r="H19" s="133">
        <f t="shared" si="0"/>
        <v>2174.4</v>
      </c>
      <c r="I19" s="133">
        <f t="shared" si="0"/>
        <v>28022.160053053922</v>
      </c>
      <c r="J19" s="134">
        <f t="shared" si="0"/>
        <v>1529956.4269621959</v>
      </c>
    </row>
    <row r="20" spans="2:42" s="1" customFormat="1">
      <c r="B20" s="129"/>
      <c r="C20" s="131" t="s">
        <v>132</v>
      </c>
      <c r="D20" s="133">
        <f t="shared" si="0"/>
        <v>0</v>
      </c>
      <c r="E20" s="133">
        <f t="shared" si="0"/>
        <v>0</v>
      </c>
      <c r="F20" s="133">
        <f t="shared" si="0"/>
        <v>0</v>
      </c>
      <c r="G20" s="133">
        <f t="shared" si="0"/>
        <v>276785.84509085777</v>
      </c>
      <c r="H20" s="133">
        <f t="shared" si="0"/>
        <v>0</v>
      </c>
      <c r="I20" s="133">
        <f t="shared" si="0"/>
        <v>0</v>
      </c>
      <c r="J20" s="134">
        <f t="shared" si="0"/>
        <v>276785.84509085777</v>
      </c>
    </row>
    <row r="21" spans="2:42" s="1" customFormat="1">
      <c r="B21" s="132"/>
      <c r="C21" s="131" t="s">
        <v>133</v>
      </c>
      <c r="D21" s="135">
        <f t="shared" si="0"/>
        <v>1220688.4118892038</v>
      </c>
      <c r="E21" s="135">
        <f t="shared" si="0"/>
        <v>113269.07957074689</v>
      </c>
      <c r="F21" s="135">
        <f t="shared" si="0"/>
        <v>29670.323632870637</v>
      </c>
      <c r="G21" s="135">
        <f t="shared" si="0"/>
        <v>412917.89690717839</v>
      </c>
      <c r="H21" s="135">
        <f t="shared" si="0"/>
        <v>2174.4</v>
      </c>
      <c r="I21" s="135">
        <f t="shared" si="0"/>
        <v>28022.160053053922</v>
      </c>
      <c r="J21" s="136">
        <f t="shared" si="0"/>
        <v>1806742.2720530536</v>
      </c>
    </row>
    <row r="22" spans="2:42" s="1" customFormat="1" ht="32" customHeight="1">
      <c r="B22" s="108"/>
      <c r="C22" s="115"/>
      <c r="D22" s="115"/>
      <c r="E22" s="115"/>
      <c r="F22" s="115"/>
      <c r="G22" s="115"/>
      <c r="H22" s="115"/>
      <c r="I22" s="109"/>
      <c r="J22" s="109"/>
    </row>
    <row r="23" spans="2:42" s="1" customFormat="1">
      <c r="B23" s="76" t="s">
        <v>113</v>
      </c>
      <c r="C23" s="77"/>
      <c r="D23" s="77"/>
      <c r="E23" s="77"/>
      <c r="F23" s="77"/>
      <c r="G23" s="77"/>
      <c r="H23" s="78"/>
    </row>
    <row r="24" spans="2:42" s="1" customFormat="1" ht="16" thickBot="1">
      <c r="B24" s="79" t="s">
        <v>0</v>
      </c>
      <c r="C24" s="2"/>
      <c r="D24" s="3"/>
      <c r="E24" s="3"/>
      <c r="F24" s="3"/>
      <c r="G24" s="4"/>
      <c r="H24" s="80" t="s">
        <v>1</v>
      </c>
    </row>
    <row r="25" spans="2:42" s="1" customFormat="1" ht="16" thickTop="1">
      <c r="B25" s="81"/>
      <c r="C25" s="6" t="s">
        <v>2</v>
      </c>
      <c r="D25" s="6" t="s">
        <v>3</v>
      </c>
      <c r="E25" s="6" t="s">
        <v>4</v>
      </c>
      <c r="F25" s="6" t="s">
        <v>7</v>
      </c>
      <c r="G25" s="6" t="s">
        <v>8</v>
      </c>
      <c r="H25" s="82" t="s">
        <v>5</v>
      </c>
    </row>
    <row r="26" spans="2:42" s="1" customFormat="1" ht="19" customHeight="1" thickBot="1">
      <c r="B26" s="83" t="s">
        <v>6</v>
      </c>
      <c r="C26" s="5">
        <v>329.20073259943268</v>
      </c>
      <c r="D26" s="5">
        <v>82.809917253877643</v>
      </c>
      <c r="E26" s="5">
        <v>12.973783177006943</v>
      </c>
      <c r="F26" s="5">
        <v>13.734623952601087</v>
      </c>
      <c r="G26" s="5">
        <v>63.150333017081614</v>
      </c>
      <c r="H26" s="84">
        <v>501.86939000000007</v>
      </c>
    </row>
    <row r="27" spans="2:42" ht="16" thickTop="1">
      <c r="B27" s="85"/>
      <c r="C27" s="86"/>
      <c r="D27" s="86"/>
      <c r="E27" s="86"/>
      <c r="F27" s="86"/>
      <c r="G27" s="86"/>
      <c r="H27" s="87" t="s">
        <v>47</v>
      </c>
    </row>
    <row r="28" spans="2:42">
      <c r="B28" s="88" t="s">
        <v>6</v>
      </c>
      <c r="C28" s="89">
        <f t="shared" ref="C28:H28" si="1">C26*twh_to_tj</f>
        <v>1185122.6373579577</v>
      </c>
      <c r="D28" s="89">
        <f t="shared" si="1"/>
        <v>298115.70211395953</v>
      </c>
      <c r="E28" s="89">
        <f t="shared" si="1"/>
        <v>46705.619437224996</v>
      </c>
      <c r="F28" s="89">
        <f t="shared" si="1"/>
        <v>49444.646229363912</v>
      </c>
      <c r="G28" s="89">
        <f t="shared" si="1"/>
        <v>227341.19886149382</v>
      </c>
      <c r="H28" s="90">
        <f t="shared" si="1"/>
        <v>1806729.8040000002</v>
      </c>
    </row>
    <row r="29" spans="2:42">
      <c r="B29" s="153" t="s">
        <v>156</v>
      </c>
      <c r="C29" s="154"/>
      <c r="D29" s="154"/>
      <c r="E29" s="154">
        <f>E28+AK39</f>
        <v>58012.41193437382</v>
      </c>
      <c r="F29" s="154"/>
      <c r="G29" s="154">
        <f>G28-AK39</f>
        <v>216034.40636434499</v>
      </c>
      <c r="H29" s="154"/>
    </row>
    <row r="30" spans="2:42">
      <c r="B30" s="153" t="s">
        <v>157</v>
      </c>
      <c r="C30" s="154"/>
      <c r="D30" s="154"/>
      <c r="E30" s="154"/>
      <c r="F30" s="154"/>
      <c r="G30" s="154"/>
      <c r="H30" s="154"/>
    </row>
    <row r="31" spans="2:42" s="75" customFormat="1" ht="33" customHeight="1">
      <c r="B31" s="73"/>
      <c r="C31" s="74"/>
      <c r="D31" s="74"/>
      <c r="E31" s="74"/>
      <c r="F31" s="74"/>
      <c r="G31" s="74"/>
      <c r="H31" s="74"/>
    </row>
    <row r="32" spans="2:42" s="1" customFormat="1">
      <c r="B32" s="76" t="s">
        <v>9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1"/>
      <c r="U32" s="92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8"/>
    </row>
    <row r="33" spans="2:42" s="1" customFormat="1" ht="16" thickBot="1">
      <c r="B33" s="93" t="s">
        <v>152</v>
      </c>
      <c r="C33" s="11"/>
      <c r="D33" s="12"/>
      <c r="E33" s="12"/>
      <c r="F33" s="12"/>
      <c r="G33" s="12"/>
      <c r="H33" s="12"/>
      <c r="I33" s="13"/>
      <c r="J33" s="13"/>
      <c r="K33" s="13"/>
      <c r="L33" s="14"/>
      <c r="M33" s="14"/>
      <c r="N33" s="13"/>
      <c r="O33" s="13"/>
      <c r="P33" s="12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3"/>
      <c r="AP33" s="80" t="s">
        <v>1</v>
      </c>
    </row>
    <row r="34" spans="2:42" s="1" customFormat="1" ht="17" thickTop="1" thickBot="1">
      <c r="B34" s="94" t="s">
        <v>0</v>
      </c>
      <c r="C34" s="15"/>
      <c r="D34" s="16"/>
      <c r="E34" s="16"/>
      <c r="F34" s="16"/>
      <c r="G34" s="16"/>
      <c r="H34" s="16"/>
      <c r="I34" s="17"/>
      <c r="J34" s="17"/>
      <c r="K34" s="17"/>
      <c r="L34" s="18"/>
      <c r="M34" s="18"/>
      <c r="N34" s="17"/>
      <c r="O34" s="17"/>
      <c r="P34" s="16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8"/>
      <c r="AP34" s="95"/>
    </row>
    <row r="35" spans="2:42" s="1" customFormat="1" ht="12.75" customHeight="1" thickTop="1">
      <c r="B35" s="96"/>
      <c r="C35" s="196" t="s">
        <v>10</v>
      </c>
      <c r="D35" s="196"/>
      <c r="E35" s="196"/>
      <c r="F35" s="196"/>
      <c r="G35" s="196"/>
      <c r="H35" s="19"/>
      <c r="I35" s="9"/>
      <c r="J35" s="195" t="s">
        <v>11</v>
      </c>
      <c r="K35" s="196"/>
      <c r="L35" s="196"/>
      <c r="M35" s="196"/>
      <c r="N35" s="196"/>
      <c r="O35" s="9"/>
      <c r="P35" s="195" t="s">
        <v>12</v>
      </c>
      <c r="Q35" s="195"/>
      <c r="R35" s="195"/>
      <c r="S35" s="195"/>
      <c r="T35" s="195"/>
      <c r="U35" s="9"/>
      <c r="V35" s="195" t="s">
        <v>13</v>
      </c>
      <c r="W35" s="195"/>
      <c r="X35" s="195"/>
      <c r="Y35" s="195"/>
      <c r="Z35" s="195"/>
      <c r="AA35" s="195"/>
      <c r="AB35" s="10"/>
      <c r="AC35" s="195" t="s">
        <v>14</v>
      </c>
      <c r="AD35" s="196"/>
      <c r="AE35" s="196"/>
      <c r="AF35" s="196"/>
      <c r="AG35" s="196"/>
      <c r="AH35" s="197"/>
      <c r="AI35" s="10"/>
      <c r="AJ35" s="195" t="s">
        <v>15</v>
      </c>
      <c r="AK35" s="195"/>
      <c r="AL35" s="195"/>
      <c r="AM35" s="195"/>
      <c r="AN35" s="195"/>
      <c r="AO35" s="10"/>
      <c r="AP35" s="97" t="s">
        <v>16</v>
      </c>
    </row>
    <row r="36" spans="2:42" s="1" customFormat="1" ht="45">
      <c r="B36" s="81"/>
      <c r="C36" s="20" t="s">
        <v>17</v>
      </c>
      <c r="D36" s="20" t="s">
        <v>18</v>
      </c>
      <c r="E36" s="20" t="s">
        <v>19</v>
      </c>
      <c r="F36" s="20" t="s">
        <v>20</v>
      </c>
      <c r="G36" s="20" t="s">
        <v>21</v>
      </c>
      <c r="H36" s="20" t="s">
        <v>22</v>
      </c>
      <c r="I36" s="20"/>
      <c r="J36" s="20" t="s">
        <v>23</v>
      </c>
      <c r="K36" s="20" t="s">
        <v>24</v>
      </c>
      <c r="L36" s="20" t="s">
        <v>25</v>
      </c>
      <c r="M36" s="20" t="s">
        <v>26</v>
      </c>
      <c r="N36" s="20" t="s">
        <v>22</v>
      </c>
      <c r="O36" s="20"/>
      <c r="P36" s="20" t="s">
        <v>27</v>
      </c>
      <c r="Q36" s="20" t="s">
        <v>28</v>
      </c>
      <c r="R36" s="20" t="s">
        <v>29</v>
      </c>
      <c r="S36" s="20" t="s">
        <v>30</v>
      </c>
      <c r="T36" s="20" t="s">
        <v>5</v>
      </c>
      <c r="U36" s="20"/>
      <c r="V36" s="20" t="s">
        <v>31</v>
      </c>
      <c r="W36" s="20" t="s">
        <v>32</v>
      </c>
      <c r="X36" s="20" t="s">
        <v>33</v>
      </c>
      <c r="Y36" s="20" t="s">
        <v>34</v>
      </c>
      <c r="Z36" s="20" t="s">
        <v>35</v>
      </c>
      <c r="AA36" s="20" t="s">
        <v>5</v>
      </c>
      <c r="AB36" s="20"/>
      <c r="AC36" s="20" t="s">
        <v>36</v>
      </c>
      <c r="AD36" s="20" t="s">
        <v>37</v>
      </c>
      <c r="AE36" s="20" t="s">
        <v>38</v>
      </c>
      <c r="AF36" s="20" t="s">
        <v>39</v>
      </c>
      <c r="AG36" s="21" t="s">
        <v>40</v>
      </c>
      <c r="AH36" s="20" t="s">
        <v>5</v>
      </c>
      <c r="AI36" s="8"/>
      <c r="AJ36" s="20" t="s">
        <v>41</v>
      </c>
      <c r="AK36" s="20" t="s">
        <v>42</v>
      </c>
      <c r="AL36" s="20" t="s">
        <v>43</v>
      </c>
      <c r="AM36" s="20" t="s">
        <v>44</v>
      </c>
      <c r="AN36" s="20" t="s">
        <v>5</v>
      </c>
      <c r="AO36" s="20"/>
      <c r="AP36" s="98"/>
    </row>
    <row r="37" spans="2:42" s="1" customFormat="1" ht="19" customHeight="1" thickBot="1">
      <c r="B37" s="99">
        <v>2012</v>
      </c>
      <c r="C37" s="22">
        <v>1.6518732960738292</v>
      </c>
      <c r="D37" s="22">
        <v>6.9053071596073856</v>
      </c>
      <c r="E37" s="22">
        <v>1.215781551002554</v>
      </c>
      <c r="F37" s="22">
        <v>3.8611405373028376</v>
      </c>
      <c r="G37" s="22">
        <v>0.10052140861448168</v>
      </c>
      <c r="H37" s="22">
        <v>13.734623952601087</v>
      </c>
      <c r="I37" s="22">
        <v>0</v>
      </c>
      <c r="J37" s="22">
        <v>1.2614430385103943</v>
      </c>
      <c r="K37" s="22">
        <v>7.9150177507426047</v>
      </c>
      <c r="L37" s="22">
        <v>1.9271097617993598</v>
      </c>
      <c r="M37" s="22">
        <v>2.4902547859354236</v>
      </c>
      <c r="N37" s="22">
        <v>13.593825336987781</v>
      </c>
      <c r="O37" s="22">
        <v>0</v>
      </c>
      <c r="P37" s="22">
        <v>4.5843906356682309</v>
      </c>
      <c r="Q37" s="22">
        <v>2.4251493108553119</v>
      </c>
      <c r="R37" s="22">
        <v>3.3428202526106485</v>
      </c>
      <c r="S37" s="22">
        <v>4.7252788049096228</v>
      </c>
      <c r="T37" s="22">
        <v>15.077639004043814</v>
      </c>
      <c r="U37" s="22">
        <v>0</v>
      </c>
      <c r="V37" s="22">
        <v>8.673261813139721</v>
      </c>
      <c r="W37" s="22">
        <v>4.2371718313175446</v>
      </c>
      <c r="X37" s="22">
        <v>1.8052351682540413</v>
      </c>
      <c r="Y37" s="22">
        <v>0.93789102569290594</v>
      </c>
      <c r="Z37" s="22">
        <v>6.0654795938842287</v>
      </c>
      <c r="AA37" s="22">
        <v>21.71903943228844</v>
      </c>
      <c r="AB37" s="22">
        <v>0</v>
      </c>
      <c r="AC37" s="22">
        <v>3.1728930523897456</v>
      </c>
      <c r="AD37" s="22">
        <v>1.4869490849918408</v>
      </c>
      <c r="AE37" s="22">
        <v>1.7734182063070485</v>
      </c>
      <c r="AF37" s="22">
        <v>0.11865372678796766</v>
      </c>
      <c r="AG37" s="22">
        <v>0.27396476550223631</v>
      </c>
      <c r="AH37" s="22">
        <v>6.8258788359788385</v>
      </c>
      <c r="AI37" s="22">
        <v>0</v>
      </c>
      <c r="AJ37" s="22">
        <v>3.1203177874593067</v>
      </c>
      <c r="AK37" s="22">
        <v>3.140775693652452</v>
      </c>
      <c r="AL37" s="22">
        <v>2.5224673640688184</v>
      </c>
      <c r="AM37" s="22">
        <v>4.4940393030026717</v>
      </c>
      <c r="AN37" s="22">
        <v>13.27760014818325</v>
      </c>
      <c r="AO37" s="22">
        <v>0</v>
      </c>
      <c r="AP37" s="100">
        <v>84.228606710083213</v>
      </c>
    </row>
    <row r="38" spans="2:42" ht="16" thickTop="1">
      <c r="B38" s="101"/>
      <c r="C38" s="59"/>
      <c r="D38" s="59"/>
      <c r="E38" s="59"/>
      <c r="F38" s="59"/>
      <c r="G38" s="59"/>
      <c r="H38" s="59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102" t="s">
        <v>47</v>
      </c>
    </row>
    <row r="39" spans="2:42" s="70" customFormat="1">
      <c r="B39" s="103"/>
      <c r="C39" s="104">
        <f t="shared" ref="C39:AP39" si="2">C37*twh_to_tj</f>
        <v>5946.7438658657848</v>
      </c>
      <c r="D39" s="104">
        <f t="shared" si="2"/>
        <v>24859.105774586587</v>
      </c>
      <c r="E39" s="104">
        <f t="shared" si="2"/>
        <v>4376.8135836091942</v>
      </c>
      <c r="F39" s="104">
        <f t="shared" si="2"/>
        <v>13900.105934290215</v>
      </c>
      <c r="G39" s="104">
        <f t="shared" si="2"/>
        <v>361.87707101213402</v>
      </c>
      <c r="H39" s="104">
        <f t="shared" si="2"/>
        <v>49444.646229363912</v>
      </c>
      <c r="I39" s="104">
        <f t="shared" si="2"/>
        <v>0</v>
      </c>
      <c r="J39" s="104">
        <f t="shared" si="2"/>
        <v>4541.1949386374199</v>
      </c>
      <c r="K39" s="104">
        <f t="shared" si="2"/>
        <v>28494.063902673377</v>
      </c>
      <c r="L39" s="104">
        <f t="shared" si="2"/>
        <v>6937.5951424776949</v>
      </c>
      <c r="M39" s="104">
        <f t="shared" si="2"/>
        <v>8964.9172293675256</v>
      </c>
      <c r="N39" s="104">
        <f t="shared" si="2"/>
        <v>48937.771213156011</v>
      </c>
      <c r="O39" s="104">
        <f t="shared" si="2"/>
        <v>0</v>
      </c>
      <c r="P39" s="104">
        <f t="shared" si="2"/>
        <v>16503.806288405631</v>
      </c>
      <c r="Q39" s="104">
        <f t="shared" si="2"/>
        <v>8730.5375190791237</v>
      </c>
      <c r="R39" s="104">
        <f t="shared" si="2"/>
        <v>12034.152909398335</v>
      </c>
      <c r="S39" s="104">
        <f t="shared" si="2"/>
        <v>17011.003697674641</v>
      </c>
      <c r="T39" s="104">
        <f t="shared" si="2"/>
        <v>54279.500414557726</v>
      </c>
      <c r="U39" s="104">
        <f t="shared" si="2"/>
        <v>0</v>
      </c>
      <c r="V39" s="104">
        <f t="shared" si="2"/>
        <v>31223.742527302995</v>
      </c>
      <c r="W39" s="104">
        <f t="shared" si="2"/>
        <v>15253.81859274316</v>
      </c>
      <c r="X39" s="104">
        <f t="shared" si="2"/>
        <v>6498.8466057145488</v>
      </c>
      <c r="Y39" s="104">
        <f t="shared" si="2"/>
        <v>3376.4076924944616</v>
      </c>
      <c r="Z39" s="104">
        <f t="shared" si="2"/>
        <v>21835.726537983224</v>
      </c>
      <c r="AA39" s="104">
        <f t="shared" si="2"/>
        <v>78188.54195623839</v>
      </c>
      <c r="AB39" s="104">
        <f t="shared" si="2"/>
        <v>0</v>
      </c>
      <c r="AC39" s="104">
        <f t="shared" si="2"/>
        <v>11422.414988603085</v>
      </c>
      <c r="AD39" s="104">
        <f t="shared" si="2"/>
        <v>5353.0167059706264</v>
      </c>
      <c r="AE39" s="104">
        <f t="shared" si="2"/>
        <v>6384.3055427053741</v>
      </c>
      <c r="AF39" s="104">
        <f t="shared" si="2"/>
        <v>427.15341643668359</v>
      </c>
      <c r="AG39" s="104">
        <f t="shared" si="2"/>
        <v>986.27315580805066</v>
      </c>
      <c r="AH39" s="104">
        <f t="shared" si="2"/>
        <v>24573.16380952382</v>
      </c>
      <c r="AI39" s="104">
        <f t="shared" si="2"/>
        <v>0</v>
      </c>
      <c r="AJ39" s="104">
        <f t="shared" si="2"/>
        <v>11233.144034853503</v>
      </c>
      <c r="AK39" s="104">
        <f t="shared" si="2"/>
        <v>11306.792497148826</v>
      </c>
      <c r="AL39" s="104">
        <f t="shared" si="2"/>
        <v>9080.882510647747</v>
      </c>
      <c r="AM39" s="104">
        <f t="shared" si="2"/>
        <v>16178.541490809619</v>
      </c>
      <c r="AN39" s="104">
        <f t="shared" si="2"/>
        <v>47799.360533459701</v>
      </c>
      <c r="AO39" s="104">
        <f t="shared" si="2"/>
        <v>0</v>
      </c>
      <c r="AP39" s="105">
        <f t="shared" si="2"/>
        <v>303222.98415629956</v>
      </c>
    </row>
    <row r="40" spans="2:42">
      <c r="B40" s="65"/>
      <c r="C40" s="65"/>
      <c r="D40" s="65"/>
      <c r="E40" s="65"/>
      <c r="F40" s="65"/>
    </row>
    <row r="41" spans="2:42">
      <c r="AP41" s="23"/>
    </row>
    <row r="43" spans="2:42" ht="20">
      <c r="B43" s="69" t="s">
        <v>137</v>
      </c>
      <c r="C43" s="72"/>
    </row>
    <row r="44" spans="2:42" ht="15" customHeight="1">
      <c r="B44" s="69"/>
      <c r="C44" s="72"/>
    </row>
    <row r="45" spans="2:42" ht="15" customHeight="1">
      <c r="B45" s="61" t="s">
        <v>4</v>
      </c>
      <c r="C45" s="157"/>
      <c r="D45" s="67"/>
      <c r="E45" s="67"/>
      <c r="F45" s="68"/>
    </row>
    <row r="46" spans="2:42" ht="15" customHeight="1">
      <c r="B46" s="140" t="s">
        <v>161</v>
      </c>
      <c r="C46" s="158" t="s">
        <v>162</v>
      </c>
      <c r="D46" s="141" t="s">
        <v>163</v>
      </c>
      <c r="E46" s="141" t="s">
        <v>153</v>
      </c>
      <c r="F46" s="142" t="s">
        <v>155</v>
      </c>
    </row>
    <row r="47" spans="2:42" ht="15" customHeight="1">
      <c r="B47" s="159" t="s">
        <v>84</v>
      </c>
      <c r="C47" s="160">
        <f>D18</f>
        <v>25627.893430994434</v>
      </c>
      <c r="D47" s="151">
        <v>0.4</v>
      </c>
      <c r="E47" s="65">
        <f>C47*D47</f>
        <v>10251.157372397774</v>
      </c>
      <c r="F47" s="144">
        <f>E47/$E$52</f>
        <v>0.32285844228877292</v>
      </c>
    </row>
    <row r="48" spans="2:42" ht="15" customHeight="1">
      <c r="B48" s="159" t="s">
        <v>85</v>
      </c>
      <c r="C48" s="160">
        <f>AK39</f>
        <v>11306.792497148826</v>
      </c>
      <c r="D48" s="151">
        <v>0.55000000000000004</v>
      </c>
      <c r="E48" s="65">
        <f t="shared" ref="E48:E51" si="3">C48*D48</f>
        <v>6218.735873431855</v>
      </c>
      <c r="F48" s="144">
        <f t="shared" ref="F48:F51" si="4">E48/$E$52</f>
        <v>0.19585801916451284</v>
      </c>
      <c r="G48" t="s">
        <v>165</v>
      </c>
    </row>
    <row r="49" spans="2:7" ht="15" customHeight="1">
      <c r="B49" s="159" t="s">
        <v>86</v>
      </c>
      <c r="C49" s="160">
        <f>G18/2</f>
        <v>10538.863003115279</v>
      </c>
      <c r="D49" s="151">
        <v>0.6</v>
      </c>
      <c r="E49" s="65">
        <f t="shared" si="3"/>
        <v>6323.3178018691669</v>
      </c>
      <c r="F49" s="144">
        <f t="shared" si="4"/>
        <v>0.1991518090538128</v>
      </c>
      <c r="G49" t="s">
        <v>164</v>
      </c>
    </row>
    <row r="50" spans="2:7" ht="15" customHeight="1">
      <c r="B50" s="159" t="s">
        <v>87</v>
      </c>
      <c r="C50" s="160">
        <f>G18/2</f>
        <v>10538.863003115279</v>
      </c>
      <c r="D50" s="151">
        <v>0.85</v>
      </c>
      <c r="E50" s="65">
        <f t="shared" si="3"/>
        <v>8958.0335526479867</v>
      </c>
      <c r="F50" s="144">
        <f t="shared" si="4"/>
        <v>0.2821317294929015</v>
      </c>
    </row>
    <row r="51" spans="2:7" ht="15" customHeight="1">
      <c r="B51" s="159" t="s">
        <v>88</v>
      </c>
      <c r="C51" s="160">
        <f>0</f>
        <v>0</v>
      </c>
      <c r="D51" s="151">
        <v>0.3</v>
      </c>
      <c r="E51" s="65">
        <f t="shared" si="3"/>
        <v>0</v>
      </c>
      <c r="F51" s="144">
        <f t="shared" si="4"/>
        <v>0</v>
      </c>
    </row>
    <row r="52" spans="2:7" ht="15" customHeight="1">
      <c r="B52" s="161" t="s">
        <v>151</v>
      </c>
      <c r="C52" s="162"/>
      <c r="D52" s="150"/>
      <c r="E52" s="150">
        <f>SUM(E47:E51)</f>
        <v>31751.244600346781</v>
      </c>
      <c r="F52" s="148"/>
    </row>
    <row r="54" spans="2:7">
      <c r="B54" s="61" t="s">
        <v>7</v>
      </c>
      <c r="C54" s="67"/>
      <c r="D54" s="67"/>
      <c r="E54" s="67"/>
      <c r="F54" s="68"/>
    </row>
    <row r="55" spans="2:7">
      <c r="B55" s="140" t="s">
        <v>138</v>
      </c>
      <c r="C55" s="141" t="s">
        <v>139</v>
      </c>
      <c r="D55" s="141" t="s">
        <v>154</v>
      </c>
      <c r="E55" s="141" t="s">
        <v>153</v>
      </c>
      <c r="F55" s="142" t="s">
        <v>155</v>
      </c>
      <c r="G55" s="36" t="s">
        <v>245</v>
      </c>
    </row>
    <row r="56" spans="2:7">
      <c r="B56" s="71" t="s">
        <v>80</v>
      </c>
      <c r="C56" s="143">
        <f>C39+D39</f>
        <v>30805.849640452372</v>
      </c>
      <c r="D56" s="151">
        <v>0.05</v>
      </c>
      <c r="E56" s="143">
        <f>C56*D56</f>
        <v>1540.2924820226187</v>
      </c>
      <c r="F56" s="144">
        <f>E56/$E$59</f>
        <v>0.24486162576041723</v>
      </c>
      <c r="G56" s="71" t="s">
        <v>246</v>
      </c>
    </row>
    <row r="57" spans="2:7">
      <c r="B57" s="71" t="s">
        <v>141</v>
      </c>
      <c r="C57" s="143">
        <f>E39+F39</f>
        <v>18276.919517899409</v>
      </c>
      <c r="D57" s="151">
        <v>0.25</v>
      </c>
      <c r="E57" s="143">
        <f t="shared" ref="E57:E58" si="5">C57*D57</f>
        <v>4569.2298794748522</v>
      </c>
      <c r="F57" s="144">
        <f t="shared" ref="F57:F58" si="6">E57/$E$59</f>
        <v>0.72637441902729349</v>
      </c>
    </row>
    <row r="58" spans="2:7">
      <c r="B58" s="71" t="s">
        <v>82</v>
      </c>
      <c r="C58" s="143">
        <f>G39</f>
        <v>361.87707101213402</v>
      </c>
      <c r="D58" s="152">
        <v>0.5</v>
      </c>
      <c r="E58" s="143">
        <f t="shared" si="5"/>
        <v>180.93853550606701</v>
      </c>
      <c r="F58" s="144">
        <f t="shared" si="6"/>
        <v>2.8763955212289312E-2</v>
      </c>
    </row>
    <row r="59" spans="2:7">
      <c r="B59" s="146" t="s">
        <v>151</v>
      </c>
      <c r="C59" s="147">
        <f>SUM(C56:C58)</f>
        <v>49444.646229363912</v>
      </c>
      <c r="D59" s="150"/>
      <c r="E59" s="147">
        <f>SUM(E56:E58)</f>
        <v>6290.4608970035379</v>
      </c>
      <c r="F59" s="148"/>
    </row>
    <row r="61" spans="2:7">
      <c r="B61" s="61" t="s">
        <v>142</v>
      </c>
      <c r="C61" s="67"/>
      <c r="D61" s="68"/>
      <c r="E61" s="156" t="s">
        <v>158</v>
      </c>
    </row>
    <row r="62" spans="2:7">
      <c r="B62" s="140" t="s">
        <v>138</v>
      </c>
      <c r="C62" s="141" t="s">
        <v>139</v>
      </c>
      <c r="D62" s="142" t="s">
        <v>140</v>
      </c>
      <c r="E62" s="36" t="s">
        <v>159</v>
      </c>
    </row>
    <row r="63" spans="2:7">
      <c r="B63" s="149" t="s">
        <v>143</v>
      </c>
      <c r="C63" s="143">
        <f>R39</f>
        <v>12034.152909398335</v>
      </c>
      <c r="D63" s="190">
        <f>ROUND(C63/$C$71,4)</f>
        <v>4.9599999999999998E-2</v>
      </c>
      <c r="E63" s="155" t="s">
        <v>160</v>
      </c>
    </row>
    <row r="64" spans="2:7">
      <c r="B64" s="149" t="s">
        <v>144</v>
      </c>
      <c r="C64" s="143">
        <f>J39+K39+L39+M39</f>
        <v>48937.771213156011</v>
      </c>
      <c r="D64" s="190">
        <f t="shared" ref="D64:D67" si="7">ROUND(C64/$C$71,4)</f>
        <v>0.20180000000000001</v>
      </c>
    </row>
    <row r="65" spans="2:5">
      <c r="B65" s="149" t="s">
        <v>145</v>
      </c>
      <c r="C65" s="143">
        <f>P39+Q39/2</f>
        <v>20869.075047945193</v>
      </c>
      <c r="D65" s="190">
        <f t="shared" si="7"/>
        <v>8.6099999999999996E-2</v>
      </c>
    </row>
    <row r="66" spans="2:5">
      <c r="B66" s="149" t="s">
        <v>146</v>
      </c>
      <c r="C66" s="143">
        <f>S39+Q39/2</f>
        <v>21376.272457214203</v>
      </c>
      <c r="D66" s="190">
        <f t="shared" si="7"/>
        <v>8.8200000000000001E-2</v>
      </c>
    </row>
    <row r="67" spans="2:5">
      <c r="B67" s="149" t="s">
        <v>147</v>
      </c>
      <c r="C67" s="143">
        <f>V39</f>
        <v>31223.742527302995</v>
      </c>
      <c r="D67" s="190">
        <f t="shared" si="7"/>
        <v>0.1288</v>
      </c>
    </row>
    <row r="68" spans="2:5">
      <c r="B68" s="149" t="s">
        <v>148</v>
      </c>
      <c r="C68" s="143">
        <f>W39+X39+Y39+AC39+AD39+AE39+AF39+AG39</f>
        <v>49702.236700475994</v>
      </c>
      <c r="D68" s="190">
        <f>ROUND(C68/$C$71,4)-0.0001</f>
        <v>0.2049</v>
      </c>
    </row>
    <row r="69" spans="2:5">
      <c r="B69" s="149" t="s">
        <v>150</v>
      </c>
      <c r="C69" s="65">
        <v>0</v>
      </c>
      <c r="D69" s="190">
        <v>5.8999999999999997E-2</v>
      </c>
      <c r="E69" s="189" t="s">
        <v>243</v>
      </c>
    </row>
    <row r="70" spans="2:5">
      <c r="B70" s="149" t="s">
        <v>149</v>
      </c>
      <c r="C70" s="143">
        <f>Z39+AJ39+AL39+AM39</f>
        <v>58328.294574294094</v>
      </c>
      <c r="D70" s="190">
        <f>ROUND(C70/$C$71-D69,4)</f>
        <v>0.18160000000000001</v>
      </c>
      <c r="E70" s="189" t="s">
        <v>244</v>
      </c>
    </row>
    <row r="71" spans="2:5">
      <c r="B71" s="145"/>
      <c r="C71" s="147">
        <f>SUM(C63:C70)</f>
        <v>242471.54542978684</v>
      </c>
      <c r="D71" s="191">
        <f>SUM(D63:D70)</f>
        <v>1</v>
      </c>
    </row>
  </sheetData>
  <mergeCells count="6">
    <mergeCell ref="AJ35:AN35"/>
    <mergeCell ref="C35:G35"/>
    <mergeCell ref="J35:N35"/>
    <mergeCell ref="P35:T35"/>
    <mergeCell ref="V35:AA35"/>
    <mergeCell ref="AC35:AH35"/>
  </mergeCells>
  <hyperlinks>
    <hyperlink ref="B24" location="Title!A1" display="Return to Title"/>
    <hyperlink ref="B34" location="Title!A1" display="Return to Title"/>
    <hyperlink ref="B7" location="Title!A1" display="Return to Title page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5"/>
  <sheetViews>
    <sheetView workbookViewId="0"/>
  </sheetViews>
  <sheetFormatPr baseColWidth="10" defaultRowHeight="15" x14ac:dyDescent="0"/>
  <cols>
    <col min="1" max="1" width="3.6640625" customWidth="1"/>
    <col min="2" max="2" width="39.5" customWidth="1"/>
    <col min="3" max="3" width="37.6640625" customWidth="1"/>
  </cols>
  <sheetData>
    <row r="2" spans="2:13">
      <c r="B2" s="66" t="s">
        <v>214</v>
      </c>
      <c r="C2" s="67"/>
      <c r="D2" s="67"/>
      <c r="E2" s="67"/>
      <c r="F2" s="67"/>
      <c r="G2" s="68"/>
    </row>
    <row r="3" spans="2:13">
      <c r="B3" s="145" t="s">
        <v>215</v>
      </c>
      <c r="C3" s="182"/>
      <c r="D3" s="182"/>
      <c r="E3" s="182"/>
      <c r="F3" s="182"/>
      <c r="G3" s="183"/>
    </row>
    <row r="5" spans="2:13">
      <c r="B5" s="184" t="s">
        <v>216</v>
      </c>
    </row>
    <row r="7" spans="2:13">
      <c r="B7" s="61" t="s">
        <v>217</v>
      </c>
      <c r="C7" s="185" t="s">
        <v>218</v>
      </c>
      <c r="E7" s="184" t="s">
        <v>138</v>
      </c>
      <c r="K7" s="184" t="s">
        <v>219</v>
      </c>
    </row>
    <row r="8" spans="2:13">
      <c r="B8" s="71" t="s">
        <v>25</v>
      </c>
      <c r="C8" s="144">
        <v>162</v>
      </c>
      <c r="E8" s="27" t="s">
        <v>91</v>
      </c>
      <c r="K8">
        <f>C15</f>
        <v>294</v>
      </c>
      <c r="M8">
        <f t="shared" ref="M8:M15" si="0">K8/$K$16</f>
        <v>5.9962064816136723E-2</v>
      </c>
    </row>
    <row r="9" spans="2:13">
      <c r="B9" s="71" t="s">
        <v>24</v>
      </c>
      <c r="C9" s="144">
        <v>427</v>
      </c>
      <c r="E9" s="27" t="s">
        <v>92</v>
      </c>
      <c r="K9">
        <f>C8+C9+C10+C11</f>
        <v>1278</v>
      </c>
      <c r="M9">
        <f t="shared" si="0"/>
        <v>0.26065142460892088</v>
      </c>
    </row>
    <row r="10" spans="2:13">
      <c r="B10" s="71" t="s">
        <v>220</v>
      </c>
      <c r="C10" s="144">
        <v>327</v>
      </c>
      <c r="E10" s="27" t="s">
        <v>93</v>
      </c>
      <c r="K10">
        <f>C12+C13/2</f>
        <v>287.5</v>
      </c>
      <c r="M10">
        <f t="shared" si="0"/>
        <v>5.8636372906936421E-2</v>
      </c>
    </row>
    <row r="11" spans="2:13">
      <c r="B11" s="71" t="s">
        <v>221</v>
      </c>
      <c r="C11" s="144">
        <v>362</v>
      </c>
      <c r="E11" s="27" t="s">
        <v>94</v>
      </c>
      <c r="K11">
        <f>C14+C13/2</f>
        <v>515.5</v>
      </c>
      <c r="M11">
        <f t="shared" si="0"/>
        <v>0.1051375660296547</v>
      </c>
    </row>
    <row r="12" spans="2:13">
      <c r="B12" s="71" t="s">
        <v>222</v>
      </c>
      <c r="C12" s="144">
        <v>166</v>
      </c>
      <c r="E12" s="27" t="s">
        <v>95</v>
      </c>
      <c r="K12">
        <f>C23+C24+C25</f>
        <v>975</v>
      </c>
      <c r="M12">
        <f t="shared" si="0"/>
        <v>0.19885378638004525</v>
      </c>
    </row>
    <row r="13" spans="2:13">
      <c r="B13" s="71" t="s">
        <v>223</v>
      </c>
      <c r="C13" s="144">
        <v>243</v>
      </c>
      <c r="E13" s="27" t="s">
        <v>96</v>
      </c>
      <c r="K13">
        <f>C26+C22</f>
        <v>705</v>
      </c>
      <c r="M13">
        <f t="shared" si="0"/>
        <v>0.14378658399787889</v>
      </c>
    </row>
    <row r="14" spans="2:13">
      <c r="B14" s="71" t="s">
        <v>224</v>
      </c>
      <c r="C14" s="144">
        <v>394</v>
      </c>
      <c r="E14" s="27" t="s">
        <v>97</v>
      </c>
      <c r="K14">
        <f>C35</f>
        <v>18.100000000000001</v>
      </c>
      <c r="M14">
        <f t="shared" si="0"/>
        <v>3.6915420856193019E-3</v>
      </c>
    </row>
    <row r="15" spans="2:13">
      <c r="B15" s="71" t="s">
        <v>29</v>
      </c>
      <c r="C15" s="144">
        <v>294</v>
      </c>
      <c r="E15" s="27" t="s">
        <v>98</v>
      </c>
      <c r="K15">
        <f>C16+C17+C19+C20</f>
        <v>830</v>
      </c>
      <c r="M15">
        <f t="shared" si="0"/>
        <v>0.16928065917480775</v>
      </c>
    </row>
    <row r="16" spans="2:13">
      <c r="B16" s="71" t="s">
        <v>225</v>
      </c>
      <c r="C16" s="144">
        <v>290</v>
      </c>
      <c r="E16" s="186" t="s">
        <v>5</v>
      </c>
      <c r="K16">
        <f>SUM(K8:K15)</f>
        <v>4903.1000000000004</v>
      </c>
    </row>
    <row r="17" spans="2:11">
      <c r="B17" s="71" t="s">
        <v>226</v>
      </c>
      <c r="C17" s="144">
        <v>317</v>
      </c>
    </row>
    <row r="18" spans="2:11">
      <c r="B18" s="71" t="s">
        <v>227</v>
      </c>
      <c r="C18" s="144">
        <v>226</v>
      </c>
      <c r="E18" s="187" t="s">
        <v>228</v>
      </c>
    </row>
    <row r="19" spans="2:11">
      <c r="B19" s="71" t="s">
        <v>229</v>
      </c>
      <c r="C19" s="144">
        <v>56</v>
      </c>
      <c r="E19" s="27" t="s">
        <v>227</v>
      </c>
      <c r="K19">
        <f>C18</f>
        <v>226</v>
      </c>
    </row>
    <row r="20" spans="2:11">
      <c r="B20" s="71" t="s">
        <v>44</v>
      </c>
      <c r="C20" s="144">
        <v>167</v>
      </c>
      <c r="E20" s="27" t="s">
        <v>7</v>
      </c>
      <c r="K20">
        <f>C21</f>
        <v>537</v>
      </c>
    </row>
    <row r="21" spans="2:11">
      <c r="B21" s="71" t="s">
        <v>7</v>
      </c>
      <c r="C21" s="144">
        <v>537</v>
      </c>
      <c r="E21" s="27" t="s">
        <v>2</v>
      </c>
      <c r="K21">
        <f>C27+C28</f>
        <v>6754</v>
      </c>
    </row>
    <row r="22" spans="2:11">
      <c r="B22" s="71" t="s">
        <v>230</v>
      </c>
      <c r="C22" s="144">
        <v>465</v>
      </c>
      <c r="E22" s="27" t="s">
        <v>129</v>
      </c>
      <c r="F22" s="27"/>
      <c r="K22">
        <f>C29+C30</f>
        <v>1338</v>
      </c>
    </row>
    <row r="23" spans="2:11">
      <c r="B23" s="71" t="s">
        <v>231</v>
      </c>
      <c r="C23" s="144">
        <v>118</v>
      </c>
    </row>
    <row r="24" spans="2:11">
      <c r="B24" s="71" t="s">
        <v>232</v>
      </c>
      <c r="C24" s="144">
        <v>199</v>
      </c>
    </row>
    <row r="25" spans="2:11">
      <c r="B25" s="71" t="s">
        <v>233</v>
      </c>
      <c r="C25" s="144">
        <v>658</v>
      </c>
    </row>
    <row r="26" spans="2:11">
      <c r="B26" s="71" t="s">
        <v>234</v>
      </c>
      <c r="C26" s="144">
        <v>240</v>
      </c>
    </row>
    <row r="27" spans="2:11">
      <c r="B27" s="71" t="s">
        <v>235</v>
      </c>
      <c r="C27" s="144">
        <v>1505</v>
      </c>
    </row>
    <row r="28" spans="2:11">
      <c r="B28" s="71" t="s">
        <v>236</v>
      </c>
      <c r="C28" s="144">
        <v>5249</v>
      </c>
    </row>
    <row r="29" spans="2:11">
      <c r="B29" s="71" t="s">
        <v>237</v>
      </c>
      <c r="C29" s="144">
        <v>393</v>
      </c>
    </row>
    <row r="30" spans="2:11">
      <c r="B30" s="145" t="s">
        <v>238</v>
      </c>
      <c r="C30" s="183">
        <v>945</v>
      </c>
    </row>
    <row r="32" spans="2:11">
      <c r="B32" s="188" t="s">
        <v>239</v>
      </c>
    </row>
    <row r="34" spans="2:3">
      <c r="B34" s="61" t="s">
        <v>240</v>
      </c>
      <c r="C34" s="185" t="s">
        <v>241</v>
      </c>
    </row>
    <row r="35" spans="2:3">
      <c r="B35" s="145" t="s">
        <v>242</v>
      </c>
      <c r="C35" s="183">
        <v>18.100000000000001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9"/>
  <sheetViews>
    <sheetView showGridLines="0" workbookViewId="0">
      <selection activeCell="O11" sqref="O11:O22"/>
    </sheetView>
  </sheetViews>
  <sheetFormatPr baseColWidth="10" defaultColWidth="7.5" defaultRowHeight="10" x14ac:dyDescent="0"/>
  <cols>
    <col min="1" max="2" width="3.1640625" style="164" customWidth="1"/>
    <col min="3" max="7" width="7.5" style="164"/>
    <col min="8" max="8" width="24.5" style="164" customWidth="1"/>
    <col min="9" max="13" width="7.5" style="164"/>
    <col min="14" max="14" width="24.6640625" style="164" customWidth="1"/>
    <col min="15" max="16384" width="7.5" style="164"/>
  </cols>
  <sheetData>
    <row r="2" spans="2:26" ht="15" thickBot="1">
      <c r="B2" s="163" t="s">
        <v>166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 t="s">
        <v>167</v>
      </c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</row>
    <row r="4" spans="2:26">
      <c r="B4" s="165"/>
    </row>
    <row r="5" spans="2:26" ht="13">
      <c r="G5" s="166" t="s">
        <v>168</v>
      </c>
      <c r="H5" s="166"/>
      <c r="I5" s="166"/>
      <c r="J5" s="166"/>
      <c r="K5" s="166"/>
      <c r="L5" s="166"/>
    </row>
    <row r="7" spans="2:26">
      <c r="G7" s="167"/>
      <c r="H7" s="168"/>
      <c r="I7" s="168" t="s">
        <v>169</v>
      </c>
      <c r="J7" s="168" t="s">
        <v>170</v>
      </c>
      <c r="K7" s="168" t="s">
        <v>171</v>
      </c>
      <c r="L7" s="168" t="s">
        <v>172</v>
      </c>
    </row>
    <row r="8" spans="2:26" ht="11">
      <c r="C8" s="169" t="s">
        <v>173</v>
      </c>
      <c r="H8" s="170"/>
      <c r="I8" s="170"/>
      <c r="J8" s="170"/>
      <c r="K8" s="170"/>
      <c r="L8" s="170"/>
    </row>
    <row r="9" spans="2:26" ht="11">
      <c r="H9" s="170"/>
      <c r="I9" s="170" t="s">
        <v>174</v>
      </c>
      <c r="J9" s="170" t="s">
        <v>174</v>
      </c>
      <c r="K9" s="170" t="s">
        <v>174</v>
      </c>
      <c r="L9" s="170" t="s">
        <v>174</v>
      </c>
    </row>
    <row r="10" spans="2:26" ht="11">
      <c r="C10" s="164" t="s">
        <v>175</v>
      </c>
      <c r="H10" s="170"/>
      <c r="I10" s="170"/>
      <c r="J10" s="170"/>
      <c r="K10" s="170"/>
      <c r="L10" s="170"/>
      <c r="N10" s="168"/>
      <c r="O10" s="168" t="str">
        <f>I7</f>
        <v>Germany</v>
      </c>
      <c r="P10" s="168" t="str">
        <f t="shared" ref="P10:R10" si="0">J7</f>
        <v>France</v>
      </c>
      <c r="Q10" s="168" t="str">
        <f t="shared" si="0"/>
        <v>UK</v>
      </c>
      <c r="R10" s="168" t="str">
        <f t="shared" si="0"/>
        <v>Spain</v>
      </c>
    </row>
    <row r="11" spans="2:26" ht="15">
      <c r="C11" s="164" t="s">
        <v>176</v>
      </c>
      <c r="H11" s="170" t="s">
        <v>177</v>
      </c>
      <c r="I11" s="171">
        <v>0.14000000000000001</v>
      </c>
      <c r="J11" s="171">
        <v>1.0200000000000001E-2</v>
      </c>
      <c r="K11" s="171">
        <v>8.3050780146264547E-2</v>
      </c>
      <c r="L11" s="171">
        <v>2.0000000000000001E-4</v>
      </c>
      <c r="N11" s="172" t="s">
        <v>52</v>
      </c>
      <c r="O11" s="173">
        <f>SUM(I11:I12)</f>
        <v>0.14000000000000001</v>
      </c>
      <c r="P11" s="174">
        <f t="shared" ref="P11:R11" si="1">SUM(J11:J12)</f>
        <v>1.0200000000000001E-2</v>
      </c>
      <c r="Q11" s="174">
        <f t="shared" si="1"/>
        <v>8.3050780146264547E-2</v>
      </c>
      <c r="R11" s="174">
        <f t="shared" si="1"/>
        <v>2.0000000000000001E-4</v>
      </c>
    </row>
    <row r="12" spans="2:26" ht="11">
      <c r="C12" s="164" t="s">
        <v>178</v>
      </c>
      <c r="H12" s="170" t="s">
        <v>179</v>
      </c>
      <c r="I12" s="171">
        <v>0</v>
      </c>
      <c r="J12" s="171">
        <v>0</v>
      </c>
      <c r="K12" s="171">
        <v>0</v>
      </c>
      <c r="L12" s="171">
        <v>0</v>
      </c>
      <c r="N12" s="172" t="s">
        <v>53</v>
      </c>
      <c r="O12" s="175"/>
    </row>
    <row r="13" spans="2:26" ht="15">
      <c r="C13" s="164" t="s">
        <v>180</v>
      </c>
      <c r="H13" s="170" t="s">
        <v>181</v>
      </c>
      <c r="I13" s="171">
        <v>0.30499999999999999</v>
      </c>
      <c r="J13" s="171">
        <v>0.38700000000000001</v>
      </c>
      <c r="K13" s="171">
        <v>0.70893358888057845</v>
      </c>
      <c r="L13" s="171">
        <v>0.245</v>
      </c>
      <c r="N13" s="172" t="s">
        <v>54</v>
      </c>
      <c r="O13" s="176">
        <f>SUM(I23,I28)</f>
        <v>0</v>
      </c>
      <c r="P13" s="177">
        <f t="shared" ref="P13:R13" si="2">SUM(J23,J28)</f>
        <v>8.9999999999999998E-4</v>
      </c>
      <c r="Q13" s="177">
        <f t="shared" si="2"/>
        <v>0</v>
      </c>
      <c r="R13" s="177">
        <f t="shared" si="2"/>
        <v>0</v>
      </c>
    </row>
    <row r="14" spans="2:26" ht="15">
      <c r="C14" s="164" t="s">
        <v>182</v>
      </c>
      <c r="H14" s="170" t="s">
        <v>183</v>
      </c>
      <c r="I14" s="171">
        <v>0.1</v>
      </c>
      <c r="J14" s="171">
        <v>0</v>
      </c>
      <c r="K14" s="171">
        <v>2.1975375010388101E-3</v>
      </c>
      <c r="L14" s="171">
        <v>0</v>
      </c>
      <c r="N14" s="172" t="s">
        <v>55</v>
      </c>
      <c r="O14" s="178">
        <f>I29</f>
        <v>0</v>
      </c>
      <c r="P14" s="179">
        <f t="shared" ref="P14:R14" si="3">J29</f>
        <v>0</v>
      </c>
      <c r="Q14" s="179">
        <f t="shared" si="3"/>
        <v>0</v>
      </c>
      <c r="R14" s="179">
        <f t="shared" si="3"/>
        <v>0</v>
      </c>
    </row>
    <row r="15" spans="2:26" ht="15">
      <c r="C15" s="164" t="s">
        <v>184</v>
      </c>
      <c r="H15" s="170" t="s">
        <v>185</v>
      </c>
      <c r="I15" s="171">
        <v>0.183</v>
      </c>
      <c r="J15" s="171">
        <v>0.192</v>
      </c>
      <c r="K15" s="171">
        <v>4.175321251973739E-2</v>
      </c>
      <c r="L15" s="171">
        <v>9.0800000000000006E-2</v>
      </c>
      <c r="N15" s="172" t="s">
        <v>56</v>
      </c>
      <c r="O15" s="176">
        <f>I16</f>
        <v>9.7000000000000003E-2</v>
      </c>
      <c r="P15" s="177">
        <f t="shared" ref="P15:R15" si="4">J16</f>
        <v>0</v>
      </c>
      <c r="Q15" s="177">
        <f t="shared" si="4"/>
        <v>0</v>
      </c>
      <c r="R15" s="177">
        <f t="shared" si="4"/>
        <v>0</v>
      </c>
    </row>
    <row r="16" spans="2:26" ht="15">
      <c r="C16" s="164" t="s">
        <v>186</v>
      </c>
      <c r="H16" s="170" t="s">
        <v>187</v>
      </c>
      <c r="I16" s="171">
        <v>9.7000000000000003E-2</v>
      </c>
      <c r="J16" s="171">
        <v>0</v>
      </c>
      <c r="K16" s="171">
        <v>0</v>
      </c>
      <c r="L16" s="171">
        <v>0</v>
      </c>
      <c r="N16" s="172" t="s">
        <v>57</v>
      </c>
      <c r="O16" s="178">
        <f>SUM(I21,I22,I26,I27)</f>
        <v>2.8767981574953916E-3</v>
      </c>
      <c r="P16" s="179">
        <f t="shared" ref="P16:R16" si="5">SUM(J21,J22,J26,J27)</f>
        <v>6.3999999999999994E-3</v>
      </c>
      <c r="Q16" s="179">
        <f t="shared" si="5"/>
        <v>7.5892857142857131E-4</v>
      </c>
      <c r="R16" s="179">
        <f t="shared" si="5"/>
        <v>6.2000000000000006E-3</v>
      </c>
    </row>
    <row r="17" spans="3:18" ht="15">
      <c r="C17" s="164" t="s">
        <v>188</v>
      </c>
      <c r="H17" s="170" t="s">
        <v>189</v>
      </c>
      <c r="I17" s="171">
        <v>0.14000000000000001</v>
      </c>
      <c r="J17" s="171">
        <v>0.27500000000000002</v>
      </c>
      <c r="K17" s="171">
        <v>8.2885431400282882E-3</v>
      </c>
      <c r="L17" s="171">
        <v>0.27800000000000002</v>
      </c>
      <c r="N17" s="172" t="s">
        <v>58</v>
      </c>
      <c r="O17" s="176">
        <f>I17</f>
        <v>0.14000000000000001</v>
      </c>
      <c r="P17" s="177">
        <f t="shared" ref="P17:R18" si="6">J17</f>
        <v>0.27500000000000002</v>
      </c>
      <c r="Q17" s="177">
        <f t="shared" si="6"/>
        <v>8.2885431400282882E-3</v>
      </c>
      <c r="R17" s="177">
        <f t="shared" si="6"/>
        <v>0.27800000000000002</v>
      </c>
    </row>
    <row r="18" spans="3:18" ht="15">
      <c r="C18" s="164" t="s">
        <v>190</v>
      </c>
      <c r="H18" s="170" t="s">
        <v>191</v>
      </c>
      <c r="I18" s="171">
        <v>2.8000000000000001E-2</v>
      </c>
      <c r="J18" s="171">
        <v>0.12</v>
      </c>
      <c r="K18" s="171">
        <v>0.15452891717743203</v>
      </c>
      <c r="L18" s="171">
        <v>0.379</v>
      </c>
      <c r="N18" s="172" t="s">
        <v>59</v>
      </c>
      <c r="O18" s="178">
        <f>I18</f>
        <v>2.8000000000000001E-2</v>
      </c>
      <c r="P18" s="179">
        <f t="shared" si="6"/>
        <v>0.12</v>
      </c>
      <c r="Q18" s="179">
        <f t="shared" si="6"/>
        <v>0.15452891717743203</v>
      </c>
      <c r="R18" s="179">
        <f t="shared" si="6"/>
        <v>0.379</v>
      </c>
    </row>
    <row r="19" spans="3:18" ht="15">
      <c r="H19" s="170" t="s">
        <v>192</v>
      </c>
      <c r="I19" s="171">
        <v>3.7647482877513874E-3</v>
      </c>
      <c r="J19" s="171">
        <v>1.8E-3</v>
      </c>
      <c r="K19" s="171">
        <v>2.4424603174603174E-4</v>
      </c>
      <c r="L19" s="171">
        <v>4.0000000000000002E-4</v>
      </c>
      <c r="N19" s="172" t="s">
        <v>60</v>
      </c>
      <c r="O19" s="176">
        <f>I13</f>
        <v>0.30499999999999999</v>
      </c>
      <c r="P19" s="177">
        <f t="shared" ref="P19:R19" si="7">J13</f>
        <v>0.38700000000000001</v>
      </c>
      <c r="Q19" s="177">
        <f t="shared" si="7"/>
        <v>0.70893358888057845</v>
      </c>
      <c r="R19" s="177">
        <f t="shared" si="7"/>
        <v>0.245</v>
      </c>
    </row>
    <row r="20" spans="3:18" ht="15">
      <c r="H20" s="170" t="s">
        <v>193</v>
      </c>
      <c r="I20" s="171">
        <v>6.3423942769833528E-4</v>
      </c>
      <c r="J20" s="171">
        <v>6.7000000000000002E-3</v>
      </c>
      <c r="K20" s="171">
        <v>2.4424603174603174E-4</v>
      </c>
      <c r="L20" s="171">
        <v>4.0000000000000002E-4</v>
      </c>
      <c r="N20" s="172" t="s">
        <v>61</v>
      </c>
      <c r="O20" s="178">
        <f>SUM(I14:I15)</f>
        <v>0.28300000000000003</v>
      </c>
      <c r="P20" s="179">
        <f t="shared" ref="P20:R20" si="8">SUM(J14:J15)</f>
        <v>0.192</v>
      </c>
      <c r="Q20" s="179">
        <f t="shared" si="8"/>
        <v>4.3950750020776197E-2</v>
      </c>
      <c r="R20" s="179">
        <f t="shared" si="8"/>
        <v>9.0800000000000006E-2</v>
      </c>
    </row>
    <row r="21" spans="3:18" ht="11">
      <c r="H21" s="170" t="s">
        <v>194</v>
      </c>
      <c r="I21" s="171">
        <v>2.6264719233583143E-3</v>
      </c>
      <c r="J21" s="171">
        <v>1.5E-3</v>
      </c>
      <c r="K21" s="171">
        <v>5.3194444444444437E-4</v>
      </c>
      <c r="L21" s="171">
        <v>5.0000000000000001E-4</v>
      </c>
      <c r="N21" s="172" t="s">
        <v>62</v>
      </c>
      <c r="O21" s="175"/>
    </row>
    <row r="22" spans="3:18" ht="15">
      <c r="H22" s="170" t="s">
        <v>195</v>
      </c>
      <c r="I22" s="171">
        <v>2.5032623413707734E-4</v>
      </c>
      <c r="J22" s="171">
        <v>4.8999999999999998E-3</v>
      </c>
      <c r="K22" s="171">
        <v>2.2698412698412697E-4</v>
      </c>
      <c r="L22" s="171">
        <v>5.7000000000000002E-3</v>
      </c>
      <c r="N22" s="172" t="s">
        <v>63</v>
      </c>
      <c r="O22" s="173">
        <f>SUM(I19,I20,I24,I25)</f>
        <v>4.3989877154497229E-3</v>
      </c>
      <c r="P22" s="174">
        <f t="shared" ref="P22:R22" si="9">SUM(J19,J20,J24,J25)</f>
        <v>8.5000000000000006E-3</v>
      </c>
      <c r="Q22" s="174">
        <f t="shared" si="9"/>
        <v>4.8849206349206348E-4</v>
      </c>
      <c r="R22" s="174">
        <f t="shared" si="9"/>
        <v>8.0000000000000004E-4</v>
      </c>
    </row>
    <row r="23" spans="3:18" ht="11">
      <c r="H23" s="170" t="s">
        <v>196</v>
      </c>
      <c r="I23" s="171">
        <v>0</v>
      </c>
      <c r="J23" s="171">
        <v>8.9999999999999998E-4</v>
      </c>
      <c r="K23" s="171">
        <v>0</v>
      </c>
      <c r="L23" s="171">
        <v>0</v>
      </c>
      <c r="N23" s="172" t="s">
        <v>197</v>
      </c>
      <c r="O23" s="180">
        <f>SUM(O11:O22)</f>
        <v>1.0002757858729452</v>
      </c>
      <c r="P23" s="180">
        <f t="shared" ref="P23:R23" si="10">SUM(P11:P22)</f>
        <v>1</v>
      </c>
      <c r="Q23" s="180">
        <f t="shared" si="10"/>
        <v>1.0000000000000002</v>
      </c>
      <c r="R23" s="180">
        <f t="shared" si="10"/>
        <v>1</v>
      </c>
    </row>
    <row r="24" spans="3:18" ht="11">
      <c r="H24" s="170" t="s">
        <v>198</v>
      </c>
      <c r="I24" s="171">
        <v>0</v>
      </c>
      <c r="J24" s="171">
        <v>0</v>
      </c>
      <c r="K24" s="171">
        <v>0</v>
      </c>
      <c r="L24" s="171">
        <v>0</v>
      </c>
    </row>
    <row r="25" spans="3:18" ht="11">
      <c r="H25" s="170" t="s">
        <v>199</v>
      </c>
      <c r="I25" s="171">
        <v>0</v>
      </c>
      <c r="J25" s="171">
        <v>0</v>
      </c>
      <c r="K25" s="171">
        <v>0</v>
      </c>
      <c r="L25" s="171">
        <v>0</v>
      </c>
    </row>
    <row r="26" spans="3:18" ht="11">
      <c r="H26" s="170" t="s">
        <v>200</v>
      </c>
      <c r="I26" s="171">
        <v>0</v>
      </c>
      <c r="J26" s="171">
        <v>0</v>
      </c>
      <c r="K26" s="171">
        <v>0</v>
      </c>
      <c r="L26" s="171">
        <v>0</v>
      </c>
    </row>
    <row r="27" spans="3:18" ht="11">
      <c r="H27" s="170" t="s">
        <v>201</v>
      </c>
      <c r="I27" s="171">
        <v>0</v>
      </c>
      <c r="J27" s="171">
        <v>0</v>
      </c>
      <c r="K27" s="171">
        <v>0</v>
      </c>
      <c r="L27" s="171">
        <v>0</v>
      </c>
    </row>
    <row r="28" spans="3:18" ht="11">
      <c r="H28" s="170" t="s">
        <v>202</v>
      </c>
      <c r="I28" s="171">
        <v>0</v>
      </c>
      <c r="J28" s="171">
        <v>0</v>
      </c>
      <c r="K28" s="171">
        <v>0</v>
      </c>
      <c r="L28" s="171">
        <v>0</v>
      </c>
    </row>
    <row r="29" spans="3:18" ht="11">
      <c r="H29" s="170" t="s">
        <v>203</v>
      </c>
      <c r="I29" s="171">
        <v>0</v>
      </c>
      <c r="J29" s="171">
        <v>0</v>
      </c>
      <c r="K29" s="171">
        <v>0</v>
      </c>
      <c r="L29" s="171">
        <v>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4"/>
  <sheetViews>
    <sheetView showGridLines="0" workbookViewId="0"/>
  </sheetViews>
  <sheetFormatPr baseColWidth="10" defaultColWidth="7.5" defaultRowHeight="10" x14ac:dyDescent="0"/>
  <cols>
    <col min="1" max="2" width="3.1640625" style="164" customWidth="1"/>
    <col min="3" max="3" width="19.83203125" style="164" customWidth="1"/>
    <col min="4" max="8" width="7.5" style="164"/>
    <col min="9" max="9" width="47" style="164" customWidth="1"/>
    <col min="10" max="16384" width="7.5" style="164"/>
  </cols>
  <sheetData>
    <row r="2" spans="2:21" ht="15" thickBot="1">
      <c r="B2" s="163" t="s">
        <v>204</v>
      </c>
      <c r="C2" s="163"/>
      <c r="D2" s="163"/>
      <c r="E2" s="163"/>
      <c r="F2" s="163"/>
      <c r="G2" s="163"/>
      <c r="H2" s="163"/>
      <c r="I2" s="163" t="s">
        <v>167</v>
      </c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</row>
    <row r="5" spans="2:21">
      <c r="C5" s="168"/>
      <c r="D5" s="168" t="s">
        <v>169</v>
      </c>
      <c r="E5" s="168" t="s">
        <v>170</v>
      </c>
      <c r="F5" s="168" t="s">
        <v>171</v>
      </c>
      <c r="G5" s="168" t="s">
        <v>172</v>
      </c>
      <c r="I5" s="168"/>
      <c r="J5" s="168" t="str">
        <f>D5</f>
        <v>Germany</v>
      </c>
      <c r="K5" s="168" t="str">
        <f t="shared" ref="K5:M5" si="0">E5</f>
        <v>France</v>
      </c>
      <c r="L5" s="168" t="str">
        <f t="shared" si="0"/>
        <v>UK</v>
      </c>
      <c r="M5" s="168" t="str">
        <f t="shared" si="0"/>
        <v>Spain</v>
      </c>
    </row>
    <row r="6" spans="2:21" ht="15">
      <c r="C6" s="171" t="s">
        <v>177</v>
      </c>
      <c r="D6" s="171">
        <v>0.109</v>
      </c>
      <c r="E6" s="171">
        <v>0.01</v>
      </c>
      <c r="F6" s="171">
        <v>2.5000000000000001E-2</v>
      </c>
      <c r="G6" s="171">
        <v>0</v>
      </c>
      <c r="I6" s="172" t="s">
        <v>52</v>
      </c>
      <c r="J6" s="174">
        <f>SUM(D6:D7)</f>
        <v>0.12</v>
      </c>
      <c r="K6" s="174">
        <f t="shared" ref="K6:M6" si="1">SUM(E6:E7)</f>
        <v>0.01</v>
      </c>
      <c r="L6" s="174">
        <f t="shared" si="1"/>
        <v>2.5000000000000001E-2</v>
      </c>
      <c r="M6" s="174">
        <f t="shared" si="1"/>
        <v>0</v>
      </c>
    </row>
    <row r="7" spans="2:21" ht="11">
      <c r="C7" s="171" t="s">
        <v>205</v>
      </c>
      <c r="D7" s="171">
        <v>1.0999999999999999E-2</v>
      </c>
      <c r="E7" s="171">
        <v>0</v>
      </c>
      <c r="F7" s="171">
        <v>0</v>
      </c>
      <c r="G7" s="171">
        <v>0</v>
      </c>
      <c r="I7" s="172" t="s">
        <v>53</v>
      </c>
    </row>
    <row r="8" spans="2:21" ht="15">
      <c r="C8" s="171" t="s">
        <v>181</v>
      </c>
      <c r="D8" s="171">
        <v>0.30499999999999999</v>
      </c>
      <c r="E8" s="171">
        <v>0.19500000000000001</v>
      </c>
      <c r="F8" s="171">
        <v>0.69</v>
      </c>
      <c r="G8" s="171">
        <v>0.245</v>
      </c>
      <c r="I8" s="172" t="s">
        <v>65</v>
      </c>
      <c r="J8" s="177">
        <f>SUM(D20,D21)</f>
        <v>0</v>
      </c>
      <c r="K8" s="177">
        <f t="shared" ref="K8:M8" si="2">SUM(E20,E21)</f>
        <v>1E-3</v>
      </c>
      <c r="L8" s="177">
        <f t="shared" si="2"/>
        <v>0</v>
      </c>
      <c r="M8" s="177">
        <f t="shared" si="2"/>
        <v>0</v>
      </c>
    </row>
    <row r="9" spans="2:21" ht="15">
      <c r="C9" s="171" t="s">
        <v>206</v>
      </c>
      <c r="D9" s="171">
        <v>0</v>
      </c>
      <c r="E9" s="171">
        <v>6.0000000000000001E-3</v>
      </c>
      <c r="F9" s="171">
        <v>7.0000000000000001E-3</v>
      </c>
      <c r="G9" s="171">
        <v>0</v>
      </c>
      <c r="I9" s="172" t="s">
        <v>55</v>
      </c>
      <c r="J9" s="179">
        <f>D22</f>
        <v>0</v>
      </c>
      <c r="K9" s="179">
        <f t="shared" ref="K9:M9" si="3">E22</f>
        <v>0</v>
      </c>
      <c r="L9" s="179">
        <f t="shared" si="3"/>
        <v>0</v>
      </c>
      <c r="M9" s="179">
        <f t="shared" si="3"/>
        <v>0</v>
      </c>
    </row>
    <row r="10" spans="2:21" ht="15">
      <c r="C10" s="171" t="s">
        <v>183</v>
      </c>
      <c r="D10" s="171">
        <v>7.2999999999999995E-2</v>
      </c>
      <c r="E10" s="171">
        <v>0</v>
      </c>
      <c r="F10" s="171">
        <v>2E-3</v>
      </c>
      <c r="G10" s="171">
        <v>0</v>
      </c>
      <c r="I10" s="172" t="s">
        <v>66</v>
      </c>
      <c r="J10" s="177">
        <f>D14</f>
        <v>4.3999999999999997E-2</v>
      </c>
      <c r="K10" s="177">
        <f t="shared" ref="K10:M10" si="4">E14</f>
        <v>0</v>
      </c>
      <c r="L10" s="177">
        <f t="shared" si="4"/>
        <v>0</v>
      </c>
      <c r="M10" s="177">
        <f t="shared" si="4"/>
        <v>0</v>
      </c>
    </row>
    <row r="11" spans="2:21" ht="15">
      <c r="C11" s="171" t="s">
        <v>207</v>
      </c>
      <c r="D11" s="171">
        <v>7.0000000000000001E-3</v>
      </c>
      <c r="E11" s="171">
        <v>0</v>
      </c>
      <c r="F11" s="171">
        <v>0</v>
      </c>
      <c r="G11" s="171">
        <v>0</v>
      </c>
      <c r="I11" s="172" t="s">
        <v>208</v>
      </c>
      <c r="J11" s="179">
        <f>SUM(D18,D19)</f>
        <v>2.5999999999999999E-3</v>
      </c>
      <c r="K11" s="179">
        <f t="shared" ref="K11:M11" si="5">SUM(E18,E19)</f>
        <v>2E-3</v>
      </c>
      <c r="L11" s="179">
        <f t="shared" si="5"/>
        <v>1E-3</v>
      </c>
      <c r="M11" s="179">
        <f t="shared" si="5"/>
        <v>1E-3</v>
      </c>
    </row>
    <row r="12" spans="2:21" ht="15">
      <c r="C12" s="171" t="s">
        <v>185</v>
      </c>
      <c r="D12" s="171">
        <v>9.2999999999999999E-2</v>
      </c>
      <c r="E12" s="171">
        <v>0.11700000000000001</v>
      </c>
      <c r="F12" s="171">
        <v>3.4000000000000002E-2</v>
      </c>
      <c r="G12" s="171">
        <v>8.5000000000000006E-2</v>
      </c>
      <c r="I12" s="172" t="s">
        <v>68</v>
      </c>
      <c r="J12" s="177">
        <f>SUM(D15,D16)</f>
        <v>3.4000000000000002E-2</v>
      </c>
      <c r="K12" s="177">
        <f t="shared" ref="K12:M12" si="6">SUM(E15,E16)</f>
        <v>9.4E-2</v>
      </c>
      <c r="L12" s="177">
        <f t="shared" si="6"/>
        <v>5.0000000000000001E-3</v>
      </c>
      <c r="M12" s="177">
        <f t="shared" si="6"/>
        <v>5.1999999999999998E-2</v>
      </c>
    </row>
    <row r="13" spans="2:21" ht="15">
      <c r="C13" s="171" t="s">
        <v>209</v>
      </c>
      <c r="D13" s="171">
        <v>2.5999999999999999E-2</v>
      </c>
      <c r="E13" s="171">
        <v>4.0000000000000001E-3</v>
      </c>
      <c r="F13" s="171">
        <v>4.0000000000000001E-3</v>
      </c>
      <c r="G13" s="171">
        <v>6.0000000000000001E-3</v>
      </c>
      <c r="I13" s="172" t="s">
        <v>69</v>
      </c>
      <c r="J13" s="179">
        <f>D17</f>
        <v>0.2956342394276984</v>
      </c>
      <c r="K13" s="179">
        <f t="shared" ref="K13:M13" si="7">E17</f>
        <v>0.57069999999999999</v>
      </c>
      <c r="L13" s="179">
        <f t="shared" si="7"/>
        <v>0.23200000000000001</v>
      </c>
      <c r="M13" s="179">
        <f t="shared" si="7"/>
        <v>0.61099999999999999</v>
      </c>
    </row>
    <row r="14" spans="2:21" ht="15">
      <c r="C14" s="171" t="s">
        <v>187</v>
      </c>
      <c r="D14" s="171">
        <v>4.3999999999999997E-2</v>
      </c>
      <c r="E14" s="171">
        <v>0</v>
      </c>
      <c r="F14" s="171">
        <v>0</v>
      </c>
      <c r="G14" s="171">
        <v>0</v>
      </c>
      <c r="I14" s="172" t="s">
        <v>70</v>
      </c>
      <c r="J14" s="177">
        <f>SUM(D8:D9)</f>
        <v>0.30499999999999999</v>
      </c>
      <c r="K14" s="177">
        <f t="shared" ref="K14:M14" si="8">SUM(E8:E9)</f>
        <v>0.20100000000000001</v>
      </c>
      <c r="L14" s="177">
        <f t="shared" si="8"/>
        <v>0.69699999999999995</v>
      </c>
      <c r="M14" s="177">
        <f t="shared" si="8"/>
        <v>0.245</v>
      </c>
    </row>
    <row r="15" spans="2:21" ht="15">
      <c r="C15" s="171" t="s">
        <v>189</v>
      </c>
      <c r="D15" s="171">
        <v>2.3E-2</v>
      </c>
      <c r="E15" s="171">
        <v>9.2999999999999999E-2</v>
      </c>
      <c r="F15" s="171">
        <v>4.0000000000000001E-3</v>
      </c>
      <c r="G15" s="171">
        <v>4.7E-2</v>
      </c>
      <c r="I15" s="172" t="s">
        <v>71</v>
      </c>
      <c r="J15" s="179">
        <f>SUM(D10:D13)</f>
        <v>0.19899999999999998</v>
      </c>
      <c r="K15" s="179">
        <f t="shared" ref="K15:M15" si="9">SUM(E10:E13)</f>
        <v>0.12100000000000001</v>
      </c>
      <c r="L15" s="179">
        <f t="shared" si="9"/>
        <v>4.0000000000000008E-2</v>
      </c>
      <c r="M15" s="179">
        <f t="shared" si="9"/>
        <v>9.1000000000000011E-2</v>
      </c>
    </row>
    <row r="16" spans="2:21" ht="11">
      <c r="C16" s="171" t="s">
        <v>210</v>
      </c>
      <c r="D16" s="171">
        <v>1.0999999999999999E-2</v>
      </c>
      <c r="E16" s="171">
        <v>1E-3</v>
      </c>
      <c r="F16" s="171">
        <v>1E-3</v>
      </c>
      <c r="G16" s="171">
        <v>5.0000000000000001E-3</v>
      </c>
      <c r="I16" s="172" t="s">
        <v>72</v>
      </c>
    </row>
    <row r="17" spans="3:13" ht="11">
      <c r="C17" s="171" t="s">
        <v>191</v>
      </c>
      <c r="D17" s="171">
        <v>0.2956342394276984</v>
      </c>
      <c r="E17" s="171">
        <v>0.57069999999999999</v>
      </c>
      <c r="F17" s="171">
        <v>0.23200000000000001</v>
      </c>
      <c r="G17" s="171">
        <v>0.61099999999999999</v>
      </c>
      <c r="I17" s="172" t="s">
        <v>73</v>
      </c>
    </row>
    <row r="18" spans="3:13" ht="11">
      <c r="C18" s="171" t="s">
        <v>211</v>
      </c>
      <c r="D18" s="171">
        <v>2.5999999999999999E-3</v>
      </c>
      <c r="E18" s="171">
        <v>2E-3</v>
      </c>
      <c r="F18" s="171">
        <v>1E-3</v>
      </c>
      <c r="G18" s="171">
        <v>1E-3</v>
      </c>
      <c r="I18" s="172" t="s">
        <v>197</v>
      </c>
      <c r="J18" s="180">
        <f>SUM(J6:J17)</f>
        <v>1.0002342394276984</v>
      </c>
      <c r="K18" s="180">
        <f t="shared" ref="K18:M18" si="10">SUM(K6:K17)</f>
        <v>0.99970000000000003</v>
      </c>
      <c r="L18" s="180">
        <f t="shared" si="10"/>
        <v>1</v>
      </c>
      <c r="M18" s="180">
        <f t="shared" si="10"/>
        <v>1</v>
      </c>
    </row>
    <row r="19" spans="3:13" ht="11">
      <c r="C19" s="171" t="s">
        <v>212</v>
      </c>
      <c r="D19" s="171">
        <v>0</v>
      </c>
      <c r="E19" s="171">
        <v>0</v>
      </c>
      <c r="F19" s="171">
        <v>0</v>
      </c>
      <c r="G19" s="171">
        <v>0</v>
      </c>
    </row>
    <row r="20" spans="3:13" ht="11">
      <c r="C20" s="171" t="s">
        <v>196</v>
      </c>
      <c r="D20" s="171">
        <v>0</v>
      </c>
      <c r="E20" s="171">
        <v>1E-3</v>
      </c>
      <c r="F20" s="171">
        <v>0</v>
      </c>
      <c r="G20" s="171">
        <v>0</v>
      </c>
    </row>
    <row r="21" spans="3:13" ht="11">
      <c r="C21" s="171" t="s">
        <v>213</v>
      </c>
      <c r="D21" s="171">
        <v>0</v>
      </c>
      <c r="E21" s="171">
        <v>0</v>
      </c>
      <c r="F21" s="171">
        <v>0</v>
      </c>
      <c r="G21" s="171">
        <v>0</v>
      </c>
    </row>
    <row r="22" spans="3:13" ht="11">
      <c r="C22" s="171" t="s">
        <v>203</v>
      </c>
      <c r="D22" s="171">
        <v>0</v>
      </c>
      <c r="E22" s="171">
        <v>0</v>
      </c>
      <c r="F22" s="171">
        <v>0</v>
      </c>
      <c r="G22" s="171">
        <v>0</v>
      </c>
    </row>
    <row r="24" spans="3:13">
      <c r="I24" s="18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Constants</vt:lpstr>
      <vt:lpstr>Dashboard</vt:lpstr>
      <vt:lpstr>ECUK</vt:lpstr>
      <vt:lpstr>Intertek</vt:lpstr>
      <vt:lpstr>HeatingTechnologies</vt:lpstr>
      <vt:lpstr>HotWaterTechnologies</vt:lpstr>
    </vt:vector>
  </TitlesOfParts>
  <Company>Quintel Intelligence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Berkhout</dc:creator>
  <cp:lastModifiedBy>Joris Berkhout</cp:lastModifiedBy>
  <dcterms:created xsi:type="dcterms:W3CDTF">2014-05-28T09:13:58Z</dcterms:created>
  <dcterms:modified xsi:type="dcterms:W3CDTF">2014-07-16T13:35:49Z</dcterms:modified>
</cp:coreProperties>
</file>