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5600" windowHeight="15900" tabRatio="500"/>
  </bookViews>
  <sheets>
    <sheet name="Final demand" sheetId="1" r:id="rId1"/>
    <sheet name="LIghting" sheetId="2" r:id="rId2"/>
    <sheet name="Electricity" sheetId="5" r:id="rId3"/>
    <sheet name="Fuel aggregation" sheetId="6" r:id="rId4"/>
  </sheets>
  <externalReferences>
    <externalReference r:id="rId5"/>
    <externalReference r:id="rId6"/>
  </externalReferences>
  <definedNames>
    <definedName name="Final_demand_residences">'[1]Fuel aggregation'!$L$11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1" i="6" l="1"/>
  <c r="C36" i="6"/>
  <c r="E36" i="6"/>
  <c r="G21" i="6"/>
  <c r="C29" i="6"/>
  <c r="E29" i="6"/>
  <c r="F21" i="6"/>
  <c r="C30" i="6"/>
  <c r="E30" i="6"/>
  <c r="I21" i="6"/>
  <c r="C31" i="6"/>
  <c r="E31" i="6"/>
  <c r="D21" i="6"/>
  <c r="C33" i="6"/>
  <c r="E33" i="6"/>
  <c r="H13" i="6"/>
  <c r="H21" i="6"/>
  <c r="C34" i="6"/>
  <c r="E34" i="6"/>
  <c r="C21" i="6"/>
  <c r="C35" i="6"/>
  <c r="E35" i="6"/>
  <c r="F36" i="6"/>
  <c r="F33" i="6"/>
  <c r="F34" i="6"/>
  <c r="F35" i="6"/>
  <c r="G36" i="6"/>
  <c r="G35" i="6"/>
  <c r="G34" i="6"/>
  <c r="G33" i="6"/>
  <c r="F31" i="6"/>
  <c r="F30" i="6"/>
  <c r="F29" i="6"/>
  <c r="C24" i="6"/>
  <c r="D24" i="6"/>
  <c r="E24" i="6"/>
  <c r="F24" i="6"/>
  <c r="G24" i="6"/>
  <c r="H16" i="6"/>
  <c r="H24" i="6"/>
  <c r="I24" i="6"/>
  <c r="J24" i="6"/>
  <c r="K24" i="6"/>
  <c r="C23" i="6"/>
  <c r="D23" i="6"/>
  <c r="E23" i="6"/>
  <c r="F23" i="6"/>
  <c r="G23" i="6"/>
  <c r="H15" i="6"/>
  <c r="H23" i="6"/>
  <c r="I23" i="6"/>
  <c r="J23" i="6"/>
  <c r="K23" i="6"/>
  <c r="C22" i="6"/>
  <c r="D22" i="6"/>
  <c r="E22" i="6"/>
  <c r="F22" i="6"/>
  <c r="G22" i="6"/>
  <c r="H14" i="6"/>
  <c r="H22" i="6"/>
  <c r="I22" i="6"/>
  <c r="J22" i="6"/>
  <c r="K22" i="6"/>
  <c r="J21" i="6"/>
  <c r="K21" i="6"/>
  <c r="N8" i="5"/>
  <c r="D9" i="5"/>
  <c r="N9" i="5"/>
  <c r="N10" i="5"/>
  <c r="N11" i="5"/>
  <c r="D12" i="5"/>
  <c r="N12" i="5"/>
  <c r="N13" i="5"/>
  <c r="N14" i="5"/>
  <c r="D15" i="5"/>
  <c r="N15" i="5"/>
  <c r="D16" i="5"/>
  <c r="N16" i="5"/>
  <c r="D17" i="5"/>
  <c r="N17" i="5"/>
  <c r="D18" i="5"/>
  <c r="N18" i="5"/>
  <c r="D19" i="5"/>
  <c r="N19" i="5"/>
  <c r="D20" i="5"/>
  <c r="N20" i="5"/>
  <c r="N22" i="5"/>
  <c r="D8" i="5"/>
  <c r="M8" i="5"/>
  <c r="M9" i="5"/>
  <c r="M10" i="5"/>
  <c r="M11" i="5"/>
  <c r="M12" i="5"/>
  <c r="M13" i="5"/>
  <c r="D14" i="5"/>
  <c r="M14" i="5"/>
  <c r="M15" i="5"/>
  <c r="M16" i="5"/>
  <c r="M17" i="5"/>
  <c r="M18" i="5"/>
  <c r="M19" i="5"/>
  <c r="M20" i="5"/>
  <c r="M21" i="5"/>
  <c r="M22" i="5"/>
  <c r="L8" i="5"/>
  <c r="L9" i="5"/>
  <c r="L10" i="5"/>
  <c r="D11" i="5"/>
  <c r="L11" i="5"/>
  <c r="L12" i="5"/>
  <c r="L13" i="5"/>
  <c r="L14" i="5"/>
  <c r="L15" i="5"/>
  <c r="L16" i="5"/>
  <c r="L17" i="5"/>
  <c r="L18" i="5"/>
  <c r="L19" i="5"/>
  <c r="L20" i="5"/>
  <c r="L21" i="5"/>
  <c r="L22" i="5"/>
  <c r="K8" i="5"/>
  <c r="K9" i="5"/>
  <c r="D10" i="5"/>
  <c r="K10" i="5"/>
  <c r="K11" i="5"/>
  <c r="K12" i="5"/>
  <c r="D13" i="5"/>
  <c r="K13" i="5"/>
  <c r="K14" i="5"/>
  <c r="K15" i="5"/>
  <c r="K16" i="5"/>
  <c r="K17" i="5"/>
  <c r="K18" i="5"/>
  <c r="K19" i="5"/>
  <c r="K20" i="5"/>
  <c r="D21" i="5"/>
  <c r="K21" i="5"/>
  <c r="K22" i="5"/>
  <c r="D22" i="5"/>
  <c r="CI13" i="2"/>
  <c r="CC11" i="2"/>
  <c r="CG11" i="2"/>
  <c r="AU10" i="2"/>
  <c r="AV10" i="2"/>
  <c r="AZ10" i="2"/>
  <c r="BB10" i="2"/>
  <c r="BE10" i="2"/>
  <c r="BF10" i="2"/>
  <c r="BG10" i="2"/>
  <c r="BH10" i="2"/>
  <c r="BM10" i="2"/>
  <c r="BN10" i="2"/>
  <c r="BO10" i="2"/>
  <c r="BP10" i="2"/>
  <c r="BQ10" i="2"/>
  <c r="BR10" i="2"/>
  <c r="BW10" i="2"/>
  <c r="BX10" i="2"/>
  <c r="BZ10" i="2"/>
  <c r="CA10" i="2"/>
  <c r="CB10" i="2"/>
  <c r="CD10" i="2"/>
  <c r="CG10" i="2"/>
  <c r="AW12" i="2"/>
  <c r="BA12" i="2"/>
  <c r="BI12" i="2"/>
  <c r="BL12" i="2"/>
  <c r="BY12" i="2"/>
  <c r="CG12" i="2"/>
  <c r="CG13" i="2"/>
  <c r="CH11" i="2"/>
  <c r="CH12" i="2"/>
  <c r="CH10" i="2"/>
  <c r="C28" i="1"/>
  <c r="D28" i="1"/>
  <c r="E28" i="1"/>
  <c r="F28" i="1"/>
  <c r="G28" i="1"/>
  <c r="H28" i="1"/>
  <c r="B28" i="1"/>
  <c r="B27" i="1"/>
  <c r="H27" i="1"/>
  <c r="D27" i="1"/>
  <c r="E27" i="1"/>
  <c r="F27" i="1"/>
  <c r="G27" i="1"/>
  <c r="C27" i="1"/>
</calcChain>
</file>

<file path=xl/sharedStrings.xml><?xml version="1.0" encoding="utf-8"?>
<sst xmlns="http://schemas.openxmlformats.org/spreadsheetml/2006/main" count="211" uniqueCount="154">
  <si>
    <r>
      <t>Table 5.09: Final energy consumption in the service sector</t>
    </r>
    <r>
      <rPr>
        <b/>
        <vertAlign val="superscript"/>
        <sz val="12"/>
        <rFont val="Arial"/>
        <family val="2"/>
      </rPr>
      <t>1</t>
    </r>
    <r>
      <rPr>
        <b/>
        <sz val="12"/>
        <rFont val="Arial"/>
        <family val="2"/>
      </rPr>
      <t xml:space="preserve"> by sub-sector and end use 2012</t>
    </r>
  </si>
  <si>
    <t>Return to Title page</t>
  </si>
  <si>
    <t>Terawatt hours</t>
  </si>
  <si>
    <t xml:space="preserve">           Catering</t>
  </si>
  <si>
    <t xml:space="preserve">            Computing</t>
  </si>
  <si>
    <t xml:space="preserve">    Cooling &amp; Ventilation</t>
  </si>
  <si>
    <t xml:space="preserve">          Hot Water</t>
  </si>
  <si>
    <t xml:space="preserve">             Heating</t>
  </si>
  <si>
    <t xml:space="preserve">            Lighting</t>
  </si>
  <si>
    <t xml:space="preserve">            Other</t>
  </si>
  <si>
    <r>
      <t xml:space="preserve">              Total</t>
    </r>
    <r>
      <rPr>
        <vertAlign val="superscript"/>
        <sz val="10"/>
        <rFont val="Arial"/>
        <family val="2"/>
      </rPr>
      <t>2</t>
    </r>
  </si>
  <si>
    <t>Commercial Offices</t>
  </si>
  <si>
    <t>Communication and Transport</t>
  </si>
  <si>
    <t>Education</t>
  </si>
  <si>
    <t>Government</t>
  </si>
  <si>
    <t>Health</t>
  </si>
  <si>
    <t>Hotel and Catering</t>
  </si>
  <si>
    <t>Other</t>
  </si>
  <si>
    <t>Retail</t>
  </si>
  <si>
    <t>Sport and Leisure</t>
  </si>
  <si>
    <t>Warehouses</t>
  </si>
  <si>
    <t>Total</t>
  </si>
  <si>
    <t>1. Excludes agriculture (11 TWh).</t>
  </si>
  <si>
    <t xml:space="preserve">2. The aggregated energy use in the service sub-sectors Education, Government and Health have been </t>
  </si>
  <si>
    <t xml:space="preserve">    scaled to the 'Public Adminstration' energy use as published in the Digest of UK Energy Statistics.</t>
  </si>
  <si>
    <t>Source</t>
  </si>
  <si>
    <t xml:space="preserve">Department of Energy and Climate Change - secondary analysis of data from the Digest of UK </t>
  </si>
  <si>
    <t>Energy Statistics and Building Research Establishment.</t>
  </si>
  <si>
    <t>Share</t>
  </si>
  <si>
    <t>Total in TJ</t>
  </si>
  <si>
    <t>Compact Fluorescent Lighting</t>
  </si>
  <si>
    <t>Standard Light Bulb</t>
  </si>
  <si>
    <t>Solid State Lighting</t>
  </si>
  <si>
    <t>TOTAL</t>
  </si>
  <si>
    <t>Compact Metal Halide</t>
  </si>
  <si>
    <t>Tungsten Halogen</t>
  </si>
  <si>
    <t>Mercury High Pressure</t>
  </si>
  <si>
    <t>Metal Halide</t>
  </si>
  <si>
    <t>Sodium High Pressure</t>
  </si>
  <si>
    <t>Sodium Low Pressure</t>
  </si>
  <si>
    <t>T12</t>
  </si>
  <si>
    <t>T5</t>
  </si>
  <si>
    <t>T8 Halogen B1</t>
  </si>
  <si>
    <t>T8 Halogen B2</t>
  </si>
  <si>
    <t>T8 Halogen Tri AV</t>
  </si>
  <si>
    <t>T8 Halogen Tri B1</t>
  </si>
  <si>
    <t>ICT - COMPUTERS</t>
  </si>
  <si>
    <t>ICT - MONITORS</t>
  </si>
  <si>
    <t>ICT - PRINTERS</t>
  </si>
  <si>
    <t>HVAC - REFRIGERATION</t>
  </si>
  <si>
    <t>HVAC - AIR CONDITIONING - CENTRAL</t>
  </si>
  <si>
    <t>HVAC - AIR CONDITIONING - PACK</t>
  </si>
  <si>
    <t>CIRCULATORS</t>
  </si>
  <si>
    <t>LIGHTING</t>
  </si>
  <si>
    <t>STREET LIGHTING</t>
  </si>
  <si>
    <t>Desktop</t>
  </si>
  <si>
    <t>Laptop</t>
  </si>
  <si>
    <t>Cathode Ray Tube</t>
  </si>
  <si>
    <t>Liquid Crystal Display</t>
  </si>
  <si>
    <t>Plasma</t>
  </si>
  <si>
    <t>Dot Matrix</t>
  </si>
  <si>
    <t>Ink Jet</t>
  </si>
  <si>
    <t>Laser</t>
  </si>
  <si>
    <r>
      <t xml:space="preserve">Multi-Function Device - Ink Jet </t>
    </r>
    <r>
      <rPr>
        <vertAlign val="superscript"/>
        <sz val="10"/>
        <color indexed="8"/>
        <rFont val="Arial"/>
        <family val="2"/>
      </rPr>
      <t>2</t>
    </r>
  </si>
  <si>
    <r>
      <t xml:space="preserve">Multi-Function Device - Laser </t>
    </r>
    <r>
      <rPr>
        <vertAlign val="superscript"/>
        <sz val="10"/>
        <color indexed="8"/>
        <rFont val="Arial"/>
        <family val="2"/>
      </rPr>
      <t>2</t>
    </r>
  </si>
  <si>
    <t>Photocopiers</t>
  </si>
  <si>
    <r>
      <t xml:space="preserve">Cellars </t>
    </r>
    <r>
      <rPr>
        <vertAlign val="superscript"/>
        <sz val="10"/>
        <color indexed="8"/>
        <rFont val="Arial"/>
        <family val="2"/>
      </rPr>
      <t>3</t>
    </r>
  </si>
  <si>
    <t>Commercial Service Cabinets</t>
  </si>
  <si>
    <t>Ice Makers</t>
  </si>
  <si>
    <t>Packaged Chillers</t>
  </si>
  <si>
    <t>Refrigerated Display Cabinets - External</t>
  </si>
  <si>
    <t>Refrigerated Display Cabinets     - Internal</t>
  </si>
  <si>
    <t>Vending Machines</t>
  </si>
  <si>
    <t>Walk in Cool Rooms</t>
  </si>
  <si>
    <t>Air Handling Unit</t>
  </si>
  <si>
    <t>Chiller Absorption</t>
  </si>
  <si>
    <t>Chiller Air</t>
  </si>
  <si>
    <t>Chiller Water</t>
  </si>
  <si>
    <t>Fan Coil Unit</t>
  </si>
  <si>
    <t>Close</t>
  </si>
  <si>
    <t>Ducted Split</t>
  </si>
  <si>
    <t>Indoor</t>
  </si>
  <si>
    <t>Mini Split</t>
  </si>
  <si>
    <t>Moveable</t>
  </si>
  <si>
    <t>Roof Top</t>
  </si>
  <si>
    <t>Window</t>
  </si>
  <si>
    <t>Large</t>
  </si>
  <si>
    <t>Ambient</t>
  </si>
  <si>
    <t>Display</t>
  </si>
  <si>
    <t>Industry</t>
  </si>
  <si>
    <t>Office</t>
  </si>
  <si>
    <t>Halogen</t>
  </si>
  <si>
    <t>LED</t>
  </si>
  <si>
    <r>
      <t xml:space="preserve">Sodium High Pressure - New </t>
    </r>
    <r>
      <rPr>
        <vertAlign val="superscript"/>
        <sz val="10"/>
        <color indexed="8"/>
        <rFont val="Arial"/>
        <family val="2"/>
      </rPr>
      <t>4</t>
    </r>
  </si>
  <si>
    <t>Standard fluorescent tubes</t>
  </si>
  <si>
    <t>Efficient fluorescent tubes</t>
  </si>
  <si>
    <t>LED tubes</t>
  </si>
  <si>
    <t>ETM categories</t>
  </si>
  <si>
    <t>Table 5.15: Electricity consumption</t>
  </si>
  <si>
    <r>
      <t xml:space="preserve">by certain non-domestic appliances 1970 to 2012 </t>
    </r>
    <r>
      <rPr>
        <b/>
        <vertAlign val="superscript"/>
        <sz val="12"/>
        <rFont val="Arial"/>
        <family val="2"/>
      </rPr>
      <t>1</t>
    </r>
  </si>
  <si>
    <t>diff</t>
  </si>
  <si>
    <t xml:space="preserve">How much electricity is used in which services application? </t>
  </si>
  <si>
    <t>Table 1</t>
  </si>
  <si>
    <t>Electricity breakdown</t>
  </si>
  <si>
    <t>Length</t>
  </si>
  <si>
    <t>Percentage</t>
  </si>
  <si>
    <t>Appliances</t>
  </si>
  <si>
    <t>Summary</t>
  </si>
  <si>
    <t>Space heating and hot water</t>
  </si>
  <si>
    <t>Cooling</t>
  </si>
  <si>
    <t>Lighting</t>
  </si>
  <si>
    <t>Electrical appliances</t>
  </si>
  <si>
    <t>Scale</t>
  </si>
  <si>
    <t>Misc. building technologies</t>
  </si>
  <si>
    <t>Hot water</t>
  </si>
  <si>
    <t>Ventilation and air conditioning</t>
  </si>
  <si>
    <t>Refrigerating</t>
  </si>
  <si>
    <t>Electric heating</t>
  </si>
  <si>
    <t>Lighting street</t>
  </si>
  <si>
    <t>ICT datacenters</t>
  </si>
  <si>
    <t>Circulation pumps and other heating auxilaries</t>
  </si>
  <si>
    <t>Cooking</t>
  </si>
  <si>
    <t>ICT office</t>
  </si>
  <si>
    <t>Elevators</t>
  </si>
  <si>
    <t>Laundry</t>
  </si>
  <si>
    <t>Heat pumps</t>
  </si>
  <si>
    <t>Source:</t>
  </si>
  <si>
    <t>[1]</t>
  </si>
  <si>
    <t>References</t>
  </si>
  <si>
    <t>Deriving Final demand per application and space heating split</t>
  </si>
  <si>
    <t>Table 1: Fuel aggregation, taken from the Services Analysis with EU 2011 data</t>
  </si>
  <si>
    <t>Coal</t>
  </si>
  <si>
    <t>Gas</t>
  </si>
  <si>
    <t>Oil</t>
  </si>
  <si>
    <t>Woodpellets</t>
  </si>
  <si>
    <t>Solar thermal</t>
  </si>
  <si>
    <t>Electricity</t>
  </si>
  <si>
    <t>Heat</t>
  </si>
  <si>
    <t>Final demand per energy carrier (TJ)</t>
  </si>
  <si>
    <t>Table 2: How much percent of the carrier is used in which application?</t>
  </si>
  <si>
    <t>Space heating / hot water</t>
  </si>
  <si>
    <t>Table 3: Final demand per application</t>
  </si>
  <si>
    <t>Table 4: Technology split in space heating</t>
  </si>
  <si>
    <t>Final energy use (TJ)</t>
  </si>
  <si>
    <t>Conversion efficiency (%)</t>
  </si>
  <si>
    <t>Useful energy demand (TJ)</t>
  </si>
  <si>
    <t>Share of useful demand (%)</t>
  </si>
  <si>
    <t>Share for dashboard (%)</t>
  </si>
  <si>
    <t>Solar thermal panels</t>
  </si>
  <si>
    <t>Biomass fired heaters</t>
  </si>
  <si>
    <t>District heating</t>
  </si>
  <si>
    <t>Electric</t>
  </si>
  <si>
    <t>[1] Fraunhofer_201004_Electricity demand in the European service sector: A detailed bottom-up estimate by sector and by end-use (http://refman.et-model.com/publications/1875)</t>
  </si>
  <si>
    <t>The ECUK study is available on http://refman.et-model.com/publications/1884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</si>
</sst>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-;\-* #,##0.00_-;_-* &quot;-&quot;??_-;_-@_-"/>
    <numFmt numFmtId="165" formatCode="_-* #,##0_-;\-* #,##0_-;_-* &quot;-&quot;??_-;_-@_-"/>
    <numFmt numFmtId="166" formatCode="[&gt;=0.05]#,##0;[&lt;0.05]&quot;-&quot;;General"/>
    <numFmt numFmtId="167" formatCode="0.000"/>
    <numFmt numFmtId="168" formatCode="0.0%"/>
  </numFmts>
  <fonts count="20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vertAlign val="superscript"/>
      <sz val="12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u/>
      <sz val="10"/>
      <color indexed="12"/>
      <name val="Arial"/>
      <family val="2"/>
    </font>
    <font>
      <vertAlign val="superscript"/>
      <sz val="10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vertAlign val="superscript"/>
      <sz val="10"/>
      <color indexed="8"/>
      <name val="Arial"/>
      <family val="2"/>
    </font>
    <font>
      <sz val="10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i/>
      <sz val="12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5">
    <xf numFmtId="0" fontId="0" fillId="0" borderId="0"/>
    <xf numFmtId="0" fontId="2" fillId="0" borderId="0"/>
    <xf numFmtId="0" fontId="6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/>
  </cellStyleXfs>
  <cellXfs count="89">
    <xf numFmtId="0" fontId="0" fillId="0" borderId="0" xfId="0"/>
    <xf numFmtId="2" fontId="3" fillId="2" borderId="0" xfId="1" applyNumberFormat="1" applyFont="1" applyFill="1" applyBorder="1"/>
    <xf numFmtId="2" fontId="5" fillId="2" borderId="0" xfId="1" applyNumberFormat="1" applyFont="1" applyFill="1" applyBorder="1"/>
    <xf numFmtId="0" fontId="2" fillId="2" borderId="0" xfId="2" applyFont="1" applyFill="1"/>
    <xf numFmtId="0" fontId="7" fillId="2" borderId="1" xfId="3" applyFill="1" applyBorder="1" applyAlignment="1" applyProtection="1"/>
    <xf numFmtId="0" fontId="2" fillId="2" borderId="1" xfId="1" applyFill="1" applyBorder="1"/>
    <xf numFmtId="0" fontId="2" fillId="2" borderId="1" xfId="1" applyFill="1" applyBorder="1" applyAlignment="1">
      <alignment horizontal="right"/>
    </xf>
    <xf numFmtId="0" fontId="2" fillId="2" borderId="2" xfId="1" applyFill="1" applyBorder="1"/>
    <xf numFmtId="0" fontId="2" fillId="2" borderId="3" xfId="1" applyFont="1" applyFill="1" applyBorder="1" applyAlignment="1">
      <alignment horizontal="right"/>
    </xf>
    <xf numFmtId="2" fontId="0" fillId="2" borderId="0" xfId="0" applyNumberFormat="1" applyFill="1" applyBorder="1"/>
    <xf numFmtId="3" fontId="2" fillId="2" borderId="0" xfId="1" applyNumberFormat="1" applyFont="1" applyFill="1" applyBorder="1"/>
    <xf numFmtId="2" fontId="2" fillId="2" borderId="0" xfId="0" applyNumberFormat="1" applyFont="1" applyFill="1" applyBorder="1"/>
    <xf numFmtId="2" fontId="0" fillId="2" borderId="3" xfId="0" applyNumberFormat="1" applyFill="1" applyBorder="1"/>
    <xf numFmtId="2" fontId="0" fillId="2" borderId="4" xfId="0" applyNumberFormat="1" applyFill="1" applyBorder="1"/>
    <xf numFmtId="3" fontId="2" fillId="2" borderId="4" xfId="1" applyNumberFormat="1" applyFont="1" applyFill="1" applyBorder="1"/>
    <xf numFmtId="2" fontId="2" fillId="2" borderId="0" xfId="4" applyNumberFormat="1" applyFill="1" applyBorder="1"/>
    <xf numFmtId="9" fontId="2" fillId="2" borderId="0" xfId="5" applyFont="1" applyFill="1" applyBorder="1" applyAlignment="1">
      <alignment horizontal="right"/>
    </xf>
    <xf numFmtId="9" fontId="2" fillId="2" borderId="0" xfId="6" applyFont="1" applyFill="1" applyBorder="1" applyAlignment="1">
      <alignment horizontal="right"/>
    </xf>
    <xf numFmtId="165" fontId="2" fillId="2" borderId="0" xfId="7" applyNumberFormat="1" applyFont="1" applyFill="1" applyBorder="1" applyAlignment="1">
      <alignment horizontal="right"/>
    </xf>
    <xf numFmtId="2" fontId="2" fillId="2" borderId="0" xfId="0" applyNumberFormat="1" applyFont="1" applyFill="1" applyBorder="1" applyAlignment="1">
      <alignment vertical="center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9" fillId="2" borderId="0" xfId="0" applyFont="1" applyFill="1"/>
    <xf numFmtId="2" fontId="1" fillId="2" borderId="0" xfId="0" applyNumberFormat="1" applyFont="1" applyFill="1" applyBorder="1"/>
    <xf numFmtId="0" fontId="1" fillId="0" borderId="0" xfId="0" applyFont="1"/>
    <xf numFmtId="4" fontId="10" fillId="2" borderId="0" xfId="1" applyNumberFormat="1" applyFont="1" applyFill="1" applyBorder="1"/>
    <xf numFmtId="4" fontId="10" fillId="2" borderId="5" xfId="1" applyNumberFormat="1" applyFont="1" applyFill="1" applyBorder="1"/>
    <xf numFmtId="0" fontId="13" fillId="2" borderId="7" xfId="4" applyFont="1" applyFill="1" applyBorder="1"/>
    <xf numFmtId="0" fontId="13" fillId="2" borderId="7" xfId="4" applyFont="1" applyFill="1" applyBorder="1" applyAlignment="1">
      <alignment horizontal="left"/>
    </xf>
    <xf numFmtId="0" fontId="2" fillId="2" borderId="7" xfId="4" applyFill="1" applyBorder="1"/>
    <xf numFmtId="0" fontId="2" fillId="2" borderId="0" xfId="4" applyFill="1" applyBorder="1"/>
    <xf numFmtId="0" fontId="14" fillId="2" borderId="0" xfId="4" applyFont="1" applyFill="1" applyBorder="1" applyAlignment="1">
      <alignment wrapText="1"/>
    </xf>
    <xf numFmtId="0" fontId="13" fillId="2" borderId="0" xfId="4" applyFont="1" applyFill="1" applyBorder="1" applyAlignment="1">
      <alignment horizontal="left" wrapText="1"/>
    </xf>
    <xf numFmtId="0" fontId="13" fillId="2" borderId="8" xfId="4" applyFont="1" applyFill="1" applyBorder="1" applyAlignment="1">
      <alignment horizontal="left" wrapText="1"/>
    </xf>
    <xf numFmtId="0" fontId="2" fillId="2" borderId="8" xfId="4" applyFill="1" applyBorder="1" applyAlignment="1">
      <alignment horizontal="center" vertical="center" wrapText="1"/>
    </xf>
    <xf numFmtId="0" fontId="2" fillId="2" borderId="8" xfId="4" applyFill="1" applyBorder="1" applyAlignment="1">
      <alignment horizontal="center" vertical="center"/>
    </xf>
    <xf numFmtId="0" fontId="2" fillId="2" borderId="0" xfId="4" applyFill="1" applyBorder="1" applyAlignment="1">
      <alignment wrapText="1"/>
    </xf>
    <xf numFmtId="0" fontId="14" fillId="2" borderId="3" xfId="4" applyFont="1" applyFill="1" applyBorder="1" applyAlignment="1">
      <alignment wrapText="1"/>
    </xf>
    <xf numFmtId="0" fontId="13" fillId="2" borderId="3" xfId="4" applyFont="1" applyFill="1" applyBorder="1" applyAlignment="1">
      <alignment horizontal="left" wrapText="1"/>
    </xf>
    <xf numFmtId="0" fontId="13" fillId="2" borderId="6" xfId="4" applyFont="1" applyFill="1" applyBorder="1" applyAlignment="1">
      <alignment horizontal="left" wrapText="1"/>
    </xf>
    <xf numFmtId="0" fontId="2" fillId="2" borderId="3" xfId="4" applyFill="1" applyBorder="1" applyAlignment="1">
      <alignment wrapText="1"/>
    </xf>
    <xf numFmtId="0" fontId="13" fillId="2" borderId="1" xfId="4" applyFont="1" applyFill="1" applyBorder="1" applyAlignment="1">
      <alignment horizontal="left"/>
    </xf>
    <xf numFmtId="166" fontId="2" fillId="2" borderId="1" xfId="1" applyNumberFormat="1" applyFont="1" applyFill="1" applyBorder="1" applyAlignment="1">
      <alignment vertical="center"/>
    </xf>
    <xf numFmtId="0" fontId="13" fillId="2" borderId="0" xfId="4" applyFont="1" applyFill="1" applyBorder="1" applyAlignment="1">
      <alignment horizontal="left"/>
    </xf>
    <xf numFmtId="166" fontId="2" fillId="2" borderId="0" xfId="1" applyNumberFormat="1" applyFont="1" applyFill="1" applyBorder="1" applyAlignment="1">
      <alignment vertical="center"/>
    </xf>
    <xf numFmtId="0" fontId="3" fillId="2" borderId="0" xfId="4" applyFont="1" applyFill="1"/>
    <xf numFmtId="0" fontId="3" fillId="2" borderId="0" xfId="4" applyFont="1" applyFill="1" applyBorder="1" applyAlignment="1">
      <alignment horizontal="left"/>
    </xf>
    <xf numFmtId="167" fontId="0" fillId="0" borderId="0" xfId="0" applyNumberFormat="1"/>
    <xf numFmtId="167" fontId="1" fillId="0" borderId="0" xfId="0" applyNumberFormat="1" applyFont="1"/>
    <xf numFmtId="0" fontId="18" fillId="0" borderId="0" xfId="0" applyFont="1"/>
    <xf numFmtId="0" fontId="17" fillId="0" borderId="0" xfId="0" applyFont="1"/>
    <xf numFmtId="0" fontId="17" fillId="0" borderId="8" xfId="0" applyFont="1" applyBorder="1"/>
    <xf numFmtId="0" fontId="0" fillId="0" borderId="3" xfId="0" applyBorder="1" applyAlignment="1">
      <alignment wrapText="1"/>
    </xf>
    <xf numFmtId="0" fontId="0" fillId="0" borderId="0" xfId="0" applyAlignment="1">
      <alignment wrapText="1"/>
    </xf>
    <xf numFmtId="0" fontId="19" fillId="0" borderId="0" xfId="0" applyFont="1" applyBorder="1" applyAlignment="1">
      <alignment wrapText="1"/>
    </xf>
    <xf numFmtId="10" fontId="0" fillId="0" borderId="0" xfId="0" applyNumberFormat="1" applyBorder="1" applyAlignment="1">
      <alignment wrapText="1"/>
    </xf>
    <xf numFmtId="0" fontId="0" fillId="0" borderId="0" xfId="0" applyBorder="1" applyAlignment="1">
      <alignment wrapText="1"/>
    </xf>
    <xf numFmtId="10" fontId="0" fillId="0" borderId="0" xfId="0" applyNumberFormat="1"/>
    <xf numFmtId="0" fontId="0" fillId="0" borderId="6" xfId="0" applyBorder="1"/>
    <xf numFmtId="10" fontId="0" fillId="0" borderId="6" xfId="0" applyNumberFormat="1" applyBorder="1"/>
    <xf numFmtId="0" fontId="0" fillId="0" borderId="0" xfId="0" applyAlignment="1">
      <alignment horizontal="right"/>
    </xf>
    <xf numFmtId="0" fontId="0" fillId="0" borderId="0" xfId="0" applyAlignment="1"/>
    <xf numFmtId="0" fontId="0" fillId="0" borderId="0" xfId="0" applyAlignment="1">
      <alignment vertical="center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wrapText="1"/>
    </xf>
    <xf numFmtId="3" fontId="0" fillId="0" borderId="6" xfId="0" applyNumberFormat="1" applyBorder="1" applyAlignment="1">
      <alignment vertical="center"/>
    </xf>
    <xf numFmtId="9" fontId="0" fillId="0" borderId="0" xfId="0" applyNumberFormat="1" applyAlignment="1">
      <alignment vertical="center"/>
    </xf>
    <xf numFmtId="0" fontId="0" fillId="0" borderId="3" xfId="0" applyBorder="1"/>
    <xf numFmtId="9" fontId="0" fillId="0" borderId="3" xfId="0" applyNumberFormat="1" applyBorder="1" applyAlignment="1">
      <alignment vertical="center"/>
    </xf>
    <xf numFmtId="0" fontId="0" fillId="0" borderId="6" xfId="0" applyFill="1" applyBorder="1" applyAlignment="1">
      <alignment vertical="center" wrapText="1"/>
    </xf>
    <xf numFmtId="3" fontId="0" fillId="0" borderId="0" xfId="0" applyNumberFormat="1" applyAlignment="1">
      <alignment vertical="center"/>
    </xf>
    <xf numFmtId="3" fontId="17" fillId="0" borderId="0" xfId="0" applyNumberFormat="1" applyFont="1" applyAlignment="1">
      <alignment vertical="center"/>
    </xf>
    <xf numFmtId="3" fontId="0" fillId="0" borderId="3" xfId="0" applyNumberFormat="1" applyBorder="1" applyAlignment="1">
      <alignment vertical="center"/>
    </xf>
    <xf numFmtId="3" fontId="17" fillId="0" borderId="3" xfId="0" applyNumberFormat="1" applyFont="1" applyBorder="1" applyAlignment="1">
      <alignment vertical="center"/>
    </xf>
    <xf numFmtId="168" fontId="0" fillId="0" borderId="0" xfId="0" applyNumberFormat="1" applyAlignment="1">
      <alignment vertical="center"/>
    </xf>
    <xf numFmtId="10" fontId="0" fillId="0" borderId="0" xfId="0" applyNumberFormat="1" applyAlignment="1">
      <alignment vertical="center"/>
    </xf>
    <xf numFmtId="10" fontId="17" fillId="0" borderId="0" xfId="0" applyNumberFormat="1" applyFont="1" applyAlignment="1">
      <alignment vertical="center"/>
    </xf>
    <xf numFmtId="168" fontId="0" fillId="0" borderId="3" xfId="0" applyNumberFormat="1" applyBorder="1" applyAlignment="1">
      <alignment vertical="center"/>
    </xf>
    <xf numFmtId="10" fontId="0" fillId="0" borderId="3" xfId="0" applyNumberFormat="1" applyBorder="1" applyAlignment="1">
      <alignment vertical="center"/>
    </xf>
    <xf numFmtId="10" fontId="17" fillId="0" borderId="3" xfId="0" applyNumberFormat="1" applyFont="1" applyBorder="1" applyAlignment="1">
      <alignment vertical="center"/>
    </xf>
    <xf numFmtId="0" fontId="13" fillId="2" borderId="7" xfId="4" applyFont="1" applyFill="1" applyBorder="1" applyAlignment="1">
      <alignment horizontal="center"/>
    </xf>
    <xf numFmtId="0" fontId="13" fillId="2" borderId="6" xfId="4" applyFont="1" applyFill="1" applyBorder="1" applyAlignment="1">
      <alignment horizontal="center" vertical="center" wrapText="1"/>
    </xf>
    <xf numFmtId="0" fontId="2" fillId="2" borderId="6" xfId="4" applyFill="1" applyBorder="1" applyAlignment="1">
      <alignment horizontal="center" vertical="center" wrapText="1"/>
    </xf>
    <xf numFmtId="0" fontId="13" fillId="2" borderId="6" xfId="4" applyFont="1" applyFill="1" applyBorder="1" applyAlignment="1">
      <alignment horizontal="center" vertical="center"/>
    </xf>
    <xf numFmtId="0" fontId="2" fillId="2" borderId="6" xfId="4" applyFill="1" applyBorder="1" applyAlignment="1">
      <alignment horizontal="center" vertical="center"/>
    </xf>
    <xf numFmtId="0" fontId="13" fillId="2" borderId="2" xfId="4" applyFont="1" applyFill="1" applyBorder="1" applyAlignment="1">
      <alignment horizontal="center"/>
    </xf>
    <xf numFmtId="0" fontId="2" fillId="2" borderId="2" xfId="4" applyFill="1" applyBorder="1" applyAlignment="1">
      <alignment horizontal="center"/>
    </xf>
    <xf numFmtId="4" fontId="10" fillId="2" borderId="9" xfId="1" applyNumberFormat="1" applyFont="1" applyFill="1" applyBorder="1"/>
  </cellXfs>
  <cellStyles count="25">
    <cellStyle name="Comma 2 2" xfId="7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 3" xfId="3"/>
    <cellStyle name="Normal" xfId="0" builtinId="0"/>
    <cellStyle name="Normal 2" xfId="4"/>
    <cellStyle name="Normal 2 2" xfId="24"/>
    <cellStyle name="Normal_service sector data" xfId="1"/>
    <cellStyle name="Normal_Services (PM linked)" xfId="2"/>
    <cellStyle name="Percent 2" xfId="6"/>
    <cellStyle name="Percent 3" xfId="5"/>
  </cellStyles>
  <dxfs count="1">
    <dxf>
      <font>
        <b/>
        <i val="0"/>
        <color auto="1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29</xdr:row>
      <xdr:rowOff>0</xdr:rowOff>
    </xdr:from>
    <xdr:to>
      <xdr:col>7</xdr:col>
      <xdr:colOff>596900</xdr:colOff>
      <xdr:row>49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2100" y="6032500"/>
          <a:ext cx="5778500" cy="3810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risberkhout/Projects/etdataset/analyses/7_services_analys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quintel/Desktop/7_services_source_analysis_UK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ver Sheet"/>
      <sheetName val="Changelog"/>
      <sheetName val="Contents"/>
      <sheetName val="Introduction"/>
      <sheetName val="Dataflow"/>
      <sheetName val="Assumptions"/>
      <sheetName val="Dashboard"/>
      <sheetName val="Corrected energy balance step 2"/>
      <sheetName val="technical_specs"/>
      <sheetName val="Application shares"/>
      <sheetName val="Technology shares"/>
      <sheetName val="Final demand per energy carrier"/>
      <sheetName val="Technology split final demand"/>
      <sheetName val="Final demand extracted from EB"/>
      <sheetName val="Fuel aggregation"/>
      <sheetName val="Tech split of useful demand"/>
      <sheetName val="csv_ps_final_demand_lighting"/>
      <sheetName val="csv_ps_space_heating_electricit"/>
      <sheetName val="csv_ps_cooling_electricity"/>
      <sheetName val="csv_ps_space_heating_gas"/>
      <sheetName val="csv_ps_final_demand_coal"/>
      <sheetName val="csv_ps_final_demand_gas"/>
      <sheetName val="csv_ps_final_demand_oil"/>
      <sheetName val="csv_ps_final_demand_electricity"/>
      <sheetName val="csv_ps_final_demand_wood_p"/>
      <sheetName val="csv_heating_useful_insulation"/>
      <sheetName val="csv_cooling_useful_insulation"/>
      <sheetName val="csv_light_saving_detection"/>
      <sheetName val="csv_light_saving_contr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1">
          <cell r="L11">
            <v>673684.97840000002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lectricity"/>
      <sheetName val="Fuel aggregation"/>
    </sheetNames>
    <sheetDataSet>
      <sheetData sheetId="0">
        <row r="22">
          <cell r="K22">
            <v>0.23018867924528302</v>
          </cell>
          <cell r="L22">
            <v>3.0188679245283019E-2</v>
          </cell>
          <cell r="M22">
            <v>0.30188679245283018</v>
          </cell>
          <cell r="N22">
            <v>0.43773584905660379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A2" sqref="A2"/>
    </sheetView>
  </sheetViews>
  <sheetFormatPr baseColWidth="10" defaultRowHeight="15" x14ac:dyDescent="0"/>
  <sheetData>
    <row r="1" spans="1:9">
      <c r="A1" t="s">
        <v>153</v>
      </c>
    </row>
    <row r="3" spans="1:9">
      <c r="A3" s="1" t="s">
        <v>0</v>
      </c>
      <c r="B3" s="2"/>
      <c r="C3" s="3"/>
      <c r="D3" s="3"/>
      <c r="E3" s="3"/>
      <c r="F3" s="3"/>
      <c r="G3" s="3"/>
      <c r="H3" s="3"/>
      <c r="I3" s="3"/>
    </row>
    <row r="4" spans="1:9" ht="16" thickBot="1">
      <c r="A4" s="4" t="s">
        <v>1</v>
      </c>
      <c r="B4" s="5"/>
      <c r="C4" s="5"/>
      <c r="D4" s="5"/>
      <c r="E4" s="5"/>
      <c r="F4" s="5"/>
      <c r="G4" s="5"/>
      <c r="H4" s="5"/>
      <c r="I4" s="6" t="s">
        <v>2</v>
      </c>
    </row>
    <row r="5" spans="1:9" ht="16" thickTop="1">
      <c r="A5" s="7"/>
      <c r="B5" s="8" t="s">
        <v>3</v>
      </c>
      <c r="C5" s="8" t="s">
        <v>4</v>
      </c>
      <c r="D5" s="8" t="s">
        <v>5</v>
      </c>
      <c r="E5" s="8" t="s">
        <v>6</v>
      </c>
      <c r="F5" s="8" t="s">
        <v>7</v>
      </c>
      <c r="G5" s="8" t="s">
        <v>8</v>
      </c>
      <c r="H5" s="8" t="s">
        <v>9</v>
      </c>
      <c r="I5" s="8" t="s">
        <v>10</v>
      </c>
    </row>
    <row r="6" spans="1:9">
      <c r="A6" s="9" t="s">
        <v>11</v>
      </c>
      <c r="B6" s="10">
        <v>0.47802681374230316</v>
      </c>
      <c r="C6" s="10">
        <v>1.3510010957838876</v>
      </c>
      <c r="D6" s="10">
        <v>1.9438635328735057</v>
      </c>
      <c r="E6" s="10">
        <v>0.95961359076745412</v>
      </c>
      <c r="F6" s="10">
        <v>9.1520208575815722</v>
      </c>
      <c r="G6" s="10">
        <v>2.927747354237344</v>
      </c>
      <c r="H6" s="10">
        <v>0.55473370959790302</v>
      </c>
      <c r="I6" s="10">
        <v>17.367006954583971</v>
      </c>
    </row>
    <row r="7" spans="1:9">
      <c r="A7" s="9" t="s">
        <v>12</v>
      </c>
      <c r="B7" s="10">
        <v>0.39870527736246286</v>
      </c>
      <c r="C7" s="10">
        <v>9.5037361937684181E-2</v>
      </c>
      <c r="D7" s="10">
        <v>0.33852637563403037</v>
      </c>
      <c r="E7" s="10">
        <v>0.28748745399858927</v>
      </c>
      <c r="F7" s="10">
        <v>1.2797939766882167</v>
      </c>
      <c r="G7" s="10">
        <v>2.3854725740468696</v>
      </c>
      <c r="H7" s="10">
        <v>0.99660717578100455</v>
      </c>
      <c r="I7" s="10">
        <v>5.7816301954488569</v>
      </c>
    </row>
    <row r="8" spans="1:9">
      <c r="A8" s="11" t="s">
        <v>13</v>
      </c>
      <c r="B8" s="10">
        <v>3.0839120018395065</v>
      </c>
      <c r="C8" s="10">
        <v>1.0555632523087861</v>
      </c>
      <c r="D8" s="10">
        <v>0.14122354417674371</v>
      </c>
      <c r="E8" s="10">
        <v>4.493549177708287</v>
      </c>
      <c r="F8" s="10">
        <v>19.698088006402706</v>
      </c>
      <c r="G8" s="10">
        <v>4.4289797892013016</v>
      </c>
      <c r="H8" s="10">
        <v>1.5610698831695857</v>
      </c>
      <c r="I8" s="10">
        <v>34.462385654806916</v>
      </c>
    </row>
    <row r="9" spans="1:9">
      <c r="A9" s="11" t="s">
        <v>14</v>
      </c>
      <c r="B9" s="10">
        <v>1.5017939318552955</v>
      </c>
      <c r="C9" s="10">
        <v>1.0587437216057787</v>
      </c>
      <c r="D9" s="10">
        <v>0.45598153470157915</v>
      </c>
      <c r="E9" s="10">
        <v>1.7890459784563022</v>
      </c>
      <c r="F9" s="10">
        <v>14.668630401590233</v>
      </c>
      <c r="G9" s="10">
        <v>1.5983054699777632</v>
      </c>
      <c r="H9" s="10">
        <v>1.0331280683188471</v>
      </c>
      <c r="I9" s="10">
        <v>22.105629106505798</v>
      </c>
    </row>
    <row r="10" spans="1:9">
      <c r="A10" s="11" t="s">
        <v>15</v>
      </c>
      <c r="B10" s="10">
        <v>0.74765666410161025</v>
      </c>
      <c r="C10" s="10">
        <v>0.17675159511327104</v>
      </c>
      <c r="D10" s="10">
        <v>1.4779735311071848E-2</v>
      </c>
      <c r="E10" s="10">
        <v>2.3432206839995513</v>
      </c>
      <c r="F10" s="10">
        <v>13.609109017095358</v>
      </c>
      <c r="G10" s="10">
        <v>2.5955878540459612</v>
      </c>
      <c r="H10" s="10">
        <v>0.36058870123310816</v>
      </c>
      <c r="I10" s="10">
        <v>19.847694250899931</v>
      </c>
    </row>
    <row r="11" spans="1:9">
      <c r="A11" s="9" t="s">
        <v>16</v>
      </c>
      <c r="B11" s="10">
        <v>6.6578507153540256</v>
      </c>
      <c r="C11" s="10">
        <v>6.6090398353501639E-2</v>
      </c>
      <c r="D11" s="10">
        <v>1.1962441651503528</v>
      </c>
      <c r="E11" s="10">
        <v>4.2315987141070739</v>
      </c>
      <c r="F11" s="10">
        <v>8.4440333960484022</v>
      </c>
      <c r="G11" s="10">
        <v>3.5909512645473871</v>
      </c>
      <c r="H11" s="10">
        <v>1.2313757290922771</v>
      </c>
      <c r="I11" s="10">
        <v>25.418144382653018</v>
      </c>
    </row>
    <row r="12" spans="1:9">
      <c r="A12" s="9" t="s">
        <v>17</v>
      </c>
      <c r="B12" s="10">
        <v>0.459678329146614</v>
      </c>
      <c r="C12" s="10">
        <v>0.16827012575552927</v>
      </c>
      <c r="D12" s="10">
        <v>0.21286686490133275</v>
      </c>
      <c r="E12" s="10">
        <v>0.9196855977507773</v>
      </c>
      <c r="F12" s="10">
        <v>5.5056923120114281</v>
      </c>
      <c r="G12" s="10">
        <v>1.5823661682905141</v>
      </c>
      <c r="H12" s="10">
        <v>0.81878389344302482</v>
      </c>
      <c r="I12" s="10">
        <v>9.6673432912992201</v>
      </c>
    </row>
    <row r="13" spans="1:9">
      <c r="A13" s="9" t="s">
        <v>18</v>
      </c>
      <c r="B13" s="10">
        <v>5.364311617936016</v>
      </c>
      <c r="C13" s="10">
        <v>1.3717380204569074</v>
      </c>
      <c r="D13" s="10">
        <v>3.4303852489360467</v>
      </c>
      <c r="E13" s="10">
        <v>1.8389330431293938</v>
      </c>
      <c r="F13" s="10">
        <v>12.489880099390151</v>
      </c>
      <c r="G13" s="10">
        <v>13.839275367540486</v>
      </c>
      <c r="H13" s="10">
        <v>3.2597744945448017</v>
      </c>
      <c r="I13" s="10">
        <v>41.594297891933806</v>
      </c>
    </row>
    <row r="14" spans="1:9">
      <c r="A14" s="9" t="s">
        <v>19</v>
      </c>
      <c r="B14" s="10">
        <v>0.82798768540338352</v>
      </c>
      <c r="C14" s="10">
        <v>0.13113734014933032</v>
      </c>
      <c r="D14" s="10">
        <v>0.5260777732972457</v>
      </c>
      <c r="E14" s="10">
        <v>1.3532802833436102</v>
      </c>
      <c r="F14" s="10">
        <v>3.516698317233089</v>
      </c>
      <c r="G14" s="10">
        <v>1.7206386926852604</v>
      </c>
      <c r="H14" s="10">
        <v>1.67327705735028</v>
      </c>
      <c r="I14" s="10">
        <v>9.7490971494621999</v>
      </c>
    </row>
    <row r="15" spans="1:9">
      <c r="A15" s="12" t="s">
        <v>20</v>
      </c>
      <c r="B15" s="10">
        <v>1.771212110925072</v>
      </c>
      <c r="C15" s="10">
        <v>0.40443723295683293</v>
      </c>
      <c r="D15" s="10">
        <v>0.62675315122526276</v>
      </c>
      <c r="E15" s="10">
        <v>1.0833621107494134</v>
      </c>
      <c r="F15" s="10">
        <v>12.835420825367297</v>
      </c>
      <c r="G15" s="10">
        <v>4.9285489210923865</v>
      </c>
      <c r="H15" s="10">
        <v>3.0114090223211702</v>
      </c>
      <c r="I15" s="10">
        <v>24.661143374637437</v>
      </c>
    </row>
    <row r="16" spans="1:9" ht="16" thickBot="1">
      <c r="A16" s="13" t="s">
        <v>21</v>
      </c>
      <c r="B16" s="14">
        <v>21.291135147666289</v>
      </c>
      <c r="C16" s="14">
        <v>5.8787701444215097</v>
      </c>
      <c r="D16" s="14">
        <v>8.8867019262071718</v>
      </c>
      <c r="E16" s="14">
        <v>19.299776634010453</v>
      </c>
      <c r="F16" s="14">
        <v>101.19936720940844</v>
      </c>
      <c r="G16" s="14">
        <v>39.597873455665273</v>
      </c>
      <c r="H16" s="14">
        <v>14.500747734852002</v>
      </c>
      <c r="I16" s="14">
        <v>210.65437225223116</v>
      </c>
    </row>
    <row r="17" spans="1:10" ht="16" thickTop="1">
      <c r="A17" s="9"/>
      <c r="B17" s="10"/>
      <c r="C17" s="10"/>
      <c r="D17" s="10"/>
      <c r="E17" s="10"/>
      <c r="F17" s="10"/>
      <c r="G17" s="10"/>
      <c r="H17" s="10"/>
      <c r="I17" s="10"/>
    </row>
    <row r="18" spans="1:10">
      <c r="A18" s="15"/>
      <c r="B18" s="16"/>
      <c r="C18" s="16"/>
      <c r="D18" s="16"/>
      <c r="E18" s="16"/>
      <c r="F18" s="16"/>
      <c r="G18" s="16"/>
      <c r="H18" s="17"/>
      <c r="I18" s="18"/>
    </row>
    <row r="19" spans="1:10">
      <c r="A19" s="19" t="s">
        <v>22</v>
      </c>
      <c r="B19" s="10"/>
      <c r="C19" s="20"/>
      <c r="D19" s="18"/>
      <c r="E19" s="18"/>
      <c r="F19" s="18"/>
      <c r="G19" s="18"/>
      <c r="H19" s="18"/>
      <c r="I19" s="18"/>
    </row>
    <row r="20" spans="1:10">
      <c r="A20" s="21" t="s">
        <v>23</v>
      </c>
      <c r="B20" s="20"/>
      <c r="C20" s="20"/>
      <c r="D20" s="20"/>
      <c r="E20" s="20"/>
      <c r="F20" s="20"/>
      <c r="G20" s="20"/>
      <c r="H20" s="20"/>
      <c r="I20" s="20"/>
    </row>
    <row r="21" spans="1:10">
      <c r="A21" s="21" t="s">
        <v>24</v>
      </c>
      <c r="B21" s="20"/>
      <c r="C21" s="20"/>
      <c r="D21" s="20"/>
      <c r="E21" s="20"/>
      <c r="F21" s="20"/>
      <c r="G21" s="20"/>
      <c r="H21" s="20"/>
      <c r="I21" s="20"/>
    </row>
    <row r="22" spans="1:10">
      <c r="A22" s="21"/>
      <c r="B22" s="20"/>
      <c r="C22" s="20"/>
      <c r="D22" s="20"/>
      <c r="E22" s="20"/>
      <c r="F22" s="20"/>
      <c r="G22" s="20"/>
      <c r="H22" s="20"/>
      <c r="I22" s="20"/>
    </row>
    <row r="23" spans="1:10">
      <c r="A23" s="22" t="s">
        <v>25</v>
      </c>
      <c r="B23" s="20"/>
      <c r="C23" s="20"/>
      <c r="D23" s="20"/>
      <c r="E23" s="20"/>
      <c r="F23" s="20"/>
      <c r="G23" s="20"/>
      <c r="H23" s="20"/>
      <c r="I23" s="20"/>
    </row>
    <row r="24" spans="1:10">
      <c r="A24" s="23" t="s">
        <v>26</v>
      </c>
      <c r="B24" s="20"/>
      <c r="C24" s="20"/>
      <c r="D24" s="20"/>
      <c r="E24" s="20"/>
      <c r="F24" s="20"/>
      <c r="G24" s="20"/>
      <c r="H24" s="20"/>
      <c r="I24" s="20"/>
    </row>
    <row r="25" spans="1:10">
      <c r="A25" s="23" t="s">
        <v>27</v>
      </c>
      <c r="B25" s="20"/>
      <c r="C25" s="20"/>
      <c r="D25" s="20"/>
      <c r="E25" s="20"/>
      <c r="F25" s="20"/>
      <c r="G25" s="20"/>
      <c r="H25" s="20"/>
      <c r="I25" s="20"/>
    </row>
    <row r="27" spans="1:10" s="25" customFormat="1">
      <c r="A27" s="24" t="s">
        <v>28</v>
      </c>
      <c r="B27" s="26">
        <f t="shared" ref="B27:H27" si="0">B16/$I$16</f>
        <v>0.10107141342489169</v>
      </c>
      <c r="C27" s="26">
        <f t="shared" si="0"/>
        <v>2.7907183134003262E-2</v>
      </c>
      <c r="D27" s="26">
        <f t="shared" si="0"/>
        <v>4.2186173641658407E-2</v>
      </c>
      <c r="E27" s="26">
        <f t="shared" si="0"/>
        <v>9.1618210567694675E-2</v>
      </c>
      <c r="F27" s="26">
        <f t="shared" si="0"/>
        <v>0.48040477929523051</v>
      </c>
      <c r="G27" s="26">
        <f t="shared" si="0"/>
        <v>0.18797555935963189</v>
      </c>
      <c r="H27" s="26">
        <f t="shared" si="0"/>
        <v>6.8836680576889464E-2</v>
      </c>
      <c r="I27" s="26"/>
      <c r="J27" s="25">
        <v>673684.97840000002</v>
      </c>
    </row>
    <row r="28" spans="1:10" s="25" customFormat="1">
      <c r="A28" s="24" t="s">
        <v>29</v>
      </c>
      <c r="B28" s="26">
        <f>B27*$J$27</f>
        <v>68090.292970005627</v>
      </c>
      <c r="C28" s="26">
        <f t="shared" ref="C28:H28" si="1">C27*$J$27</f>
        <v>18800.650066835831</v>
      </c>
      <c r="D28" s="27">
        <f t="shared" si="1"/>
        <v>28420.191478559296</v>
      </c>
      <c r="E28" s="26">
        <f t="shared" si="1"/>
        <v>61721.812207344039</v>
      </c>
      <c r="F28" s="27">
        <f t="shared" si="1"/>
        <v>323641.48336276412</v>
      </c>
      <c r="G28" s="88">
        <f t="shared" si="1"/>
        <v>126636.31064692154</v>
      </c>
      <c r="H28" s="26">
        <f t="shared" si="1"/>
        <v>46374.237667569483</v>
      </c>
      <c r="I28" s="26"/>
    </row>
  </sheetData>
  <hyperlinks>
    <hyperlink ref="A4" location="Title!A1" display="Return to Title page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3"/>
  <sheetViews>
    <sheetView workbookViewId="0">
      <selection activeCell="CH12" sqref="CH12"/>
    </sheetView>
  </sheetViews>
  <sheetFormatPr baseColWidth="10" defaultRowHeight="15" x14ac:dyDescent="0"/>
  <cols>
    <col min="2" max="45" width="0" hidden="1" customWidth="1"/>
  </cols>
  <sheetData>
    <row r="1" spans="1:87">
      <c r="A1" s="46" t="s">
        <v>98</v>
      </c>
    </row>
    <row r="2" spans="1:87">
      <c r="A2" s="47" t="s">
        <v>99</v>
      </c>
    </row>
    <row r="3" spans="1:87" ht="16" thickBot="1">
      <c r="A3" s="4" t="s">
        <v>1</v>
      </c>
    </row>
    <row r="4" spans="1:87" s="31" customFormat="1" ht="13" thickTop="1">
      <c r="A4" s="28"/>
      <c r="B4" s="86" t="s">
        <v>46</v>
      </c>
      <c r="C4" s="87"/>
      <c r="D4" s="87"/>
      <c r="E4" s="28"/>
      <c r="F4" s="86" t="s">
        <v>47</v>
      </c>
      <c r="G4" s="87"/>
      <c r="H4" s="87"/>
      <c r="I4" s="87"/>
      <c r="J4" s="28"/>
      <c r="K4" s="81" t="s">
        <v>48</v>
      </c>
      <c r="L4" s="81"/>
      <c r="M4" s="81"/>
      <c r="N4" s="81"/>
      <c r="O4" s="81"/>
      <c r="P4" s="81"/>
      <c r="Q4" s="81"/>
      <c r="R4" s="28"/>
      <c r="S4" s="81" t="s">
        <v>49</v>
      </c>
      <c r="T4" s="81"/>
      <c r="U4" s="81"/>
      <c r="V4" s="81"/>
      <c r="W4" s="81"/>
      <c r="X4" s="81"/>
      <c r="Y4" s="81"/>
      <c r="Z4" s="81"/>
      <c r="AA4" s="81"/>
      <c r="AB4" s="28"/>
      <c r="AC4" s="81" t="s">
        <v>50</v>
      </c>
      <c r="AD4" s="81"/>
      <c r="AE4" s="81"/>
      <c r="AF4" s="81"/>
      <c r="AG4" s="81"/>
      <c r="AH4" s="81"/>
      <c r="AI4" s="29"/>
      <c r="AJ4" s="81" t="s">
        <v>51</v>
      </c>
      <c r="AK4" s="81"/>
      <c r="AL4" s="81"/>
      <c r="AM4" s="81"/>
      <c r="AN4" s="81"/>
      <c r="AO4" s="81"/>
      <c r="AP4" s="81"/>
      <c r="AQ4" s="81"/>
      <c r="AR4" s="29"/>
      <c r="AS4" s="29" t="s">
        <v>52</v>
      </c>
      <c r="AT4" s="28"/>
      <c r="AU4" s="81" t="s">
        <v>53</v>
      </c>
      <c r="AV4" s="81"/>
      <c r="AW4" s="81"/>
      <c r="AX4" s="81"/>
      <c r="AY4" s="81"/>
      <c r="AZ4" s="81"/>
      <c r="BA4" s="81"/>
      <c r="BB4" s="81"/>
      <c r="BC4" s="81"/>
      <c r="BD4" s="81"/>
      <c r="BE4" s="81"/>
      <c r="BF4" s="81"/>
      <c r="BG4" s="81"/>
      <c r="BH4" s="81"/>
      <c r="BI4" s="81"/>
      <c r="BJ4" s="81"/>
      <c r="BK4" s="81"/>
      <c r="BL4" s="81"/>
      <c r="BM4" s="81"/>
      <c r="BN4" s="81"/>
      <c r="BO4" s="81"/>
      <c r="BP4" s="81"/>
      <c r="BQ4" s="81"/>
      <c r="BR4" s="81"/>
      <c r="BS4" s="81"/>
      <c r="BT4" s="81"/>
      <c r="BU4" s="81"/>
      <c r="BV4" s="28"/>
      <c r="BW4" s="81" t="s">
        <v>54</v>
      </c>
      <c r="BX4" s="81"/>
      <c r="BY4" s="81"/>
      <c r="BZ4" s="81"/>
      <c r="CA4" s="81"/>
      <c r="CB4" s="81"/>
      <c r="CC4" s="81"/>
      <c r="CD4" s="81"/>
      <c r="CE4" s="81"/>
      <c r="CF4" s="30"/>
      <c r="CG4" s="30" t="s">
        <v>33</v>
      </c>
    </row>
    <row r="5" spans="1:87" s="37" customFormat="1" ht="48">
      <c r="A5" s="32"/>
      <c r="B5" s="33" t="s">
        <v>55</v>
      </c>
      <c r="C5" s="33" t="s">
        <v>56</v>
      </c>
      <c r="D5" s="33" t="s">
        <v>33</v>
      </c>
      <c r="E5" s="33"/>
      <c r="F5" s="33" t="s">
        <v>57</v>
      </c>
      <c r="G5" s="33" t="s">
        <v>58</v>
      </c>
      <c r="H5" s="33" t="s">
        <v>59</v>
      </c>
      <c r="I5" s="33" t="s">
        <v>33</v>
      </c>
      <c r="J5" s="33"/>
      <c r="K5" s="34" t="s">
        <v>60</v>
      </c>
      <c r="L5" s="34" t="s">
        <v>61</v>
      </c>
      <c r="M5" s="34" t="s">
        <v>62</v>
      </c>
      <c r="N5" s="34" t="s">
        <v>63</v>
      </c>
      <c r="O5" s="34" t="s">
        <v>64</v>
      </c>
      <c r="P5" s="34" t="s">
        <v>65</v>
      </c>
      <c r="Q5" s="34" t="s">
        <v>33</v>
      </c>
      <c r="R5" s="33"/>
      <c r="S5" s="34" t="s">
        <v>66</v>
      </c>
      <c r="T5" s="34" t="s">
        <v>67</v>
      </c>
      <c r="U5" s="34" t="s">
        <v>68</v>
      </c>
      <c r="V5" s="34" t="s">
        <v>69</v>
      </c>
      <c r="W5" s="34" t="s">
        <v>70</v>
      </c>
      <c r="X5" s="34" t="s">
        <v>71</v>
      </c>
      <c r="Y5" s="34" t="s">
        <v>72</v>
      </c>
      <c r="Z5" s="34" t="s">
        <v>73</v>
      </c>
      <c r="AA5" s="34" t="s">
        <v>33</v>
      </c>
      <c r="AB5" s="33"/>
      <c r="AC5" s="34" t="s">
        <v>74</v>
      </c>
      <c r="AD5" s="34" t="s">
        <v>75</v>
      </c>
      <c r="AE5" s="34" t="s">
        <v>76</v>
      </c>
      <c r="AF5" s="34" t="s">
        <v>77</v>
      </c>
      <c r="AG5" s="34" t="s">
        <v>78</v>
      </c>
      <c r="AH5" s="34" t="s">
        <v>33</v>
      </c>
      <c r="AI5" s="33"/>
      <c r="AJ5" s="34" t="s">
        <v>79</v>
      </c>
      <c r="AK5" s="34" t="s">
        <v>80</v>
      </c>
      <c r="AL5" s="34" t="s">
        <v>81</v>
      </c>
      <c r="AM5" s="34" t="s">
        <v>82</v>
      </c>
      <c r="AN5" s="34" t="s">
        <v>83</v>
      </c>
      <c r="AO5" s="34" t="s">
        <v>84</v>
      </c>
      <c r="AP5" s="34" t="s">
        <v>85</v>
      </c>
      <c r="AQ5" s="34" t="s">
        <v>33</v>
      </c>
      <c r="AR5" s="33"/>
      <c r="AS5" s="34" t="s">
        <v>86</v>
      </c>
      <c r="AT5" s="33"/>
      <c r="AU5" s="82" t="s">
        <v>87</v>
      </c>
      <c r="AV5" s="83"/>
      <c r="AW5" s="83"/>
      <c r="AX5" s="83"/>
      <c r="AY5" s="35"/>
      <c r="AZ5" s="84" t="s">
        <v>88</v>
      </c>
      <c r="BA5" s="85"/>
      <c r="BB5" s="85"/>
      <c r="BC5" s="85"/>
      <c r="BD5" s="36"/>
      <c r="BE5" s="82" t="s">
        <v>89</v>
      </c>
      <c r="BF5" s="83"/>
      <c r="BG5" s="83"/>
      <c r="BH5" s="83"/>
      <c r="BI5" s="83"/>
      <c r="BJ5" s="83"/>
      <c r="BK5" s="35"/>
      <c r="BL5" s="82" t="s">
        <v>90</v>
      </c>
      <c r="BM5" s="83"/>
      <c r="BN5" s="83"/>
      <c r="BO5" s="83"/>
      <c r="BP5" s="83"/>
      <c r="BQ5" s="83"/>
      <c r="BR5" s="83"/>
      <c r="BS5" s="35"/>
      <c r="BT5" s="35"/>
      <c r="BU5" s="34" t="s">
        <v>33</v>
      </c>
      <c r="BV5" s="33"/>
      <c r="BW5" s="34" t="s">
        <v>30</v>
      </c>
      <c r="BX5" s="34" t="s">
        <v>91</v>
      </c>
      <c r="BY5" s="34" t="s">
        <v>92</v>
      </c>
      <c r="BZ5" s="34" t="s">
        <v>36</v>
      </c>
      <c r="CA5" s="34" t="s">
        <v>37</v>
      </c>
      <c r="CB5" s="34" t="s">
        <v>38</v>
      </c>
      <c r="CC5" s="34" t="s">
        <v>93</v>
      </c>
      <c r="CD5" s="34" t="s">
        <v>39</v>
      </c>
      <c r="CE5" s="34" t="s">
        <v>33</v>
      </c>
    </row>
    <row r="6" spans="1:87" s="37" customFormat="1" ht="36">
      <c r="A6" s="38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 t="s">
        <v>30</v>
      </c>
      <c r="AV6" s="39" t="s">
        <v>31</v>
      </c>
      <c r="AW6" s="39" t="s">
        <v>32</v>
      </c>
      <c r="AX6" s="39" t="s">
        <v>33</v>
      </c>
      <c r="AY6" s="39"/>
      <c r="AZ6" s="39" t="s">
        <v>34</v>
      </c>
      <c r="BA6" s="39" t="s">
        <v>32</v>
      </c>
      <c r="BB6" s="39" t="s">
        <v>35</v>
      </c>
      <c r="BC6" s="39" t="s">
        <v>33</v>
      </c>
      <c r="BD6" s="39"/>
      <c r="BE6" s="39" t="s">
        <v>36</v>
      </c>
      <c r="BF6" s="39" t="s">
        <v>37</v>
      </c>
      <c r="BG6" s="39" t="s">
        <v>38</v>
      </c>
      <c r="BH6" s="39" t="s">
        <v>39</v>
      </c>
      <c r="BI6" s="39" t="s">
        <v>32</v>
      </c>
      <c r="BJ6" s="39" t="s">
        <v>33</v>
      </c>
      <c r="BK6" s="39"/>
      <c r="BL6" s="39" t="s">
        <v>32</v>
      </c>
      <c r="BM6" s="39" t="s">
        <v>40</v>
      </c>
      <c r="BN6" s="39" t="s">
        <v>41</v>
      </c>
      <c r="BO6" s="39" t="s">
        <v>42</v>
      </c>
      <c r="BP6" s="39" t="s">
        <v>43</v>
      </c>
      <c r="BQ6" s="39" t="s">
        <v>44</v>
      </c>
      <c r="BR6" s="39" t="s">
        <v>45</v>
      </c>
      <c r="BS6" s="40" t="s">
        <v>33</v>
      </c>
      <c r="BT6" s="39"/>
      <c r="BU6" s="39"/>
      <c r="BV6" s="39"/>
      <c r="BW6" s="39"/>
      <c r="BX6" s="39"/>
      <c r="BY6" s="39"/>
      <c r="BZ6" s="39"/>
      <c r="CA6" s="39"/>
      <c r="CB6" s="39"/>
      <c r="CC6" s="39"/>
      <c r="CD6" s="39"/>
      <c r="CE6" s="39"/>
      <c r="CF6" s="41"/>
      <c r="CG6" s="41"/>
    </row>
    <row r="7" spans="1:87" s="31" customFormat="1" ht="13" thickBot="1">
      <c r="A7" s="42">
        <v>2012</v>
      </c>
      <c r="B7" s="43">
        <v>1.6009197114864318</v>
      </c>
      <c r="C7" s="43">
        <v>0.71262332857266719</v>
      </c>
      <c r="D7" s="43">
        <v>2.3135430400590993</v>
      </c>
      <c r="E7" s="43"/>
      <c r="F7" s="43">
        <v>3.8691858552928424E-3</v>
      </c>
      <c r="G7" s="43">
        <v>1.2324616536321744</v>
      </c>
      <c r="H7" s="43">
        <v>4.5371928531538555E-3</v>
      </c>
      <c r="I7" s="43">
        <v>1.2408680323406212</v>
      </c>
      <c r="J7" s="43"/>
      <c r="K7" s="43">
        <v>1.2194526853200875E-2</v>
      </c>
      <c r="L7" s="43">
        <v>0.15744795328276409</v>
      </c>
      <c r="M7" s="43">
        <v>1.7496623867250245</v>
      </c>
      <c r="N7" s="43">
        <v>0.22655737506173987</v>
      </c>
      <c r="O7" s="43">
        <v>1.2157779221686147</v>
      </c>
      <c r="P7" s="43">
        <v>5.4823651155155091E-2</v>
      </c>
      <c r="Q7" s="43">
        <v>3.4164638152464986</v>
      </c>
      <c r="R7" s="43"/>
      <c r="S7" s="43">
        <v>0.38734453019153153</v>
      </c>
      <c r="T7" s="43">
        <v>1.8647092161913223</v>
      </c>
      <c r="U7" s="43">
        <v>0.52495836591147005</v>
      </c>
      <c r="V7" s="43">
        <v>17.271470310240389</v>
      </c>
      <c r="W7" s="43">
        <v>3.242325399592727</v>
      </c>
      <c r="X7" s="43">
        <v>4.475606049153197</v>
      </c>
      <c r="Y7" s="43">
        <v>0.61324390889954083</v>
      </c>
      <c r="Z7" s="43">
        <v>2.0078109584515844</v>
      </c>
      <c r="AA7" s="43">
        <v>30.387468738631767</v>
      </c>
      <c r="AB7" s="43"/>
      <c r="AC7" s="43">
        <v>4.917422006615193</v>
      </c>
      <c r="AD7" s="43">
        <v>1.1795905966714839</v>
      </c>
      <c r="AE7" s="43">
        <v>4.1367931098933663</v>
      </c>
      <c r="AF7" s="43">
        <v>2.0231968829107227</v>
      </c>
      <c r="AG7" s="43">
        <v>0.51118775788473458</v>
      </c>
      <c r="AH7" s="43">
        <v>12.768190353975504</v>
      </c>
      <c r="AI7" s="43"/>
      <c r="AJ7" s="43">
        <v>2.2269686505657313</v>
      </c>
      <c r="AK7" s="43">
        <v>1.5132522717971515E-2</v>
      </c>
      <c r="AL7" s="43">
        <v>1.8750754018979351E-2</v>
      </c>
      <c r="AM7" s="43">
        <v>3.3710123086301573</v>
      </c>
      <c r="AN7" s="43">
        <v>0.14621973577582556</v>
      </c>
      <c r="AO7" s="43">
        <v>0.4902998226086136</v>
      </c>
      <c r="AP7" s="43">
        <v>2.2148892515426351E-2</v>
      </c>
      <c r="AQ7" s="43">
        <v>6.2905326868327052</v>
      </c>
      <c r="AR7" s="43"/>
      <c r="AS7" s="43">
        <v>1.7608412733524486</v>
      </c>
      <c r="AT7" s="43"/>
      <c r="AU7" s="43">
        <v>3.3272122734794856</v>
      </c>
      <c r="AV7" s="43">
        <v>1.0122752961355267E-5</v>
      </c>
      <c r="AW7" s="43">
        <v>0</v>
      </c>
      <c r="AX7" s="43">
        <v>3.3272223962324468</v>
      </c>
      <c r="AY7" s="43"/>
      <c r="AZ7" s="43">
        <v>0.35312191525122305</v>
      </c>
      <c r="BA7" s="43">
        <v>7.4820118040555536E-2</v>
      </c>
      <c r="BB7" s="43">
        <v>7.7186544125006682</v>
      </c>
      <c r="BC7" s="43">
        <v>8.1465964457924471</v>
      </c>
      <c r="BD7" s="43"/>
      <c r="BE7" s="43">
        <v>0.37809795079268782</v>
      </c>
      <c r="BF7" s="43">
        <v>1.5734630072950844</v>
      </c>
      <c r="BG7" s="43">
        <v>2.7543534847107387</v>
      </c>
      <c r="BH7" s="43">
        <v>9.9761941289074452E-2</v>
      </c>
      <c r="BI7" s="43">
        <v>0</v>
      </c>
      <c r="BJ7" s="43">
        <v>4.8056763840875858</v>
      </c>
      <c r="BK7" s="43"/>
      <c r="BL7" s="43">
        <v>0</v>
      </c>
      <c r="BM7" s="43">
        <v>1.3601041209772537</v>
      </c>
      <c r="BN7" s="43">
        <v>12.687929000599061</v>
      </c>
      <c r="BO7" s="43">
        <v>8.2224064818931214E-2</v>
      </c>
      <c r="BP7" s="43">
        <v>1.1297439073633684</v>
      </c>
      <c r="BQ7" s="43">
        <v>11.03207568615696</v>
      </c>
      <c r="BR7" s="43">
        <v>5.9340394684546114</v>
      </c>
      <c r="BS7" s="43">
        <v>32.226116248370182</v>
      </c>
      <c r="BT7" s="43"/>
      <c r="BU7" s="43">
        <v>48.505611474482663</v>
      </c>
      <c r="BV7" s="43"/>
      <c r="BW7" s="43">
        <v>5.6882617906082004E-2</v>
      </c>
      <c r="BX7" s="43">
        <v>0.12237476890988576</v>
      </c>
      <c r="BY7" s="43">
        <v>2.994242944436783E-2</v>
      </c>
      <c r="BZ7" s="43">
        <v>6.6985267954585434E-3</v>
      </c>
      <c r="CA7" s="43">
        <v>0.19743083486080842</v>
      </c>
      <c r="CB7" s="43">
        <v>1.8179626095720913</v>
      </c>
      <c r="CC7" s="43">
        <v>0.10022783283858971</v>
      </c>
      <c r="CD7" s="43">
        <v>0.74774758283885123</v>
      </c>
      <c r="CE7" s="43">
        <v>3.0792672031661348</v>
      </c>
      <c r="CF7" s="43"/>
      <c r="CG7" s="43">
        <v>109.76278661808743</v>
      </c>
    </row>
    <row r="8" spans="1:87" s="31" customFormat="1" ht="13" thickTop="1">
      <c r="A8" s="44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</row>
    <row r="9" spans="1:87">
      <c r="A9" s="25" t="s">
        <v>97</v>
      </c>
      <c r="CG9" s="49" t="s">
        <v>21</v>
      </c>
      <c r="CH9" s="25" t="s">
        <v>28</v>
      </c>
      <c r="CI9" t="s">
        <v>100</v>
      </c>
    </row>
    <row r="10" spans="1:87">
      <c r="A10" s="25" t="s">
        <v>94</v>
      </c>
      <c r="AU10" s="48">
        <f>AU7</f>
        <v>3.3272122734794856</v>
      </c>
      <c r="AV10" s="48">
        <f>AV7</f>
        <v>1.0122752961355267E-5</v>
      </c>
      <c r="AW10" s="48"/>
      <c r="AX10" s="48"/>
      <c r="AY10" s="48"/>
      <c r="AZ10" s="48">
        <f>AZ7</f>
        <v>0.35312191525122305</v>
      </c>
      <c r="BA10" s="48"/>
      <c r="BB10" s="48">
        <f>BB7</f>
        <v>7.7186544125006682</v>
      </c>
      <c r="BC10" s="48"/>
      <c r="BD10" s="48"/>
      <c r="BE10" s="48">
        <f>BE7</f>
        <v>0.37809795079268782</v>
      </c>
      <c r="BF10" s="48">
        <f>BF7</f>
        <v>1.5734630072950844</v>
      </c>
      <c r="BG10" s="48">
        <f>BG7</f>
        <v>2.7543534847107387</v>
      </c>
      <c r="BH10" s="48">
        <f>BH7</f>
        <v>9.9761941289074452E-2</v>
      </c>
      <c r="BI10" s="48"/>
      <c r="BJ10" s="48"/>
      <c r="BK10" s="48"/>
      <c r="BL10" s="48"/>
      <c r="BM10" s="48">
        <f t="shared" ref="BM10:BR10" si="0">BM7</f>
        <v>1.3601041209772537</v>
      </c>
      <c r="BN10" s="48">
        <f t="shared" si="0"/>
        <v>12.687929000599061</v>
      </c>
      <c r="BO10" s="48">
        <f t="shared" si="0"/>
        <v>8.2224064818931214E-2</v>
      </c>
      <c r="BP10" s="48">
        <f t="shared" si="0"/>
        <v>1.1297439073633684</v>
      </c>
      <c r="BQ10" s="48">
        <f t="shared" si="0"/>
        <v>11.03207568615696</v>
      </c>
      <c r="BR10" s="48">
        <f t="shared" si="0"/>
        <v>5.9340394684546114</v>
      </c>
      <c r="BS10" s="48"/>
      <c r="BT10" s="48"/>
      <c r="BU10" s="48"/>
      <c r="BV10" s="48"/>
      <c r="BW10" s="48">
        <f>BW7</f>
        <v>5.6882617906082004E-2</v>
      </c>
      <c r="BX10" s="48">
        <f>BX7</f>
        <v>0.12237476890988576</v>
      </c>
      <c r="BY10" s="48"/>
      <c r="BZ10" s="48">
        <f>BZ7</f>
        <v>6.6985267954585434E-3</v>
      </c>
      <c r="CA10" s="48">
        <f>CA7</f>
        <v>0.19743083486080842</v>
      </c>
      <c r="CB10" s="48">
        <f>CB7</f>
        <v>1.8179626095720913</v>
      </c>
      <c r="CC10" s="48"/>
      <c r="CD10" s="48">
        <f>CD7</f>
        <v>0.74774758283885123</v>
      </c>
      <c r="CE10" s="48"/>
      <c r="CF10" s="48"/>
      <c r="CG10" s="49">
        <f>SUM(AU10:CE10)</f>
        <v>51.379888297325287</v>
      </c>
      <c r="CH10" s="25">
        <f>CG10/$CG$13</f>
        <v>0.99602615367956004</v>
      </c>
    </row>
    <row r="11" spans="1:87">
      <c r="A11" s="25" t="s">
        <v>95</v>
      </c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>
        <f>CC7</f>
        <v>0.10022783283858971</v>
      </c>
      <c r="CD11" s="48"/>
      <c r="CE11" s="48"/>
      <c r="CF11" s="48"/>
      <c r="CG11" s="49">
        <f t="shared" ref="CG11:CG12" si="1">SUM(AU11:CE11)</f>
        <v>0.10022783283858971</v>
      </c>
      <c r="CH11" s="25">
        <f t="shared" ref="CH11:CH12" si="2">CG11/$CG$13</f>
        <v>1.9429692461798384E-3</v>
      </c>
    </row>
    <row r="12" spans="1:87">
      <c r="A12" s="25" t="s">
        <v>96</v>
      </c>
      <c r="AU12" s="48"/>
      <c r="AV12" s="48"/>
      <c r="AW12" s="48">
        <f>AW7</f>
        <v>0</v>
      </c>
      <c r="AX12" s="48"/>
      <c r="AY12" s="48"/>
      <c r="AZ12" s="48"/>
      <c r="BA12" s="48">
        <f>BA7</f>
        <v>7.4820118040555536E-2</v>
      </c>
      <c r="BB12" s="48"/>
      <c r="BC12" s="48"/>
      <c r="BD12" s="48"/>
      <c r="BE12" s="48"/>
      <c r="BF12" s="48"/>
      <c r="BG12" s="48"/>
      <c r="BH12" s="48"/>
      <c r="BI12" s="48">
        <f>BI7</f>
        <v>0</v>
      </c>
      <c r="BJ12" s="48"/>
      <c r="BK12" s="48"/>
      <c r="BL12" s="48">
        <f>BL7</f>
        <v>0</v>
      </c>
      <c r="BM12" s="48"/>
      <c r="BN12" s="48"/>
      <c r="BO12" s="48"/>
      <c r="BP12" s="48"/>
      <c r="BQ12" s="48"/>
      <c r="BR12" s="48"/>
      <c r="BS12" s="48"/>
      <c r="BT12" s="48"/>
      <c r="BU12" s="48"/>
      <c r="BV12" s="48"/>
      <c r="BW12" s="48"/>
      <c r="BX12" s="48"/>
      <c r="BY12" s="48">
        <f>BY7</f>
        <v>2.994242944436783E-2</v>
      </c>
      <c r="BZ12" s="48"/>
      <c r="CA12" s="48"/>
      <c r="CB12" s="48"/>
      <c r="CC12" s="48"/>
      <c r="CD12" s="48"/>
      <c r="CE12" s="48"/>
      <c r="CF12" s="48"/>
      <c r="CG12" s="49">
        <f t="shared" si="1"/>
        <v>0.10476254748492336</v>
      </c>
      <c r="CH12" s="25">
        <f t="shared" si="2"/>
        <v>2.0308770742600564E-3</v>
      </c>
    </row>
    <row r="13" spans="1:87">
      <c r="CG13" s="49">
        <f>SUM(CG10:CG12)</f>
        <v>51.584878677648803</v>
      </c>
      <c r="CH13" s="25"/>
      <c r="CI13" s="48">
        <f>CG13-CE7-BU7</f>
        <v>0</v>
      </c>
    </row>
  </sheetData>
  <mergeCells count="12">
    <mergeCell ref="AJ4:AQ4"/>
    <mergeCell ref="B4:D4"/>
    <mergeCell ref="F4:I4"/>
    <mergeCell ref="K4:Q4"/>
    <mergeCell ref="S4:AA4"/>
    <mergeCell ref="AC4:AH4"/>
    <mergeCell ref="AU4:BU4"/>
    <mergeCell ref="BW4:CE4"/>
    <mergeCell ref="AU5:AX5"/>
    <mergeCell ref="AZ5:BC5"/>
    <mergeCell ref="BE5:BJ5"/>
    <mergeCell ref="BL5:BR5"/>
  </mergeCells>
  <hyperlinks>
    <hyperlink ref="A3" location="Title!A1" display="Return to Title page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8"/>
  <sheetViews>
    <sheetView workbookViewId="0"/>
  </sheetViews>
  <sheetFormatPr baseColWidth="10" defaultRowHeight="15" x14ac:dyDescent="0"/>
  <cols>
    <col min="1" max="1" width="3.83203125" customWidth="1"/>
    <col min="2" max="2" width="20.83203125" customWidth="1"/>
    <col min="3" max="4" width="10.83203125" customWidth="1"/>
    <col min="5" max="5" width="3.83203125" customWidth="1"/>
    <col min="6" max="9" width="10.83203125" customWidth="1"/>
    <col min="10" max="10" width="3.83203125" customWidth="1"/>
    <col min="11" max="15" width="10.83203125" customWidth="1"/>
  </cols>
  <sheetData>
    <row r="2" spans="2:14" ht="20">
      <c r="B2" s="50" t="s">
        <v>101</v>
      </c>
      <c r="C2" s="50"/>
    </row>
    <row r="3" spans="2:14" ht="20">
      <c r="B3" s="50"/>
      <c r="C3" s="50"/>
    </row>
    <row r="4" spans="2:14">
      <c r="B4" s="51" t="s">
        <v>102</v>
      </c>
      <c r="C4" s="51"/>
    </row>
    <row r="5" spans="2:14">
      <c r="B5" s="52" t="s">
        <v>103</v>
      </c>
      <c r="C5" s="52" t="s">
        <v>104</v>
      </c>
      <c r="D5" s="52" t="s">
        <v>105</v>
      </c>
      <c r="E5" s="52"/>
      <c r="F5" s="52" t="s">
        <v>106</v>
      </c>
      <c r="G5" s="52"/>
      <c r="H5" s="52"/>
      <c r="I5" s="52"/>
      <c r="J5" s="52"/>
      <c r="K5" s="52" t="s">
        <v>107</v>
      </c>
      <c r="L5" s="52"/>
      <c r="M5" s="52"/>
      <c r="N5" s="52"/>
    </row>
    <row r="6" spans="2:14" s="54" customFormat="1" ht="45">
      <c r="B6" s="53"/>
      <c r="C6" s="53"/>
      <c r="D6" s="53"/>
      <c r="E6" s="53"/>
      <c r="F6" s="53" t="s">
        <v>108</v>
      </c>
      <c r="G6" s="53" t="s">
        <v>109</v>
      </c>
      <c r="H6" s="53" t="s">
        <v>110</v>
      </c>
      <c r="I6" s="53" t="s">
        <v>111</v>
      </c>
      <c r="J6" s="53"/>
      <c r="K6" s="53" t="s">
        <v>108</v>
      </c>
      <c r="L6" s="53" t="s">
        <v>109</v>
      </c>
      <c r="M6" s="53" t="s">
        <v>110</v>
      </c>
      <c r="N6" s="53" t="s">
        <v>111</v>
      </c>
    </row>
    <row r="7" spans="2:14" s="54" customFormat="1">
      <c r="B7" s="55" t="s">
        <v>112</v>
      </c>
      <c r="C7" s="55">
        <v>2.65</v>
      </c>
      <c r="D7" s="56">
        <v>1</v>
      </c>
      <c r="E7" s="57"/>
      <c r="F7" s="57"/>
      <c r="G7" s="57"/>
      <c r="H7" s="57"/>
      <c r="I7" s="57"/>
      <c r="J7" s="57"/>
      <c r="K7" s="57"/>
      <c r="L7" s="57"/>
      <c r="M7" s="57"/>
      <c r="N7" s="57"/>
    </row>
    <row r="8" spans="2:14">
      <c r="B8" t="s">
        <v>110</v>
      </c>
      <c r="C8">
        <v>0.71</v>
      </c>
      <c r="D8" s="58">
        <f>C8/C$7</f>
        <v>0.26792452830188679</v>
      </c>
      <c r="H8">
        <v>1</v>
      </c>
      <c r="K8" s="58" t="str">
        <f>IF(ISNUMBER(F8),F8*$D8,"")</f>
        <v/>
      </c>
      <c r="L8" s="58" t="str">
        <f t="shared" ref="L8:N21" si="0">IF(ISNUMBER(G8),G8*$D8,"")</f>
        <v/>
      </c>
      <c r="M8" s="58">
        <f t="shared" si="0"/>
        <v>0.26792452830188679</v>
      </c>
      <c r="N8" s="58" t="str">
        <f t="shared" si="0"/>
        <v/>
      </c>
    </row>
    <row r="9" spans="2:14">
      <c r="B9" t="s">
        <v>113</v>
      </c>
      <c r="C9">
        <v>0.44</v>
      </c>
      <c r="D9" s="58">
        <f t="shared" ref="D9:D21" si="1">C9/C$7</f>
        <v>0.16603773584905662</v>
      </c>
      <c r="I9">
        <v>1</v>
      </c>
      <c r="K9" s="58" t="str">
        <f t="shared" ref="K9:K21" si="2">IF(ISNUMBER(F9),F9*$D9,"")</f>
        <v/>
      </c>
      <c r="L9" s="58" t="str">
        <f t="shared" si="0"/>
        <v/>
      </c>
      <c r="M9" s="58" t="str">
        <f t="shared" si="0"/>
        <v/>
      </c>
      <c r="N9" s="58">
        <f t="shared" si="0"/>
        <v>0.16603773584905662</v>
      </c>
    </row>
    <row r="10" spans="2:14">
      <c r="B10" t="s">
        <v>114</v>
      </c>
      <c r="C10">
        <v>0.54</v>
      </c>
      <c r="D10" s="58">
        <f t="shared" si="1"/>
        <v>0.20377358490566039</v>
      </c>
      <c r="F10">
        <v>1</v>
      </c>
      <c r="K10" s="58">
        <f t="shared" si="2"/>
        <v>0.20377358490566039</v>
      </c>
      <c r="L10" s="58" t="str">
        <f t="shared" si="0"/>
        <v/>
      </c>
      <c r="M10" s="58" t="str">
        <f t="shared" si="0"/>
        <v/>
      </c>
      <c r="N10" s="58" t="str">
        <f t="shared" si="0"/>
        <v/>
      </c>
    </row>
    <row r="11" spans="2:14">
      <c r="B11" t="s">
        <v>115</v>
      </c>
      <c r="C11">
        <v>0.08</v>
      </c>
      <c r="D11" s="58">
        <f t="shared" si="1"/>
        <v>3.0188679245283019E-2</v>
      </c>
      <c r="G11">
        <v>1</v>
      </c>
      <c r="K11" s="58" t="str">
        <f t="shared" si="2"/>
        <v/>
      </c>
      <c r="L11" s="58">
        <f t="shared" si="0"/>
        <v>3.0188679245283019E-2</v>
      </c>
      <c r="M11" s="58" t="str">
        <f t="shared" si="0"/>
        <v/>
      </c>
      <c r="N11" s="58" t="str">
        <f t="shared" si="0"/>
        <v/>
      </c>
    </row>
    <row r="12" spans="2:14">
      <c r="B12" t="s">
        <v>116</v>
      </c>
      <c r="C12">
        <v>0.28000000000000003</v>
      </c>
      <c r="D12" s="58">
        <f t="shared" si="1"/>
        <v>0.10566037735849058</v>
      </c>
      <c r="I12">
        <v>1</v>
      </c>
      <c r="K12" s="58" t="str">
        <f t="shared" si="2"/>
        <v/>
      </c>
      <c r="L12" s="58" t="str">
        <f t="shared" si="0"/>
        <v/>
      </c>
      <c r="M12" s="58" t="str">
        <f t="shared" si="0"/>
        <v/>
      </c>
      <c r="N12" s="58">
        <f t="shared" si="0"/>
        <v>0.10566037735849058</v>
      </c>
    </row>
    <row r="13" spans="2:14">
      <c r="B13" t="s">
        <v>117</v>
      </c>
      <c r="C13">
        <v>7.0000000000000007E-2</v>
      </c>
      <c r="D13" s="58">
        <f t="shared" si="1"/>
        <v>2.6415094339622646E-2</v>
      </c>
      <c r="F13">
        <v>1</v>
      </c>
      <c r="K13" s="58">
        <f t="shared" si="2"/>
        <v>2.6415094339622646E-2</v>
      </c>
      <c r="L13" s="58" t="str">
        <f t="shared" si="0"/>
        <v/>
      </c>
      <c r="M13" s="58" t="str">
        <f t="shared" si="0"/>
        <v/>
      </c>
      <c r="N13" s="58" t="str">
        <f t="shared" si="0"/>
        <v/>
      </c>
    </row>
    <row r="14" spans="2:14">
      <c r="B14" t="s">
        <v>118</v>
      </c>
      <c r="C14">
        <v>0.09</v>
      </c>
      <c r="D14" s="58">
        <f t="shared" si="1"/>
        <v>3.3962264150943396E-2</v>
      </c>
      <c r="H14">
        <v>1</v>
      </c>
      <c r="K14" s="58" t="str">
        <f t="shared" si="2"/>
        <v/>
      </c>
      <c r="L14" s="58" t="str">
        <f t="shared" si="0"/>
        <v/>
      </c>
      <c r="M14" s="58">
        <f t="shared" si="0"/>
        <v>3.3962264150943396E-2</v>
      </c>
      <c r="N14" s="58" t="str">
        <f t="shared" si="0"/>
        <v/>
      </c>
    </row>
    <row r="15" spans="2:14">
      <c r="B15" t="s">
        <v>119</v>
      </c>
      <c r="C15">
        <v>0.12</v>
      </c>
      <c r="D15" s="58">
        <f t="shared" si="1"/>
        <v>4.5283018867924525E-2</v>
      </c>
      <c r="I15">
        <v>1</v>
      </c>
      <c r="K15" s="58" t="str">
        <f t="shared" si="2"/>
        <v/>
      </c>
      <c r="L15" s="58" t="str">
        <f t="shared" si="0"/>
        <v/>
      </c>
      <c r="M15" s="58" t="str">
        <f t="shared" si="0"/>
        <v/>
      </c>
      <c r="N15" s="58">
        <f t="shared" si="0"/>
        <v>4.5283018867924525E-2</v>
      </c>
    </row>
    <row r="16" spans="2:14">
      <c r="B16" t="s">
        <v>120</v>
      </c>
      <c r="C16">
        <v>0.12</v>
      </c>
      <c r="D16" s="58">
        <f t="shared" si="1"/>
        <v>4.5283018867924525E-2</v>
      </c>
      <c r="I16">
        <v>1</v>
      </c>
      <c r="K16" s="58" t="str">
        <f t="shared" si="2"/>
        <v/>
      </c>
      <c r="L16" s="58" t="str">
        <f t="shared" si="0"/>
        <v/>
      </c>
      <c r="M16" s="58" t="str">
        <f t="shared" si="0"/>
        <v/>
      </c>
      <c r="N16" s="58">
        <f t="shared" si="0"/>
        <v>4.5283018867924525E-2</v>
      </c>
    </row>
    <row r="17" spans="2:14">
      <c r="B17" t="s">
        <v>121</v>
      </c>
      <c r="C17">
        <v>0.08</v>
      </c>
      <c r="D17" s="58">
        <f t="shared" si="1"/>
        <v>3.0188679245283019E-2</v>
      </c>
      <c r="I17">
        <v>1</v>
      </c>
      <c r="K17" s="58" t="str">
        <f t="shared" si="2"/>
        <v/>
      </c>
      <c r="L17" s="58" t="str">
        <f t="shared" si="0"/>
        <v/>
      </c>
      <c r="M17" s="58" t="str">
        <f t="shared" si="0"/>
        <v/>
      </c>
      <c r="N17" s="58">
        <f t="shared" si="0"/>
        <v>3.0188679245283019E-2</v>
      </c>
    </row>
    <row r="18" spans="2:14">
      <c r="B18" t="s">
        <v>122</v>
      </c>
      <c r="C18">
        <v>0.08</v>
      </c>
      <c r="D18" s="58">
        <f t="shared" si="1"/>
        <v>3.0188679245283019E-2</v>
      </c>
      <c r="I18">
        <v>1</v>
      </c>
      <c r="K18" s="58" t="str">
        <f t="shared" si="2"/>
        <v/>
      </c>
      <c r="L18" s="58" t="str">
        <f t="shared" si="0"/>
        <v/>
      </c>
      <c r="M18" s="58" t="str">
        <f t="shared" si="0"/>
        <v/>
      </c>
      <c r="N18" s="58">
        <f t="shared" si="0"/>
        <v>3.0188679245283019E-2</v>
      </c>
    </row>
    <row r="19" spans="2:14">
      <c r="B19" t="s">
        <v>123</v>
      </c>
      <c r="C19">
        <v>0.03</v>
      </c>
      <c r="D19" s="58">
        <f t="shared" si="1"/>
        <v>1.1320754716981131E-2</v>
      </c>
      <c r="I19">
        <v>1</v>
      </c>
      <c r="K19" s="58" t="str">
        <f t="shared" si="2"/>
        <v/>
      </c>
      <c r="L19" s="58" t="str">
        <f t="shared" si="0"/>
        <v/>
      </c>
      <c r="M19" s="58" t="str">
        <f t="shared" si="0"/>
        <v/>
      </c>
      <c r="N19" s="58">
        <f t="shared" si="0"/>
        <v>1.1320754716981131E-2</v>
      </c>
    </row>
    <row r="20" spans="2:14">
      <c r="B20" t="s">
        <v>124</v>
      </c>
      <c r="C20">
        <v>0.01</v>
      </c>
      <c r="D20" s="58">
        <f t="shared" si="1"/>
        <v>3.7735849056603774E-3</v>
      </c>
      <c r="I20">
        <v>1</v>
      </c>
      <c r="K20" s="58" t="str">
        <f t="shared" si="2"/>
        <v/>
      </c>
      <c r="L20" s="58" t="str">
        <f t="shared" si="0"/>
        <v/>
      </c>
      <c r="M20" s="58" t="str">
        <f t="shared" si="0"/>
        <v/>
      </c>
      <c r="N20" s="58">
        <f t="shared" si="0"/>
        <v>3.7735849056603774E-3</v>
      </c>
    </row>
    <row r="21" spans="2:14">
      <c r="B21" t="s">
        <v>125</v>
      </c>
      <c r="C21">
        <v>0</v>
      </c>
      <c r="D21" s="58">
        <f t="shared" si="1"/>
        <v>0</v>
      </c>
      <c r="F21">
        <v>1</v>
      </c>
      <c r="K21" s="58">
        <f t="shared" si="2"/>
        <v>0</v>
      </c>
      <c r="L21" s="58" t="str">
        <f t="shared" si="0"/>
        <v/>
      </c>
      <c r="M21" s="58" t="str">
        <f t="shared" si="0"/>
        <v/>
      </c>
      <c r="N21" s="58"/>
    </row>
    <row r="22" spans="2:14">
      <c r="B22" s="59" t="s">
        <v>21</v>
      </c>
      <c r="C22" s="59"/>
      <c r="D22" s="60">
        <f>SUM(D8:D21)</f>
        <v>1</v>
      </c>
      <c r="E22" s="59"/>
      <c r="F22" s="59"/>
      <c r="G22" s="59"/>
      <c r="H22" s="59"/>
      <c r="I22" s="59"/>
      <c r="J22" s="59"/>
      <c r="K22" s="60">
        <f>SUM(K8:K21)</f>
        <v>0.23018867924528302</v>
      </c>
      <c r="L22" s="60">
        <f>SUM(L8:L21)</f>
        <v>3.0188679245283019E-2</v>
      </c>
      <c r="M22" s="60">
        <f>SUM(M8:M21)</f>
        <v>0.30188679245283018</v>
      </c>
      <c r="N22" s="60">
        <f>SUM(N8:N20)</f>
        <v>0.43773584905660379</v>
      </c>
    </row>
    <row r="24" spans="2:14">
      <c r="B24" t="s">
        <v>126</v>
      </c>
      <c r="C24" s="61" t="s">
        <v>127</v>
      </c>
      <c r="D24" s="61"/>
    </row>
    <row r="25" spans="2:14">
      <c r="D25" s="61"/>
    </row>
    <row r="26" spans="2:14">
      <c r="D26" s="61"/>
    </row>
    <row r="27" spans="2:14">
      <c r="B27" s="51" t="s">
        <v>128</v>
      </c>
      <c r="C27" s="51"/>
    </row>
    <row r="28" spans="2:14">
      <c r="B28" s="62" t="s">
        <v>152</v>
      </c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0.79998168889431442"/>
  </sheetPr>
  <dimension ref="B2:K36"/>
  <sheetViews>
    <sheetView workbookViewId="0"/>
  </sheetViews>
  <sheetFormatPr baseColWidth="10" defaultRowHeight="15" x14ac:dyDescent="0"/>
  <cols>
    <col min="1" max="1" width="3.83203125" customWidth="1"/>
    <col min="2" max="2" width="20.83203125" customWidth="1"/>
    <col min="3" max="11" width="13.33203125" style="63" customWidth="1"/>
    <col min="12" max="12" width="10.83203125" customWidth="1"/>
  </cols>
  <sheetData>
    <row r="2" spans="2:10" ht="20">
      <c r="B2" s="50" t="s">
        <v>129</v>
      </c>
    </row>
    <row r="5" spans="2:10">
      <c r="B5" s="51" t="s">
        <v>130</v>
      </c>
    </row>
    <row r="6" spans="2:10">
      <c r="B6" s="59"/>
      <c r="C6" s="64" t="s">
        <v>131</v>
      </c>
      <c r="D6" s="64" t="s">
        <v>132</v>
      </c>
      <c r="E6" s="64" t="s">
        <v>133</v>
      </c>
      <c r="F6" s="64" t="s">
        <v>134</v>
      </c>
      <c r="G6" s="64" t="s">
        <v>135</v>
      </c>
      <c r="H6" s="64" t="s">
        <v>136</v>
      </c>
      <c r="I6" s="64" t="s">
        <v>137</v>
      </c>
      <c r="J6" s="64" t="s">
        <v>17</v>
      </c>
    </row>
    <row r="7" spans="2:10" ht="30">
      <c r="B7" s="65" t="s">
        <v>138</v>
      </c>
      <c r="C7" s="66">
        <v>4315.34</v>
      </c>
      <c r="D7" s="66">
        <v>422432.13</v>
      </c>
      <c r="E7" s="66">
        <v>306363.59999999998</v>
      </c>
      <c r="F7" s="66">
        <v>5272.98</v>
      </c>
      <c r="G7" s="66">
        <v>1511.73</v>
      </c>
      <c r="H7" s="66">
        <v>541937.13</v>
      </c>
      <c r="I7" s="66">
        <v>80218.59</v>
      </c>
      <c r="J7" s="66">
        <v>48855.23</v>
      </c>
    </row>
    <row r="11" spans="2:10">
      <c r="B11" s="51" t="s">
        <v>139</v>
      </c>
    </row>
    <row r="12" spans="2:10">
      <c r="B12" s="59"/>
      <c r="C12" s="64" t="s">
        <v>131</v>
      </c>
      <c r="D12" s="64" t="s">
        <v>132</v>
      </c>
      <c r="E12" s="64" t="s">
        <v>133</v>
      </c>
      <c r="F12" s="64" t="s">
        <v>134</v>
      </c>
      <c r="G12" s="64" t="s">
        <v>135</v>
      </c>
      <c r="H12" s="64" t="s">
        <v>136</v>
      </c>
      <c r="I12" s="64" t="s">
        <v>137</v>
      </c>
      <c r="J12" s="64" t="s">
        <v>17</v>
      </c>
    </row>
    <row r="13" spans="2:10">
      <c r="B13" t="s">
        <v>140</v>
      </c>
      <c r="C13" s="67">
        <v>1</v>
      </c>
      <c r="D13" s="67">
        <v>0.9</v>
      </c>
      <c r="E13" s="67">
        <v>0.9</v>
      </c>
      <c r="F13" s="67">
        <v>1</v>
      </c>
      <c r="G13" s="67">
        <v>1</v>
      </c>
      <c r="H13" s="67">
        <f>[2]Electricity!K22</f>
        <v>0.23018867924528302</v>
      </c>
      <c r="I13" s="67">
        <v>1</v>
      </c>
      <c r="J13" s="67"/>
    </row>
    <row r="14" spans="2:10">
      <c r="B14" t="s">
        <v>109</v>
      </c>
      <c r="C14" s="67"/>
      <c r="D14" s="67"/>
      <c r="E14" s="67"/>
      <c r="F14" s="67"/>
      <c r="G14" s="67"/>
      <c r="H14" s="67">
        <f>[2]Electricity!L22</f>
        <v>3.0188679245283019E-2</v>
      </c>
      <c r="I14" s="67"/>
      <c r="J14" s="67"/>
    </row>
    <row r="15" spans="2:10">
      <c r="B15" t="s">
        <v>110</v>
      </c>
      <c r="C15" s="67"/>
      <c r="D15" s="67"/>
      <c r="E15" s="67"/>
      <c r="F15" s="67"/>
      <c r="G15" s="67"/>
      <c r="H15" s="67">
        <f>[2]Electricity!M22</f>
        <v>0.30188679245283018</v>
      </c>
      <c r="I15" s="67"/>
      <c r="J15" s="67"/>
    </row>
    <row r="16" spans="2:10">
      <c r="B16" s="68" t="s">
        <v>17</v>
      </c>
      <c r="C16" s="69"/>
      <c r="D16" s="69">
        <v>0.1</v>
      </c>
      <c r="E16" s="69">
        <v>0.1</v>
      </c>
      <c r="F16" s="69"/>
      <c r="G16" s="69"/>
      <c r="H16" s="69">
        <f>[2]Electricity!N22</f>
        <v>0.43773584905660379</v>
      </c>
      <c r="I16" s="69"/>
      <c r="J16" s="69">
        <v>1</v>
      </c>
    </row>
    <row r="19" spans="2:11">
      <c r="B19" s="51" t="s">
        <v>141</v>
      </c>
    </row>
    <row r="20" spans="2:11">
      <c r="B20" s="59"/>
      <c r="C20" s="64" t="s">
        <v>131</v>
      </c>
      <c r="D20" s="64" t="s">
        <v>132</v>
      </c>
      <c r="E20" s="64" t="s">
        <v>133</v>
      </c>
      <c r="F20" s="64" t="s">
        <v>134</v>
      </c>
      <c r="G20" s="64" t="s">
        <v>135</v>
      </c>
      <c r="H20" s="64" t="s">
        <v>136</v>
      </c>
      <c r="I20" s="64" t="s">
        <v>137</v>
      </c>
      <c r="J20" s="64" t="s">
        <v>17</v>
      </c>
      <c r="K20" s="70" t="s">
        <v>21</v>
      </c>
    </row>
    <row r="21" spans="2:11">
      <c r="B21" t="s">
        <v>140</v>
      </c>
      <c r="C21" s="71">
        <f t="shared" ref="C21:J24" si="0">C13*C$7</f>
        <v>4315.34</v>
      </c>
      <c r="D21" s="71">
        <f t="shared" si="0"/>
        <v>380188.91700000002</v>
      </c>
      <c r="E21" s="71">
        <f t="shared" si="0"/>
        <v>275727.24</v>
      </c>
      <c r="F21" s="71">
        <f t="shared" si="0"/>
        <v>5272.98</v>
      </c>
      <c r="G21" s="71">
        <f t="shared" si="0"/>
        <v>1511.73</v>
      </c>
      <c r="H21" s="71">
        <f>H13*H$7</f>
        <v>124747.79218867925</v>
      </c>
      <c r="I21" s="71">
        <f t="shared" si="0"/>
        <v>80218.59</v>
      </c>
      <c r="J21" s="71">
        <f t="shared" si="0"/>
        <v>0</v>
      </c>
      <c r="K21" s="72">
        <f>SUM(C21:J21)</f>
        <v>871982.58918867912</v>
      </c>
    </row>
    <row r="22" spans="2:11">
      <c r="B22" t="s">
        <v>109</v>
      </c>
      <c r="C22" s="71">
        <f t="shared" si="0"/>
        <v>0</v>
      </c>
      <c r="D22" s="71">
        <f t="shared" si="0"/>
        <v>0</v>
      </c>
      <c r="E22" s="71">
        <f t="shared" si="0"/>
        <v>0</v>
      </c>
      <c r="F22" s="71">
        <f t="shared" si="0"/>
        <v>0</v>
      </c>
      <c r="G22" s="71">
        <f t="shared" si="0"/>
        <v>0</v>
      </c>
      <c r="H22" s="71">
        <f t="shared" si="0"/>
        <v>16360.366188679245</v>
      </c>
      <c r="I22" s="71">
        <f t="shared" si="0"/>
        <v>0</v>
      </c>
      <c r="J22" s="71">
        <f t="shared" si="0"/>
        <v>0</v>
      </c>
      <c r="K22" s="72">
        <f>SUM(C22:J22)</f>
        <v>16360.366188679245</v>
      </c>
    </row>
    <row r="23" spans="2:11">
      <c r="B23" t="s">
        <v>110</v>
      </c>
      <c r="C23" s="71">
        <f t="shared" si="0"/>
        <v>0</v>
      </c>
      <c r="D23" s="71">
        <f t="shared" si="0"/>
        <v>0</v>
      </c>
      <c r="E23" s="71">
        <f t="shared" si="0"/>
        <v>0</v>
      </c>
      <c r="F23" s="71">
        <f t="shared" si="0"/>
        <v>0</v>
      </c>
      <c r="G23" s="71">
        <f t="shared" si="0"/>
        <v>0</v>
      </c>
      <c r="H23" s="71">
        <f t="shared" si="0"/>
        <v>163603.66188679246</v>
      </c>
      <c r="I23" s="71">
        <f t="shared" si="0"/>
        <v>0</v>
      </c>
      <c r="J23" s="71">
        <f t="shared" si="0"/>
        <v>0</v>
      </c>
      <c r="K23" s="72">
        <f>SUM(C23:J23)</f>
        <v>163603.66188679246</v>
      </c>
    </row>
    <row r="24" spans="2:11">
      <c r="B24" s="68" t="s">
        <v>17</v>
      </c>
      <c r="C24" s="73">
        <f t="shared" si="0"/>
        <v>0</v>
      </c>
      <c r="D24" s="73">
        <f t="shared" si="0"/>
        <v>42243.213000000003</v>
      </c>
      <c r="E24" s="73">
        <f t="shared" si="0"/>
        <v>30636.36</v>
      </c>
      <c r="F24" s="73">
        <f t="shared" si="0"/>
        <v>0</v>
      </c>
      <c r="G24" s="73">
        <f t="shared" si="0"/>
        <v>0</v>
      </c>
      <c r="H24" s="73">
        <f t="shared" si="0"/>
        <v>237225.30973584906</v>
      </c>
      <c r="I24" s="73">
        <f t="shared" si="0"/>
        <v>0</v>
      </c>
      <c r="J24" s="73">
        <f t="shared" si="0"/>
        <v>48855.23</v>
      </c>
      <c r="K24" s="74">
        <f>SUM(C24:J24)</f>
        <v>358960.11273584905</v>
      </c>
    </row>
    <row r="27" spans="2:11">
      <c r="B27" s="51" t="s">
        <v>142</v>
      </c>
    </row>
    <row r="28" spans="2:11" ht="30">
      <c r="B28" s="59"/>
      <c r="C28" s="64" t="s">
        <v>143</v>
      </c>
      <c r="D28" s="64" t="s">
        <v>144</v>
      </c>
      <c r="E28" s="64" t="s">
        <v>145</v>
      </c>
      <c r="F28" s="64" t="s">
        <v>146</v>
      </c>
      <c r="G28" s="64" t="s">
        <v>147</v>
      </c>
    </row>
    <row r="29" spans="2:11">
      <c r="B29" t="s">
        <v>148</v>
      </c>
      <c r="C29" s="71">
        <f>G21</f>
        <v>1511.73</v>
      </c>
      <c r="D29" s="75">
        <v>0.95</v>
      </c>
      <c r="E29" s="71">
        <f>C29*D29</f>
        <v>1436.1434999999999</v>
      </c>
      <c r="F29" s="76">
        <f>E29/SUM($E$29:$E$36)</f>
        <v>1.6812566475529163E-3</v>
      </c>
      <c r="G29" s="76"/>
    </row>
    <row r="30" spans="2:11">
      <c r="B30" t="s">
        <v>149</v>
      </c>
      <c r="C30" s="71">
        <f>F21</f>
        <v>5272.98</v>
      </c>
      <c r="D30" s="75">
        <v>0.82</v>
      </c>
      <c r="E30" s="71">
        <f t="shared" ref="E30:E36" si="1">C30*D30</f>
        <v>4323.8435999999992</v>
      </c>
      <c r="F30" s="76">
        <f>E30/SUM($E$29:$E$36)</f>
        <v>5.0618136665863348E-3</v>
      </c>
      <c r="G30" s="76"/>
    </row>
    <row r="31" spans="2:11">
      <c r="B31" t="s">
        <v>150</v>
      </c>
      <c r="C31" s="71">
        <f>I21</f>
        <v>80218.59</v>
      </c>
      <c r="D31" s="75">
        <v>1</v>
      </c>
      <c r="E31" s="71">
        <f t="shared" si="1"/>
        <v>80218.59</v>
      </c>
      <c r="F31" s="76">
        <f>E31/SUM($E$29:$E$36)</f>
        <v>9.3909861859084343E-2</v>
      </c>
      <c r="G31" s="76"/>
    </row>
    <row r="32" spans="2:11">
      <c r="C32" s="71"/>
      <c r="D32" s="75"/>
      <c r="E32" s="71"/>
      <c r="F32" s="76"/>
      <c r="G32" s="76"/>
    </row>
    <row r="33" spans="2:7">
      <c r="B33" t="s">
        <v>132</v>
      </c>
      <c r="C33" s="71">
        <f>D21</f>
        <v>380188.91700000002</v>
      </c>
      <c r="D33" s="75">
        <v>1.0669999999999999</v>
      </c>
      <c r="E33" s="71">
        <f t="shared" si="1"/>
        <v>405661.57443899999</v>
      </c>
      <c r="F33" s="76">
        <f>E33/SUM($E$29:$E$36)</f>
        <v>0.47489768166088625</v>
      </c>
      <c r="G33" s="77">
        <f>F33/SUM($F$33:$F$36)</f>
        <v>0.52804717850301197</v>
      </c>
    </row>
    <row r="34" spans="2:7">
      <c r="B34" t="s">
        <v>151</v>
      </c>
      <c r="C34" s="71">
        <f>H21</f>
        <v>124747.79218867925</v>
      </c>
      <c r="D34" s="75">
        <v>1</v>
      </c>
      <c r="E34" s="71">
        <f t="shared" si="1"/>
        <v>124747.79218867925</v>
      </c>
      <c r="F34" s="76">
        <f>E34/SUM($E$29:$E$36)</f>
        <v>0.1460390656537921</v>
      </c>
      <c r="G34" s="77">
        <f>F34/SUM($F$33:$F$36)</f>
        <v>0.16238343446950643</v>
      </c>
    </row>
    <row r="35" spans="2:7">
      <c r="B35" t="s">
        <v>131</v>
      </c>
      <c r="C35" s="71">
        <f>C21</f>
        <v>4315.34</v>
      </c>
      <c r="D35" s="75">
        <v>0.8</v>
      </c>
      <c r="E35" s="71">
        <f t="shared" si="1"/>
        <v>3452.2720000000004</v>
      </c>
      <c r="F35" s="76">
        <f>E35/SUM($E$29:$E$36)</f>
        <v>4.041486974777104E-3</v>
      </c>
      <c r="G35" s="77">
        <f>F35/SUM($F$33:$F$36)</f>
        <v>4.4938012468791816E-3</v>
      </c>
    </row>
    <row r="36" spans="2:7">
      <c r="B36" s="68" t="s">
        <v>133</v>
      </c>
      <c r="C36" s="73">
        <f>E21</f>
        <v>275727.24</v>
      </c>
      <c r="D36" s="78">
        <v>0.85</v>
      </c>
      <c r="E36" s="73">
        <f t="shared" si="1"/>
        <v>234368.15399999998</v>
      </c>
      <c r="F36" s="79">
        <f>E36/SUM($E$29:$E$36)</f>
        <v>0.274368833537321</v>
      </c>
      <c r="G36" s="80">
        <f>F36/SUM($F$33:$F$36)</f>
        <v>0.3050755857806024</v>
      </c>
    </row>
  </sheetData>
  <conditionalFormatting sqref="C8:D8 G8:I8">
    <cfRule type="cellIs" dxfId="0" priority="1" operator="greaterThan">
      <formula>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Final demand</vt:lpstr>
      <vt:lpstr>LIghting</vt:lpstr>
      <vt:lpstr>Electricity</vt:lpstr>
      <vt:lpstr>Fuel aggregation</vt:lpstr>
    </vt:vector>
  </TitlesOfParts>
  <Company>Quintel Intelligence 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 Berkhout</dc:creator>
  <cp:lastModifiedBy>Joris Berkhout</cp:lastModifiedBy>
  <dcterms:created xsi:type="dcterms:W3CDTF">2014-05-28T07:59:08Z</dcterms:created>
  <dcterms:modified xsi:type="dcterms:W3CDTF">2014-07-16T13:36:40Z</dcterms:modified>
</cp:coreProperties>
</file>