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codeName="ThisWorkbook"/>
  <mc:AlternateContent xmlns:mc="http://schemas.openxmlformats.org/markup-compatibility/2006">
    <mc:Choice Requires="x15">
      <x15ac:absPath xmlns:x15ac="http://schemas.microsoft.com/office/spreadsheetml/2010/11/ac" url="/Users/martlubben/Dropbox (Quintel)/Quintel/Projects/201606_ETMoses voor Groningen/Reitdiep/Dataset Reitdiep/"/>
    </mc:Choice>
  </mc:AlternateContent>
  <bookViews>
    <workbookView xWindow="28800" yWindow="-10360" windowWidth="25600" windowHeight="28360" tabRatio="500"/>
  </bookViews>
  <sheets>
    <sheet name="Dashboard" sheetId="1" r:id="rId1"/>
    <sheet name="Notes" sheetId="3" r:id="rId2"/>
    <sheet name=".ad" sheetId="2" r:id="rId3"/>
  </sheets>
  <externalReferences>
    <externalReference r:id="rId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3" l="1"/>
  <c r="C7" i="3"/>
  <c r="F31" i="1"/>
  <c r="F30" i="1"/>
  <c r="F25" i="1"/>
  <c r="C48" i="3"/>
  <c r="C11" i="3"/>
  <c r="C12" i="3"/>
  <c r="C13" i="3"/>
  <c r="C6" i="3"/>
  <c r="F33" i="1"/>
  <c r="F29" i="1"/>
  <c r="F28" i="1"/>
  <c r="F27" i="1"/>
  <c r="F26" i="1"/>
  <c r="B36" i="2"/>
  <c r="C36" i="2"/>
  <c r="E36" i="2"/>
  <c r="B38" i="2"/>
  <c r="C38" i="2"/>
  <c r="E38" i="2"/>
  <c r="B37" i="2"/>
  <c r="C37" i="2"/>
  <c r="E37" i="2"/>
  <c r="D74" i="2"/>
  <c r="B3" i="2"/>
  <c r="D73" i="2"/>
  <c r="D76" i="2"/>
  <c r="D84" i="2"/>
  <c r="B4" i="2"/>
  <c r="B5" i="2"/>
  <c r="B6" i="2"/>
  <c r="C3" i="2"/>
  <c r="C4" i="2"/>
  <c r="C5"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E3" i="2"/>
  <c r="E62" i="2"/>
  <c r="E63" i="2"/>
  <c r="E64" i="2"/>
  <c r="E65" i="2"/>
  <c r="E66" i="2"/>
  <c r="E67" i="2"/>
  <c r="E68" i="2"/>
  <c r="E69" i="2"/>
  <c r="D70" i="2"/>
  <c r="E70" i="2"/>
  <c r="E71" i="2"/>
  <c r="E72" i="2"/>
  <c r="E73" i="2"/>
  <c r="E74" i="2"/>
  <c r="E75" i="2"/>
  <c r="E76" i="2"/>
  <c r="D77" i="2"/>
  <c r="E77" i="2"/>
  <c r="D78" i="2"/>
  <c r="E78" i="2"/>
  <c r="D79" i="2"/>
  <c r="E79" i="2"/>
  <c r="D80" i="2"/>
  <c r="E80" i="2"/>
  <c r="D81" i="2"/>
  <c r="E81" i="2"/>
  <c r="D82" i="2"/>
  <c r="E82" i="2"/>
  <c r="E83" i="2"/>
  <c r="E84" i="2"/>
  <c r="D85" i="2"/>
  <c r="E85" i="2"/>
  <c r="D86" i="2"/>
  <c r="E86" i="2"/>
  <c r="E87" i="2"/>
  <c r="E88" i="2"/>
  <c r="E89" i="2"/>
  <c r="E90" i="2"/>
  <c r="E5" i="2"/>
  <c r="E6" i="2"/>
  <c r="E7" i="2"/>
  <c r="D8"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9" i="2"/>
  <c r="E40" i="2"/>
  <c r="E41" i="2"/>
  <c r="E42" i="2"/>
  <c r="E43" i="2"/>
  <c r="E44" i="2"/>
  <c r="E45" i="2"/>
  <c r="E46" i="2"/>
  <c r="E47" i="2"/>
  <c r="E48" i="2"/>
  <c r="E49" i="2"/>
  <c r="E50" i="2"/>
  <c r="E51" i="2"/>
  <c r="E52" i="2"/>
  <c r="E53" i="2"/>
  <c r="E54" i="2"/>
  <c r="E55" i="2"/>
  <c r="E56" i="2"/>
  <c r="E57" i="2"/>
  <c r="E58" i="2"/>
  <c r="E59" i="2"/>
  <c r="E60" i="2"/>
  <c r="E61" i="2"/>
  <c r="E4" i="2"/>
</calcChain>
</file>

<file path=xl/sharedStrings.xml><?xml version="1.0" encoding="utf-8"?>
<sst xmlns="http://schemas.openxmlformats.org/spreadsheetml/2006/main" count="200" uniqueCount="165">
  <si>
    <t>Inwoners (#)</t>
  </si>
  <si>
    <t>Woningen (#)</t>
  </si>
  <si>
    <t>Personenauto's (#)</t>
  </si>
  <si>
    <t>Gebouwen (#)</t>
  </si>
  <si>
    <t>Landbouwareaal (km2)</t>
  </si>
  <si>
    <t>Kustlijn</t>
  </si>
  <si>
    <t>Concentratiegebied wind land (km2)</t>
  </si>
  <si>
    <t>Concentratiegebied wind zee (km2)</t>
  </si>
  <si>
    <t>Concentratiegebied zon (km2)</t>
  </si>
  <si>
    <t>Daken beschikbaar voor zon PV woningen (km2)</t>
  </si>
  <si>
    <t>Daken beschikbaar voor zon PV gebouwen (km2)</t>
  </si>
  <si>
    <t>CO2 emissie 1990 (Mton)</t>
  </si>
  <si>
    <t>Area attributes</t>
  </si>
  <si>
    <t>Scaled value</t>
  </si>
  <si>
    <t>Determined value</t>
  </si>
  <si>
    <t xml:space="preserve">Scaled ad file </t>
  </si>
  <si>
    <t xml:space="preserve">New .ad file </t>
  </si>
  <si>
    <t>Percentage oude huizen (&lt; 1992)</t>
  </si>
  <si>
    <t>Percentage nieuwe huizen (&gt;1991)</t>
  </si>
  <si>
    <t xml:space="preserve">Data </t>
  </si>
  <si>
    <t>Sector</t>
  </si>
  <si>
    <t>Unit</t>
  </si>
  <si>
    <t>Value</t>
  </si>
  <si>
    <t>Source</t>
  </si>
  <si>
    <t>Data</t>
  </si>
  <si>
    <t>#</t>
  </si>
  <si>
    <t>km2</t>
  </si>
  <si>
    <t>km</t>
  </si>
  <si>
    <t>%</t>
  </si>
  <si>
    <t>Mton</t>
  </si>
  <si>
    <t>CBS</t>
  </si>
  <si>
    <t>Gegevens CBS:</t>
  </si>
  <si>
    <t>ETM</t>
  </si>
  <si>
    <t>Laad een geschaald scenario. Ga op etsource naar de datasetmap, copy paste de waarden van het bestand …derived.ad in de eerste kolom van het .ad-tabblad van deze excel (verwijder eerst in sublime met replace all het minteken voor elke line). De waarden die in deze excel ingevoerd worden overschrijven de geschaalde waarden. Kopieer tot slot de laatste kolom van het .ad-tabblad in de ...derived.ad.</t>
  </si>
  <si>
    <t xml:space="preserve"> enabled.etengine = true</t>
  </si>
  <si>
    <t xml:space="preserve"> enabled.etmodel = true</t>
  </si>
  <si>
    <t xml:space="preserve"> has_agriculture = true</t>
  </si>
  <si>
    <t xml:space="preserve"> has_buildings = true</t>
  </si>
  <si>
    <t xml:space="preserve"> has_climate = true</t>
  </si>
  <si>
    <t xml:space="preserve"> has_coastline = true</t>
  </si>
  <si>
    <t xml:space="preserve"> has_cold_network = false</t>
  </si>
  <si>
    <t xml:space="preserve"> has_electricity_storage = true</t>
  </si>
  <si>
    <t xml:space="preserve"> has_employment = true</t>
  </si>
  <si>
    <t xml:space="preserve"> has_fce = true</t>
  </si>
  <si>
    <t xml:space="preserve"> has_industry = true</t>
  </si>
  <si>
    <t xml:space="preserve"> has_lignite = false</t>
  </si>
  <si>
    <t xml:space="preserve"> has_merit_order = true</t>
  </si>
  <si>
    <t xml:space="preserve"> has_metal = true</t>
  </si>
  <si>
    <t xml:space="preserve"> has_mountains = false</t>
  </si>
  <si>
    <t xml:space="preserve"> has_old_technologies = true</t>
  </si>
  <si>
    <t xml:space="preserve"> has_other = true</t>
  </si>
  <si>
    <t xml:space="preserve"> has_solar_csp = false</t>
  </si>
  <si>
    <t xml:space="preserve"> has_import_export = true</t>
  </si>
  <si>
    <t xml:space="preserve"> use_network_calculations = true</t>
  </si>
  <si>
    <t xml:space="preserve"> use_merit_order_demands = true</t>
  </si>
  <si>
    <t xml:space="preserve"> has_aggregated_chemical_industry = false</t>
  </si>
  <si>
    <t xml:space="preserve"> has_detailed_chemical_industry = true</t>
  </si>
  <si>
    <t xml:space="preserve"> has_aggregated_other_industry = false</t>
  </si>
  <si>
    <t xml:space="preserve"> has_detailed_other_industry = true</t>
  </si>
  <si>
    <t xml:space="preserve"> buildings_insulation_constant_1 = 0.73</t>
  </si>
  <si>
    <t xml:space="preserve"> buildings_insulation_constant_2 = 0.13</t>
  </si>
  <si>
    <t xml:space="preserve"> buildings_insulation_cost_constant = 39402.4</t>
  </si>
  <si>
    <t xml:space="preserve"> buildings_insulation_employment_constant = 0.0093</t>
  </si>
  <si>
    <t xml:space="preserve"> co2_percentage_free = 0.85</t>
  </si>
  <si>
    <t xml:space="preserve"> economic_multiplier = 1.0</t>
  </si>
  <si>
    <t xml:space="preserve"> employment_fraction_production = 0.5</t>
  </si>
  <si>
    <t xml:space="preserve"> employment_local_fraction = 0.2</t>
  </si>
  <si>
    <t xml:space="preserve"> export_electricity_primary_demand_factor = 1.0</t>
  </si>
  <si>
    <t xml:space="preserve"> import_electricity_primary_demand_factor = 1.82</t>
  </si>
  <si>
    <t xml:space="preserve"> insulation_level_buildings_max = 3.0</t>
  </si>
  <si>
    <t xml:space="preserve"> insulation_level_buildings_min = 0.6</t>
  </si>
  <si>
    <t xml:space="preserve"> insulation_level_new_houses_max = 3.0</t>
  </si>
  <si>
    <t xml:space="preserve"> insulation_level_new_houses_min = 1.8</t>
  </si>
  <si>
    <t xml:space="preserve"> insulation_level_old_houses_max = 3.0</t>
  </si>
  <si>
    <t xml:space="preserve"> insulation_level_old_houses_min = 0.5</t>
  </si>
  <si>
    <t xml:space="preserve"> new_houses_insulation_constant_1 = 1.85</t>
  </si>
  <si>
    <t xml:space="preserve"> new_houses_insulation_constant_2 = 0.05</t>
  </si>
  <si>
    <t xml:space="preserve"> new_houses_insulation_cost_constant = 7071.0</t>
  </si>
  <si>
    <t xml:space="preserve"> new_houses_insulation_employment_constant = 0.014</t>
  </si>
  <si>
    <t xml:space="preserve"> old_houses_insulation_constant_1 = 0.66</t>
  </si>
  <si>
    <t xml:space="preserve"> old_houses_insulation_constant_2 = 0.16</t>
  </si>
  <si>
    <t xml:space="preserve"> old_houses_insulation_cost_constant = 5962.7</t>
  </si>
  <si>
    <t xml:space="preserve"> old_houses_insulation_employment_constant = 0.014</t>
  </si>
  <si>
    <t xml:space="preserve"> man_hours_per_man_year = 1800.0</t>
  </si>
  <si>
    <t xml:space="preserve"> technical_lifetime_insulation = 30.0</t>
  </si>
  <si>
    <t xml:space="preserve"> investment_hv_net_low = 0.2</t>
  </si>
  <si>
    <t xml:space="preserve"> investment_hv_net_high = 0.25</t>
  </si>
  <si>
    <t xml:space="preserve"> investment_hv_net_per_turbine = 1.2</t>
  </si>
  <si>
    <t xml:space="preserve"> electric_vehicle_profile_1_share = 1.0</t>
  </si>
  <si>
    <t xml:space="preserve"> electric_vehicle_profile_2_share = 0.0</t>
  </si>
  <si>
    <t xml:space="preserve"> electric_vehicle_profile_3_share = 0.0</t>
  </si>
  <si>
    <t xml:space="preserve"> base_dataset = nl</t>
  </si>
  <si>
    <t xml:space="preserve"> scaling.area_attribute = number_of_residences</t>
  </si>
  <si>
    <t>Analysejaar</t>
  </si>
  <si>
    <t xml:space="preserve"> analysis_year = 2015</t>
  </si>
  <si>
    <t xml:space="preserve"> co2_emission_1990_marine_bunkers = 34.95619</t>
  </si>
  <si>
    <t xml:space="preserve"> co2_emission_1990_aviation_bunkers = 4.6046</t>
  </si>
  <si>
    <t xml:space="preserve"> co2_price = 0.0078</t>
  </si>
  <si>
    <t xml:space="preserve"> scaling.base_value = 7587964</t>
  </si>
  <si>
    <t xml:space="preserve"> co2_emissions_of_imported_electricity_g_per_kwh = 502.8724671565197</t>
  </si>
  <si>
    <t>Number of houses Groningen</t>
  </si>
  <si>
    <t>Number of houses NL</t>
  </si>
  <si>
    <t>CBS 2015, verschil met 2017 is &lt;1%, dus gekozen om net als andere inputs 2015 aan te houden.</t>
  </si>
  <si>
    <t>CBS 2015</t>
  </si>
  <si>
    <t>CBS 2015, in CBS 2017 heeft Reitdiep 2610 inwoners. Verschil &lt;1% dus CBS 2015 aangehouden.</t>
  </si>
  <si>
    <t xml:space="preserve">CBS 2015 </t>
  </si>
  <si>
    <t>CBS - per 1 januari 2017</t>
  </si>
  <si>
    <t>CBS 2015 - het aantal bedrijfsvestigingen.</t>
  </si>
  <si>
    <t>CBS, oppervlakte cultuurgrond (1 km2 = 10.000 are). Schatting op basis van http://www.cbsinuwbuurt.nl/#bodemgebruik2012 en google maps:</t>
  </si>
  <si>
    <t>Gehele landbouwareaal</t>
  </si>
  <si>
    <t>Totaal plaatsbare panelen = 22.624 volgens verzamelkaart energieomgevingsplannen; Standaard paneel is 1m x 1,65m; verdeeld over huizen/bedrijven</t>
  </si>
  <si>
    <t>Daken beschikbaar voor zon PV</t>
  </si>
  <si>
    <t>unit</t>
  </si>
  <si>
    <t>total</t>
  </si>
  <si>
    <t>source</t>
  </si>
  <si>
    <t>Potentieel aantal panelen Reitdiep</t>
  </si>
  <si>
    <t>stuks</t>
  </si>
  <si>
    <t>Verzamelkaart energieomgevingsplannen</t>
  </si>
  <si>
    <t>Gemiddelde grootte paneel</t>
  </si>
  <si>
    <t>m2</t>
  </si>
  <si>
    <t xml:space="preserve">De verzamelkaart geeft geen goede waarde van de grootte van een enkel paneel. Bij gebrek aan beter is gekozen voor 1.65m X 1.00 m, al is het niet volledig gestandaardiseerd, zie https://www.consumentenbond.nl/zonnepanelen/afmetingen-zonnepanelen; https://www.zonnepanelen.net/afmeting/ ; https://www.comparemysolar.nl/afmetingen-zonnepanelen/ ; </t>
  </si>
  <si>
    <t>Total area available for solar PV on roofs</t>
  </si>
  <si>
    <t>Total area available for solar PV on residences</t>
  </si>
  <si>
    <t>Total area available for solar PV on buildings</t>
  </si>
  <si>
    <t>Sum residences + buildings</t>
  </si>
  <si>
    <t>Total arable land</t>
  </si>
  <si>
    <t xml:space="preserve">Source </t>
  </si>
  <si>
    <t>m2 per km2</t>
  </si>
  <si>
    <t>area</t>
  </si>
  <si>
    <t xml:space="preserve">CBS, oppervlakte cultuurgrond (1 km2 = 10.000 are). Schatting op basis van http://www.cbsinuwbuurt.nl/#bodemgebruik2012 &amp; google maps: </t>
  </si>
  <si>
    <t>Google maps</t>
  </si>
  <si>
    <t>https://www.google.nl/maps/place/Groningen/@53.242852,6.5168889,16.52z/data=!4m5!3m4!1s0x47c83286b462cca7:0xcb4b5086f9a6c8dc!8m2!3d53.2193835!4d6.5665017</t>
  </si>
  <si>
    <t>Dasboard value</t>
  </si>
  <si>
    <t>ha</t>
  </si>
  <si>
    <t>Number of houses Reitdiep</t>
  </si>
  <si>
    <t xml:space="preserve"> false</t>
  </si>
  <si>
    <t>area = reitdiep</t>
  </si>
  <si>
    <t xml:space="preserve"> id = 32</t>
  </si>
  <si>
    <t xml:space="preserve"> parent_id = 32</t>
  </si>
  <si>
    <t xml:space="preserve"> annual_infrastructure_cost_electricity = 0.21897573578367002</t>
  </si>
  <si>
    <t xml:space="preserve"> annual_infrastructure_cost_gas = 0.175664512904911</t>
  </si>
  <si>
    <t xml:space="preserve"> areable_land = 2.2329475996459656</t>
  </si>
  <si>
    <t xml:space="preserve"> capacity_buffer_decentral_in_mj_s = 2.419621389874807</t>
  </si>
  <si>
    <t xml:space="preserve"> capacity_buffer_in_mj_s = 0.19356971118998456</t>
  </si>
  <si>
    <t xml:space="preserve"> co2_emission_1990 = 0.018714583416579205</t>
  </si>
  <si>
    <t xml:space="preserve"> coast_line = 0.0545624623416769</t>
  </si>
  <si>
    <t xml:space="preserve"> interconnector_capacity = 0.7077392565383811</t>
  </si>
  <si>
    <t xml:space="preserve"> land_available_for_solar = 2.2329475996459656</t>
  </si>
  <si>
    <t xml:space="preserve"> number_of_buildings = 47.467890464424976</t>
  </si>
  <si>
    <t xml:space="preserve"> number_of_cars = 965.3179949193222</t>
  </si>
  <si>
    <t xml:space="preserve"> number_of_residences = 918.0</t>
  </si>
  <si>
    <t xml:space="preserve"> number_of_inhabitants = 2044.6679067006644</t>
  </si>
  <si>
    <t xml:space="preserve"> number_of_new_residences = 229.82350337982626</t>
  </si>
  <si>
    <t xml:space="preserve"> number_of_old_residences = 688.1764966201738</t>
  </si>
  <si>
    <t xml:space="preserve"> offshore_suitable_for_wind = 5.99933025512509</t>
  </si>
  <si>
    <t xml:space="preserve"> onshore_suitable_for_wind = 3.3316976727881156</t>
  </si>
  <si>
    <t xml:space="preserve"> residences_roof_surface_available_for_pv = 0.017578549397440475</t>
  </si>
  <si>
    <t xml:space="preserve"> buildings_roof_surface_available_for_pv = 0.008795323752194923</t>
  </si>
  <si>
    <t xml:space="preserve"> scaling.value = 918</t>
  </si>
  <si>
    <t xml:space="preserve"> uses_deprecated_initializer_inputs = false</t>
  </si>
  <si>
    <t>ETM waarde voor 2015 Reitdiep</t>
  </si>
  <si>
    <t xml:space="preserve">NL value 62% residences and 38% on buildings </t>
  </si>
  <si>
    <t>Scaled NL x 2 ETM Value</t>
  </si>
  <si>
    <t xml:space="preserve">CBS 2015: http://statline.cbs.nl/Statweb/publication/?VW=T&amp;DM=SLNL&amp;PA=83220NED&amp;D1=1,3-4,33-34,37,41,44-46,54,62,77-85,88-90,99-101&amp;D2=90-91,169,174&amp;HD=180112-1520&amp;HDR=T&amp;STB=G1
</t>
  </si>
  <si>
    <t>CBS 2017 (vanwege grote verschillen tussen woningbouwvoorraad 2015 en 2017), met respectievelijk 872 en 918 woningen: https://opendata.cbs.nl/statline/#/CBS/nl/dataset/83765NED/table?dl=5063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</si>
</sst>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sz val="12"/>
      <color rgb="FF3F3F76"/>
      <name val="Calibri"/>
      <family val="2"/>
      <scheme val="minor"/>
    </font>
    <font>
      <b/>
      <sz val="10"/>
      <name val="Arial"/>
      <family val="2"/>
    </font>
    <font>
      <b/>
      <sz val="10"/>
      <color theme="1"/>
      <name val="Arial"/>
      <family val="2"/>
    </font>
    <font>
      <b/>
      <sz val="12"/>
      <color theme="1"/>
      <name val="Calibri"/>
      <family val="2"/>
      <scheme val="minor"/>
    </font>
    <font>
      <b/>
      <sz val="12"/>
      <color rgb="FF000000"/>
      <name val="Calibri"/>
      <family val="2"/>
      <scheme val="minor"/>
    </font>
    <font>
      <u/>
      <sz val="12"/>
      <color theme="10"/>
      <name val="Calibri"/>
      <family val="2"/>
      <scheme val="minor"/>
    </font>
    <font>
      <sz val="10"/>
      <color theme="1"/>
      <name val="Verdana"/>
      <family val="2"/>
    </font>
  </fonts>
  <fills count="5">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0"/>
        <bgColor rgb="FF000000"/>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1" fillId="2" borderId="1" applyNumberFormat="0" applyAlignment="0" applyProtection="0"/>
    <xf numFmtId="0" fontId="6" fillId="0" borderId="0" applyNumberFormat="0" applyFill="0" applyBorder="0" applyAlignment="0" applyProtection="0"/>
  </cellStyleXfs>
  <cellXfs count="57">
    <xf numFmtId="0" fontId="0" fillId="0" borderId="0" xfId="0"/>
    <xf numFmtId="0" fontId="0" fillId="3" borderId="0" xfId="0" applyFill="1" applyBorder="1"/>
    <xf numFmtId="0" fontId="0" fillId="3" borderId="0" xfId="0" applyFont="1" applyFill="1" applyBorder="1" applyAlignment="1">
      <alignment horizontal="left" vertical="top" wrapText="1"/>
    </xf>
    <xf numFmtId="0" fontId="3" fillId="3" borderId="0" xfId="0" applyFont="1" applyFill="1" applyBorder="1"/>
    <xf numFmtId="0" fontId="0" fillId="3" borderId="0" xfId="0" applyFill="1"/>
    <xf numFmtId="0" fontId="0" fillId="3" borderId="0" xfId="0" applyFill="1" applyAlignment="1">
      <alignment horizontal="left"/>
    </xf>
    <xf numFmtId="0" fontId="4" fillId="3" borderId="2" xfId="0" applyFont="1" applyFill="1" applyBorder="1"/>
    <xf numFmtId="0" fontId="0" fillId="3" borderId="3" xfId="0" applyFont="1" applyFill="1" applyBorder="1"/>
    <xf numFmtId="0" fontId="0" fillId="3" borderId="3" xfId="0" applyFont="1" applyFill="1" applyBorder="1" applyAlignment="1">
      <alignment horizontal="center"/>
    </xf>
    <xf numFmtId="0" fontId="0" fillId="3" borderId="3" xfId="0" applyFont="1" applyFill="1" applyBorder="1" applyAlignment="1">
      <alignment horizontal="left"/>
    </xf>
    <xf numFmtId="0" fontId="0" fillId="3" borderId="3" xfId="0" applyFont="1" applyFill="1" applyBorder="1" applyAlignment="1">
      <alignment horizontal="right"/>
    </xf>
    <xf numFmtId="0" fontId="0" fillId="3" borderId="3" xfId="0" applyFill="1" applyBorder="1"/>
    <xf numFmtId="0" fontId="0" fillId="3" borderId="4" xfId="0" applyFill="1" applyBorder="1"/>
    <xf numFmtId="0" fontId="0" fillId="3" borderId="5" xfId="0" applyFont="1" applyFill="1" applyBorder="1"/>
    <xf numFmtId="0" fontId="0" fillId="3" borderId="0" xfId="0" applyFont="1" applyFill="1" applyBorder="1"/>
    <xf numFmtId="0" fontId="0" fillId="3" borderId="0" xfId="0" applyFont="1" applyFill="1" applyBorder="1" applyAlignment="1">
      <alignment horizontal="center"/>
    </xf>
    <xf numFmtId="0" fontId="0" fillId="3" borderId="0" xfId="0" applyFont="1" applyFill="1" applyBorder="1" applyAlignment="1">
      <alignment horizontal="left"/>
    </xf>
    <xf numFmtId="0" fontId="0" fillId="3" borderId="0" xfId="0" applyFont="1" applyFill="1" applyBorder="1" applyAlignment="1">
      <alignment horizontal="right"/>
    </xf>
    <xf numFmtId="0" fontId="0" fillId="3" borderId="6" xfId="0" applyFill="1" applyBorder="1"/>
    <xf numFmtId="0" fontId="0" fillId="3" borderId="7" xfId="0" applyFill="1" applyBorder="1"/>
    <xf numFmtId="0" fontId="0" fillId="3" borderId="9" xfId="0" applyFill="1" applyBorder="1"/>
    <xf numFmtId="0" fontId="0" fillId="3" borderId="10" xfId="0" applyFill="1" applyBorder="1"/>
    <xf numFmtId="0" fontId="0" fillId="3" borderId="5" xfId="0" applyFill="1" applyBorder="1"/>
    <xf numFmtId="0" fontId="0" fillId="3" borderId="8" xfId="0" applyFill="1" applyBorder="1"/>
    <xf numFmtId="0" fontId="2" fillId="3" borderId="0" xfId="0" applyFont="1" applyFill="1" applyBorder="1"/>
    <xf numFmtId="0" fontId="5" fillId="4" borderId="5" xfId="0" applyFont="1" applyFill="1" applyBorder="1"/>
    <xf numFmtId="0" fontId="5" fillId="3" borderId="0" xfId="0" applyFont="1" applyFill="1" applyBorder="1"/>
    <xf numFmtId="0" fontId="5" fillId="3" borderId="0" xfId="0" applyFont="1" applyFill="1" applyBorder="1" applyAlignment="1">
      <alignment horizontal="left"/>
    </xf>
    <xf numFmtId="0" fontId="5" fillId="3" borderId="6" xfId="0" applyFont="1" applyFill="1" applyBorder="1"/>
    <xf numFmtId="0" fontId="0" fillId="3" borderId="7" xfId="0" applyFont="1" applyFill="1" applyBorder="1"/>
    <xf numFmtId="0" fontId="6" fillId="3" borderId="0" xfId="2" applyFill="1" applyBorder="1"/>
    <xf numFmtId="0" fontId="5" fillId="4" borderId="11" xfId="0" applyFont="1" applyFill="1" applyBorder="1"/>
    <xf numFmtId="0" fontId="5" fillId="3" borderId="12" xfId="0" applyFont="1" applyFill="1" applyBorder="1"/>
    <xf numFmtId="0" fontId="5" fillId="3" borderId="12" xfId="0" applyFont="1" applyFill="1" applyBorder="1" applyAlignment="1">
      <alignment horizontal="left"/>
    </xf>
    <xf numFmtId="0" fontId="0" fillId="3" borderId="12" xfId="0" applyFill="1" applyBorder="1"/>
    <xf numFmtId="0" fontId="5" fillId="3" borderId="13" xfId="0" applyFont="1" applyFill="1" applyBorder="1"/>
    <xf numFmtId="0" fontId="0" fillId="3" borderId="14" xfId="0" applyFill="1" applyBorder="1"/>
    <xf numFmtId="0" fontId="4" fillId="3" borderId="0" xfId="0" applyFont="1" applyFill="1"/>
    <xf numFmtId="0" fontId="4" fillId="3" borderId="0" xfId="0" applyFont="1" applyFill="1" applyBorder="1" applyAlignment="1">
      <alignment horizontal="center"/>
    </xf>
    <xf numFmtId="0" fontId="4" fillId="3" borderId="0" xfId="0" applyFont="1" applyFill="1" applyBorder="1" applyAlignment="1">
      <alignment horizontal="left"/>
    </xf>
    <xf numFmtId="3" fontId="0" fillId="3" borderId="7" xfId="0" applyNumberFormat="1" applyFont="1" applyFill="1" applyBorder="1" applyAlignment="1">
      <alignment horizontal="right"/>
    </xf>
    <xf numFmtId="3" fontId="0" fillId="3" borderId="7" xfId="0" applyNumberFormat="1" applyFont="1" applyFill="1" applyBorder="1"/>
    <xf numFmtId="3" fontId="7" fillId="3" borderId="7" xfId="0" applyNumberFormat="1" applyFont="1" applyFill="1" applyBorder="1" applyAlignment="1">
      <alignment horizontal="right"/>
    </xf>
    <xf numFmtId="2" fontId="0" fillId="3" borderId="7" xfId="0" applyNumberFormat="1" applyFont="1" applyFill="1" applyBorder="1"/>
    <xf numFmtId="1" fontId="0" fillId="0" borderId="7" xfId="1" applyNumberFormat="1" applyFont="1" applyFill="1" applyBorder="1"/>
    <xf numFmtId="2" fontId="0" fillId="3" borderId="14" xfId="0" applyNumberFormat="1" applyFont="1" applyFill="1" applyBorder="1"/>
    <xf numFmtId="0" fontId="0" fillId="3" borderId="14" xfId="0" applyFont="1" applyFill="1" applyBorder="1"/>
    <xf numFmtId="164" fontId="0" fillId="0" borderId="15" xfId="1" applyNumberFormat="1" applyFont="1" applyFill="1" applyBorder="1"/>
    <xf numFmtId="164" fontId="0" fillId="0" borderId="7" xfId="1" applyNumberFormat="1" applyFont="1" applyFill="1" applyBorder="1"/>
    <xf numFmtId="0" fontId="4" fillId="0" borderId="0" xfId="0" applyFont="1"/>
    <xf numFmtId="0" fontId="0" fillId="0" borderId="0" xfId="0" applyFill="1" applyBorder="1"/>
    <xf numFmtId="3" fontId="7" fillId="0"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0" xfId="0" applyNumberFormat="1" applyFill="1" applyBorder="1"/>
    <xf numFmtId="0" fontId="0" fillId="0" borderId="0" xfId="0" applyFill="1"/>
    <xf numFmtId="0" fontId="0" fillId="0" borderId="0" xfId="0" applyFont="1" applyFill="1" applyBorder="1"/>
    <xf numFmtId="0" fontId="6" fillId="0" borderId="0" xfId="2" applyAlignment="1">
      <alignment wrapText="1"/>
    </xf>
  </cellXfs>
  <cellStyles count="3">
    <cellStyle name="Hyperlink" xfId="2" builtinId="8"/>
    <cellStyle name="Input" xfId="1" builtinId="2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63500</xdr:colOff>
      <xdr:row>48</xdr:row>
      <xdr:rowOff>50800</xdr:rowOff>
    </xdr:from>
    <xdr:to>
      <xdr:col>18</xdr:col>
      <xdr:colOff>660400</xdr:colOff>
      <xdr:row>75</xdr:row>
      <xdr:rowOff>50800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91" b="5866"/>
        <a:stretch/>
      </xdr:blipFill>
      <xdr:spPr>
        <a:xfrm>
          <a:off x="12369800" y="9804400"/>
          <a:ext cx="5549900" cy="5486400"/>
        </a:xfrm>
        <a:prstGeom prst="rect">
          <a:avLst/>
        </a:prstGeom>
      </xdr:spPr>
    </xdr:pic>
    <xdr:clientData/>
  </xdr:twoCellAnchor>
  <xdr:twoCellAnchor editAs="oneCell">
    <xdr:from>
      <xdr:col>1</xdr:col>
      <xdr:colOff>12700</xdr:colOff>
      <xdr:row>48</xdr:row>
      <xdr:rowOff>63500</xdr:rowOff>
    </xdr:from>
    <xdr:to>
      <xdr:col>13</xdr:col>
      <xdr:colOff>12700</xdr:colOff>
      <xdr:row>75</xdr:row>
      <xdr:rowOff>43342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2600" y="9817100"/>
          <a:ext cx="10121900" cy="5466242"/>
        </a:xfrm>
        <a:prstGeom prst="rect">
          <a:avLst/>
        </a:prstGeom>
      </xdr:spPr>
    </xdr:pic>
    <xdr:clientData/>
  </xdr:twoCellAnchor>
  <xdr:twoCellAnchor>
    <xdr:from>
      <xdr:col>7</xdr:col>
      <xdr:colOff>508000</xdr:colOff>
      <xdr:row>58</xdr:row>
      <xdr:rowOff>114300</xdr:rowOff>
    </xdr:from>
    <xdr:to>
      <xdr:col>15</xdr:col>
      <xdr:colOff>139700</xdr:colOff>
      <xdr:row>62</xdr:row>
      <xdr:rowOff>76200</xdr:rowOff>
    </xdr:to>
    <xdr:cxnSp macro="">
      <xdr:nvCxnSpPr>
        <xdr:cNvPr id="4" name="Straight Arrow Connector 3"/>
        <xdr:cNvCxnSpPr/>
      </xdr:nvCxnSpPr>
      <xdr:spPr>
        <a:xfrm flipV="1">
          <a:off x="8686800" y="11899900"/>
          <a:ext cx="6235700" cy="774700"/>
        </a:xfrm>
        <a:prstGeom prst="straightConnector1">
          <a:avLst/>
        </a:prstGeom>
        <a:ln w="603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571500</xdr:colOff>
      <xdr:row>72</xdr:row>
      <xdr:rowOff>0</xdr:rowOff>
    </xdr:from>
    <xdr:to>
      <xdr:col>17</xdr:col>
      <xdr:colOff>647700</xdr:colOff>
      <xdr:row>75</xdr:row>
      <xdr:rowOff>38100</xdr:rowOff>
    </xdr:to>
    <xdr:sp macro="" textlink="">
      <xdr:nvSpPr>
        <xdr:cNvPr id="5" name="Rectangle 4"/>
        <xdr:cNvSpPr/>
      </xdr:nvSpPr>
      <xdr:spPr>
        <a:xfrm>
          <a:off x="14528800" y="14630400"/>
          <a:ext cx="2552700" cy="647700"/>
        </a:xfrm>
        <a:prstGeom prst="rect">
          <a:avLst/>
        </a:prstGeom>
        <a:no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290056</xdr:colOff>
      <xdr:row>6</xdr:row>
      <xdr:rowOff>175902</xdr:rowOff>
    </xdr:from>
    <xdr:to>
      <xdr:col>18</xdr:col>
      <xdr:colOff>442456</xdr:colOff>
      <xdr:row>39</xdr:row>
      <xdr:rowOff>180591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43356" y="1395102"/>
          <a:ext cx="10058400" cy="6710289"/>
        </a:xfrm>
        <a:prstGeom prst="rect">
          <a:avLst/>
        </a:prstGeom>
      </xdr:spPr>
    </xdr:pic>
    <xdr:clientData/>
  </xdr:twoCellAnchor>
  <xdr:twoCellAnchor>
    <xdr:from>
      <xdr:col>8</xdr:col>
      <xdr:colOff>576463</xdr:colOff>
      <xdr:row>26</xdr:row>
      <xdr:rowOff>110505</xdr:rowOff>
    </xdr:from>
    <xdr:to>
      <xdr:col>10</xdr:col>
      <xdr:colOff>589163</xdr:colOff>
      <xdr:row>27</xdr:row>
      <xdr:rowOff>145977</xdr:rowOff>
    </xdr:to>
    <xdr:sp macro="" textlink="">
      <xdr:nvSpPr>
        <xdr:cNvPr id="7" name="Rectangle 6"/>
        <xdr:cNvSpPr/>
      </xdr:nvSpPr>
      <xdr:spPr>
        <a:xfrm>
          <a:off x="9580763" y="5393705"/>
          <a:ext cx="1663700" cy="238672"/>
        </a:xfrm>
        <a:prstGeom prst="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ea%20(Reitdiep)%20(Dorine%20van%20der%20Vlies's%20conflicted%20copy%202018-0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Notes (2)"/>
      <sheetName val="Notes"/>
      <sheetName val=".ad"/>
    </sheetNames>
    <sheetDataSet>
      <sheetData sheetId="0">
        <row r="23">
          <cell r="F23">
            <v>918</v>
          </cell>
        </row>
        <row r="24">
          <cell r="F24">
            <v>160</v>
          </cell>
        </row>
      </sheetData>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atline.cbs.nl/Statweb/publication/?VW=T&amp;DM=SLNL&amp;PA=83220NED&amp;D1=1,3-4,34,37,41,44-46,54,62,77-85,88-90,99-101&amp;D2=90-91,169,174&amp;HD=171219-0919&amp;HDR=T&amp;STB=G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69"/>
  <sheetViews>
    <sheetView tabSelected="1" workbookViewId="0">
      <selection activeCell="F48" sqref="F48"/>
    </sheetView>
  </sheetViews>
  <sheetFormatPr baseColWidth="10" defaultRowHeight="16" x14ac:dyDescent="0.2"/>
  <cols>
    <col min="2" max="2" width="15.33203125" bestFit="1" customWidth="1"/>
    <col min="3" max="3" width="46.1640625" customWidth="1"/>
    <col min="4" max="4" width="29" customWidth="1"/>
    <col min="5" max="5" width="8.83203125" customWidth="1"/>
    <col min="6" max="6" width="24.83203125" customWidth="1"/>
    <col min="7" max="7" width="12.1640625" customWidth="1"/>
    <col min="8" max="8" width="116.5" customWidth="1"/>
    <col min="9" max="9" width="9" bestFit="1" customWidth="1"/>
  </cols>
  <sheetData>
    <row r="1" spans="1:12" x14ac:dyDescent="0.2">
      <c r="A1" s="4"/>
      <c r="B1" s="1"/>
      <c r="C1" s="1"/>
      <c r="D1" s="1"/>
      <c r="E1" s="1"/>
      <c r="F1" s="1"/>
      <c r="G1" s="1"/>
      <c r="H1" s="2"/>
      <c r="I1" s="2"/>
      <c r="J1" s="4"/>
      <c r="K1" s="4"/>
      <c r="L1" s="4"/>
    </row>
    <row r="2" spans="1:12" x14ac:dyDescent="0.2">
      <c r="A2" s="4"/>
      <c r="B2" s="1"/>
      <c r="C2" s="1"/>
      <c r="D2" s="1"/>
      <c r="E2" s="1"/>
      <c r="F2" s="1"/>
      <c r="G2" s="1"/>
      <c r="H2" s="2"/>
      <c r="I2" s="2"/>
      <c r="J2" s="4"/>
      <c r="K2" s="4"/>
      <c r="L2" s="4"/>
    </row>
    <row r="3" spans="1:12" x14ac:dyDescent="0.2">
      <c r="A3" s="4"/>
      <c r="B3" s="1"/>
      <c r="C3" s="1"/>
      <c r="D3" s="1"/>
      <c r="E3" s="1"/>
      <c r="F3" s="1"/>
      <c r="G3" s="1"/>
      <c r="H3" s="2"/>
      <c r="I3" s="2"/>
      <c r="J3" s="4"/>
      <c r="K3" s="4"/>
      <c r="L3" s="4"/>
    </row>
    <row r="4" spans="1:12" x14ac:dyDescent="0.2">
      <c r="A4" s="4"/>
      <c r="B4" s="4"/>
      <c r="C4" s="4"/>
      <c r="D4" s="4"/>
      <c r="E4" s="4"/>
      <c r="F4" s="4"/>
      <c r="G4" s="5"/>
      <c r="H4" s="4"/>
      <c r="I4" s="4"/>
      <c r="J4" s="4"/>
      <c r="K4" s="4"/>
      <c r="L4" s="4"/>
    </row>
    <row r="5" spans="1:12" x14ac:dyDescent="0.2">
      <c r="A5" s="4"/>
      <c r="B5" s="4"/>
      <c r="C5" s="4"/>
      <c r="D5" s="4"/>
      <c r="E5" s="4"/>
      <c r="F5" s="4"/>
      <c r="G5" s="5"/>
      <c r="H5" s="4"/>
      <c r="I5" s="4"/>
      <c r="J5" s="4"/>
      <c r="K5" s="4"/>
      <c r="L5" s="4"/>
    </row>
    <row r="6" spans="1:12" x14ac:dyDescent="0.2">
      <c r="A6" s="4"/>
      <c r="B6" s="4"/>
      <c r="C6" s="4"/>
      <c r="D6" s="4"/>
      <c r="E6" s="4"/>
      <c r="F6" s="4"/>
      <c r="G6" s="5"/>
      <c r="H6" s="4"/>
      <c r="I6" s="4"/>
      <c r="J6" s="4"/>
      <c r="K6" s="4"/>
      <c r="L6" s="4"/>
    </row>
    <row r="7" spans="1:12" ht="17" thickBot="1" x14ac:dyDescent="0.25">
      <c r="A7" s="4"/>
      <c r="B7" s="37" t="s">
        <v>33</v>
      </c>
      <c r="C7" s="4"/>
      <c r="D7" s="4"/>
      <c r="E7" s="4"/>
      <c r="F7" s="4"/>
      <c r="G7" s="5"/>
      <c r="H7" s="4"/>
      <c r="I7" s="4"/>
      <c r="J7" s="4"/>
      <c r="K7" s="4"/>
      <c r="L7" s="4"/>
    </row>
    <row r="8" spans="1:12" x14ac:dyDescent="0.2">
      <c r="A8" s="4"/>
      <c r="B8" s="6" t="s">
        <v>19</v>
      </c>
      <c r="C8" s="7"/>
      <c r="D8" s="7"/>
      <c r="E8" s="7"/>
      <c r="F8" s="8"/>
      <c r="G8" s="9"/>
      <c r="H8" s="10"/>
      <c r="I8" s="11"/>
      <c r="J8" s="11"/>
      <c r="K8" s="12"/>
      <c r="L8" s="4"/>
    </row>
    <row r="9" spans="1:12" x14ac:dyDescent="0.2">
      <c r="A9" s="4"/>
      <c r="B9" s="13"/>
      <c r="C9" s="14"/>
      <c r="D9" s="14"/>
      <c r="E9" s="14"/>
      <c r="F9" s="15"/>
      <c r="G9" s="16"/>
      <c r="H9" s="17"/>
      <c r="I9" s="1"/>
      <c r="J9" s="1"/>
      <c r="K9" s="18"/>
      <c r="L9" s="4"/>
    </row>
    <row r="10" spans="1:12" x14ac:dyDescent="0.2">
      <c r="A10" s="4"/>
      <c r="B10" s="25" t="s">
        <v>20</v>
      </c>
      <c r="C10" s="26"/>
      <c r="D10" s="26" t="s">
        <v>21</v>
      </c>
      <c r="E10" s="27" t="s">
        <v>32</v>
      </c>
      <c r="F10" s="26" t="s">
        <v>22</v>
      </c>
      <c r="G10" s="26"/>
      <c r="H10" s="26" t="s">
        <v>23</v>
      </c>
      <c r="I10" s="4"/>
      <c r="J10" s="4"/>
      <c r="K10" s="28"/>
      <c r="L10" s="4"/>
    </row>
    <row r="11" spans="1:12" x14ac:dyDescent="0.2">
      <c r="A11" s="4"/>
      <c r="B11" s="31"/>
      <c r="C11" s="32"/>
      <c r="D11" s="32"/>
      <c r="E11" s="33"/>
      <c r="F11" s="32"/>
      <c r="G11" s="32"/>
      <c r="H11" s="32" t="s">
        <v>31</v>
      </c>
      <c r="I11" s="34"/>
      <c r="J11" s="34"/>
      <c r="K11" s="35"/>
      <c r="L11" s="4"/>
    </row>
    <row r="12" spans="1:12" ht="49" thickBot="1" x14ac:dyDescent="0.25">
      <c r="A12" s="4"/>
      <c r="B12" s="25"/>
      <c r="C12" s="26"/>
      <c r="D12" s="26"/>
      <c r="E12" s="27"/>
      <c r="F12" s="26"/>
      <c r="G12" s="26"/>
      <c r="H12" s="56" t="s">
        <v>163</v>
      </c>
      <c r="I12" s="4"/>
      <c r="J12" s="4"/>
      <c r="K12" s="28"/>
      <c r="L12" s="4"/>
    </row>
    <row r="13" spans="1:12" ht="17" thickBot="1" x14ac:dyDescent="0.25">
      <c r="A13" s="4"/>
      <c r="B13" s="25"/>
      <c r="C13" s="14" t="s">
        <v>134</v>
      </c>
      <c r="D13" s="38" t="s">
        <v>25</v>
      </c>
      <c r="E13" s="39"/>
      <c r="F13" s="40">
        <v>918</v>
      </c>
      <c r="G13" s="26"/>
      <c r="H13" s="30" t="s">
        <v>164</v>
      </c>
      <c r="I13" s="4"/>
      <c r="J13" s="4"/>
      <c r="K13" s="28"/>
      <c r="L13" s="4"/>
    </row>
    <row r="14" spans="1:12" ht="17" thickBot="1" x14ac:dyDescent="0.25">
      <c r="A14" s="4"/>
      <c r="B14" s="25"/>
      <c r="C14" s="14" t="s">
        <v>100</v>
      </c>
      <c r="D14" s="38" t="s">
        <v>25</v>
      </c>
      <c r="E14" s="39"/>
      <c r="F14" s="40">
        <v>99589</v>
      </c>
      <c r="G14" s="26"/>
      <c r="H14" s="19" t="s">
        <v>102</v>
      </c>
      <c r="I14" s="4"/>
      <c r="J14" s="4"/>
      <c r="K14" s="28"/>
      <c r="L14" s="4"/>
    </row>
    <row r="15" spans="1:12" ht="17" thickBot="1" x14ac:dyDescent="0.25">
      <c r="A15" s="4"/>
      <c r="B15" s="25"/>
      <c r="C15" s="14" t="s">
        <v>101</v>
      </c>
      <c r="D15" s="38" t="s">
        <v>25</v>
      </c>
      <c r="E15" s="39"/>
      <c r="F15" s="40">
        <v>7587029</v>
      </c>
      <c r="G15" s="26"/>
      <c r="H15" s="19" t="s">
        <v>103</v>
      </c>
      <c r="I15" s="4"/>
      <c r="J15" s="4"/>
      <c r="K15" s="28"/>
      <c r="L15" s="4"/>
    </row>
    <row r="16" spans="1:12" x14ac:dyDescent="0.2">
      <c r="A16" s="4"/>
      <c r="B16" s="25" t="s">
        <v>24</v>
      </c>
      <c r="C16" s="26"/>
      <c r="D16" s="26"/>
      <c r="E16" s="27"/>
      <c r="F16" s="26"/>
      <c r="G16" s="26"/>
      <c r="H16" s="26"/>
      <c r="I16" s="4"/>
      <c r="J16" s="4"/>
      <c r="K16" s="28"/>
      <c r="L16" s="4"/>
    </row>
    <row r="17" spans="1:12" ht="17" thickBot="1" x14ac:dyDescent="0.25">
      <c r="A17" s="4"/>
      <c r="B17" s="22"/>
      <c r="C17" s="1"/>
      <c r="D17" s="1"/>
      <c r="E17" s="1"/>
      <c r="F17" s="1"/>
      <c r="G17" s="1"/>
      <c r="H17" s="1"/>
      <c r="I17" s="1"/>
      <c r="J17" s="1"/>
      <c r="K17" s="18"/>
      <c r="L17" s="4"/>
    </row>
    <row r="18" spans="1:12" ht="17" thickBot="1" x14ac:dyDescent="0.25">
      <c r="A18" s="4"/>
      <c r="B18" s="22"/>
      <c r="C18" s="1" t="s">
        <v>93</v>
      </c>
      <c r="D18" s="1"/>
      <c r="E18" s="1"/>
      <c r="F18" s="19">
        <v>2015</v>
      </c>
      <c r="G18" s="1"/>
      <c r="H18" s="24"/>
      <c r="I18" s="1"/>
      <c r="J18" s="4"/>
      <c r="K18" s="18"/>
      <c r="L18" s="4"/>
    </row>
    <row r="19" spans="1:12" x14ac:dyDescent="0.2">
      <c r="A19" s="4"/>
      <c r="B19" s="22"/>
      <c r="C19" s="1"/>
      <c r="D19" s="1"/>
      <c r="E19" s="1"/>
      <c r="F19" s="1"/>
      <c r="G19" s="1"/>
      <c r="H19" s="24"/>
      <c r="I19" s="1"/>
      <c r="J19" s="4"/>
      <c r="K19" s="18"/>
      <c r="L19" s="4"/>
    </row>
    <row r="20" spans="1:12" ht="17" thickBot="1" x14ac:dyDescent="0.25">
      <c r="A20" s="4"/>
      <c r="B20" s="22"/>
      <c r="C20" s="1"/>
      <c r="D20" s="1"/>
      <c r="E20" s="1"/>
      <c r="F20" s="1"/>
      <c r="G20" s="1"/>
      <c r="H20" s="24"/>
      <c r="I20" s="1"/>
      <c r="J20" s="4"/>
      <c r="K20" s="18"/>
      <c r="L20" s="4"/>
    </row>
    <row r="21" spans="1:12" ht="17" thickBot="1" x14ac:dyDescent="0.25">
      <c r="A21" s="4"/>
      <c r="B21" s="22"/>
      <c r="C21" s="1" t="s">
        <v>0</v>
      </c>
      <c r="D21" s="1" t="s">
        <v>25</v>
      </c>
      <c r="E21" s="1"/>
      <c r="F21" s="41">
        <v>2595</v>
      </c>
      <c r="G21" s="1"/>
      <c r="H21" s="19" t="s">
        <v>104</v>
      </c>
      <c r="I21" s="1"/>
      <c r="J21" s="4"/>
      <c r="K21" s="18"/>
      <c r="L21" s="4"/>
    </row>
    <row r="22" spans="1:12" ht="17" thickBot="1" x14ac:dyDescent="0.25">
      <c r="A22" s="4"/>
      <c r="B22" s="22"/>
      <c r="C22" s="1" t="s">
        <v>2</v>
      </c>
      <c r="D22" s="1" t="s">
        <v>25</v>
      </c>
      <c r="E22" s="1"/>
      <c r="F22" s="41">
        <v>1070</v>
      </c>
      <c r="G22" s="1"/>
      <c r="H22" s="19" t="s">
        <v>105</v>
      </c>
      <c r="I22" s="1"/>
      <c r="J22" s="4"/>
      <c r="K22" s="18"/>
      <c r="L22" s="4"/>
    </row>
    <row r="23" spans="1:12" ht="17" thickBot="1" x14ac:dyDescent="0.25">
      <c r="A23" s="4"/>
      <c r="B23" s="22"/>
      <c r="C23" s="1" t="s">
        <v>1</v>
      </c>
      <c r="D23" s="1" t="s">
        <v>25</v>
      </c>
      <c r="E23" s="1"/>
      <c r="F23" s="42">
        <v>918</v>
      </c>
      <c r="G23" s="1"/>
      <c r="H23" s="19" t="s">
        <v>106</v>
      </c>
      <c r="I23" s="3"/>
      <c r="J23" s="4"/>
      <c r="K23" s="18"/>
      <c r="L23" s="4"/>
    </row>
    <row r="24" spans="1:12" ht="17" thickBot="1" x14ac:dyDescent="0.25">
      <c r="A24" s="4"/>
      <c r="B24" s="22"/>
      <c r="C24" s="1" t="s">
        <v>3</v>
      </c>
      <c r="D24" s="1" t="s">
        <v>25</v>
      </c>
      <c r="E24" s="1"/>
      <c r="F24" s="40">
        <v>160</v>
      </c>
      <c r="G24" s="1"/>
      <c r="H24" s="19" t="s">
        <v>107</v>
      </c>
      <c r="I24" s="1"/>
      <c r="J24" s="4"/>
      <c r="K24" s="18"/>
      <c r="L24" s="4"/>
    </row>
    <row r="25" spans="1:12" ht="17" thickBot="1" x14ac:dyDescent="0.25">
      <c r="A25" s="4"/>
      <c r="B25" s="22"/>
      <c r="C25" s="1" t="s">
        <v>4</v>
      </c>
      <c r="D25" s="1" t="s">
        <v>26</v>
      </c>
      <c r="E25" s="1"/>
      <c r="F25" s="43">
        <f>Notes!C48</f>
        <v>5.1849630000000001E-2</v>
      </c>
      <c r="G25" s="1"/>
      <c r="H25" s="29" t="s">
        <v>108</v>
      </c>
      <c r="I25" s="1"/>
      <c r="J25" s="4"/>
      <c r="K25" s="18"/>
      <c r="L25" s="4"/>
    </row>
    <row r="26" spans="1:12" ht="17" thickBot="1" x14ac:dyDescent="0.25">
      <c r="A26" s="4"/>
      <c r="B26" s="22"/>
      <c r="C26" s="1" t="s">
        <v>5</v>
      </c>
      <c r="D26" s="1" t="s">
        <v>27</v>
      </c>
      <c r="E26" s="1">
        <v>451</v>
      </c>
      <c r="F26" s="29">
        <f>E26*(F13/F15)*2</f>
        <v>0.10913837287296516</v>
      </c>
      <c r="G26" s="1"/>
      <c r="H26" s="19" t="s">
        <v>162</v>
      </c>
      <c r="I26" s="1"/>
      <c r="J26" s="4"/>
      <c r="K26" s="18"/>
      <c r="L26" s="4"/>
    </row>
    <row r="27" spans="1:12" ht="17" thickBot="1" x14ac:dyDescent="0.25">
      <c r="A27" s="4"/>
      <c r="B27" s="22"/>
      <c r="C27" s="1" t="s">
        <v>6</v>
      </c>
      <c r="D27" s="1" t="s">
        <v>26</v>
      </c>
      <c r="E27" s="1">
        <v>27539</v>
      </c>
      <c r="F27" s="29">
        <f>E27 * (F13/F15)*2</f>
        <v>6.6642165200633867</v>
      </c>
      <c r="G27" s="1"/>
      <c r="H27" s="19" t="s">
        <v>162</v>
      </c>
      <c r="I27" s="1"/>
      <c r="J27" s="4"/>
      <c r="K27" s="18"/>
      <c r="L27" s="4"/>
    </row>
    <row r="28" spans="1:12" ht="17" thickBot="1" x14ac:dyDescent="0.25">
      <c r="A28" s="4"/>
      <c r="B28" s="22"/>
      <c r="C28" s="1" t="s">
        <v>7</v>
      </c>
      <c r="D28" s="1" t="s">
        <v>26</v>
      </c>
      <c r="E28" s="1">
        <v>49589</v>
      </c>
      <c r="F28" s="44">
        <f>E28 *(F13/F15)*2</f>
        <v>12.000139184916783</v>
      </c>
      <c r="G28" s="1"/>
      <c r="H28" s="19" t="s">
        <v>162</v>
      </c>
      <c r="I28" s="1"/>
      <c r="J28" s="4"/>
      <c r="K28" s="18"/>
      <c r="L28" s="4"/>
    </row>
    <row r="29" spans="1:12" ht="17" thickBot="1" x14ac:dyDescent="0.25">
      <c r="A29" s="4"/>
      <c r="B29" s="22"/>
      <c r="C29" s="1" t="s">
        <v>8</v>
      </c>
      <c r="D29" s="1" t="s">
        <v>26</v>
      </c>
      <c r="E29" s="1"/>
      <c r="F29" s="45">
        <f>F25</f>
        <v>5.1849630000000001E-2</v>
      </c>
      <c r="G29" s="1"/>
      <c r="H29" s="19" t="s">
        <v>109</v>
      </c>
      <c r="I29" s="1"/>
      <c r="J29" s="4"/>
      <c r="K29" s="18"/>
      <c r="L29" s="4"/>
    </row>
    <row r="30" spans="1:12" ht="17" thickBot="1" x14ac:dyDescent="0.25">
      <c r="A30" s="4"/>
      <c r="B30" s="22"/>
      <c r="C30" s="1" t="s">
        <v>9</v>
      </c>
      <c r="D30" s="1" t="s">
        <v>26</v>
      </c>
      <c r="E30" s="1"/>
      <c r="F30" s="46">
        <f>Notes!C7</f>
        <v>2.3144352E-2</v>
      </c>
      <c r="G30" s="1"/>
      <c r="H30" s="19" t="s">
        <v>110</v>
      </c>
      <c r="I30" s="1"/>
      <c r="J30" s="4"/>
      <c r="K30" s="18"/>
      <c r="L30" s="4"/>
    </row>
    <row r="31" spans="1:12" ht="17" thickBot="1" x14ac:dyDescent="0.25">
      <c r="A31" s="4"/>
      <c r="B31" s="22"/>
      <c r="C31" s="1" t="s">
        <v>10</v>
      </c>
      <c r="D31" s="1" t="s">
        <v>26</v>
      </c>
      <c r="E31" s="1"/>
      <c r="F31" s="29">
        <f>Notes!C8</f>
        <v>1.4185247999999999E-2</v>
      </c>
      <c r="G31" s="1"/>
      <c r="H31" s="19" t="s">
        <v>110</v>
      </c>
      <c r="I31" s="1"/>
      <c r="J31" s="4"/>
      <c r="K31" s="18"/>
      <c r="L31" s="4"/>
    </row>
    <row r="32" spans="1:12" ht="17" thickBot="1" x14ac:dyDescent="0.25">
      <c r="A32" s="4"/>
      <c r="B32" s="22"/>
      <c r="C32" s="1" t="s">
        <v>17</v>
      </c>
      <c r="D32" s="1" t="s">
        <v>28</v>
      </c>
      <c r="E32" s="1"/>
      <c r="F32" s="47">
        <v>0</v>
      </c>
      <c r="G32" s="1"/>
      <c r="H32" s="36" t="s">
        <v>105</v>
      </c>
      <c r="I32" s="1"/>
      <c r="J32" s="4"/>
      <c r="K32" s="18"/>
      <c r="L32" s="4"/>
    </row>
    <row r="33" spans="1:12" ht="17" thickBot="1" x14ac:dyDescent="0.25">
      <c r="A33" s="4"/>
      <c r="B33" s="22"/>
      <c r="C33" s="1" t="s">
        <v>18</v>
      </c>
      <c r="D33" s="1" t="s">
        <v>28</v>
      </c>
      <c r="E33" s="1"/>
      <c r="F33" s="48">
        <f>1-F32</f>
        <v>1</v>
      </c>
      <c r="G33" s="1"/>
      <c r="H33" s="19" t="s">
        <v>103</v>
      </c>
      <c r="I33" s="1"/>
      <c r="J33" s="4"/>
      <c r="K33" s="18"/>
      <c r="L33" s="4"/>
    </row>
    <row r="34" spans="1:12" ht="17" thickBot="1" x14ac:dyDescent="0.25">
      <c r="A34" s="4"/>
      <c r="B34" s="22"/>
      <c r="C34" s="1" t="s">
        <v>11</v>
      </c>
      <c r="D34" s="1" t="s">
        <v>29</v>
      </c>
      <c r="E34" s="1">
        <v>154.69</v>
      </c>
      <c r="F34">
        <v>1.090085E-2</v>
      </c>
      <c r="H34" s="19" t="s">
        <v>160</v>
      </c>
      <c r="I34" s="1"/>
      <c r="J34" s="4"/>
      <c r="K34" s="18"/>
      <c r="L34" s="4"/>
    </row>
    <row r="35" spans="1:12" x14ac:dyDescent="0.2">
      <c r="A35" s="4"/>
      <c r="B35" s="22"/>
      <c r="C35" s="1"/>
      <c r="D35" s="1"/>
      <c r="E35" s="1"/>
      <c r="I35" s="1"/>
      <c r="J35" s="1"/>
      <c r="K35" s="18"/>
      <c r="L35" s="4"/>
    </row>
    <row r="36" spans="1:12" x14ac:dyDescent="0.2">
      <c r="A36" s="4"/>
      <c r="B36" s="22"/>
      <c r="C36" s="1"/>
      <c r="D36" s="1"/>
      <c r="E36" s="1"/>
      <c r="F36" s="1"/>
      <c r="G36" s="1"/>
      <c r="H36" s="1"/>
      <c r="I36" s="1"/>
      <c r="J36" s="1"/>
      <c r="K36" s="18"/>
      <c r="L36" s="4"/>
    </row>
    <row r="37" spans="1:12" x14ac:dyDescent="0.2">
      <c r="A37" s="4"/>
      <c r="B37" s="22"/>
      <c r="C37" s="1"/>
      <c r="D37" s="1"/>
      <c r="E37" s="1"/>
      <c r="F37" s="1"/>
      <c r="G37" s="1"/>
      <c r="H37" s="1"/>
      <c r="I37" s="1"/>
      <c r="J37" s="1"/>
      <c r="K37" s="18"/>
      <c r="L37" s="4"/>
    </row>
    <row r="38" spans="1:12" x14ac:dyDescent="0.2">
      <c r="A38" s="4"/>
      <c r="B38" s="22"/>
      <c r="C38" s="1"/>
      <c r="D38" s="1"/>
      <c r="E38" s="1"/>
      <c r="F38" s="1"/>
      <c r="G38" s="1"/>
      <c r="H38" s="1"/>
      <c r="I38" s="1"/>
      <c r="J38" s="1"/>
      <c r="K38" s="18"/>
      <c r="L38" s="4"/>
    </row>
    <row r="39" spans="1:12" x14ac:dyDescent="0.2">
      <c r="A39" s="4"/>
      <c r="B39" s="22"/>
      <c r="C39" s="1"/>
      <c r="D39" s="1"/>
      <c r="E39" s="1"/>
      <c r="F39" s="1"/>
      <c r="G39" s="1"/>
      <c r="H39" s="1"/>
      <c r="I39" s="1"/>
      <c r="J39" s="1"/>
      <c r="K39" s="18"/>
      <c r="L39" s="4"/>
    </row>
    <row r="40" spans="1:12" x14ac:dyDescent="0.2">
      <c r="A40" s="4"/>
      <c r="B40" s="22"/>
      <c r="C40" s="1"/>
      <c r="D40" s="1"/>
      <c r="E40" s="1"/>
      <c r="F40" s="1"/>
      <c r="G40" s="1"/>
      <c r="H40" s="1"/>
      <c r="I40" s="1"/>
      <c r="J40" s="1"/>
      <c r="K40" s="18"/>
      <c r="L40" s="4"/>
    </row>
    <row r="41" spans="1:12" x14ac:dyDescent="0.2">
      <c r="A41" s="4"/>
      <c r="B41" s="22"/>
      <c r="C41" s="1"/>
      <c r="D41" s="1"/>
      <c r="E41" s="1"/>
      <c r="F41" s="1"/>
      <c r="G41" s="1"/>
      <c r="H41" s="1"/>
      <c r="I41" s="1"/>
      <c r="J41" s="1"/>
      <c r="K41" s="18"/>
      <c r="L41" s="4"/>
    </row>
    <row r="42" spans="1:12" ht="17" thickBot="1" x14ac:dyDescent="0.25">
      <c r="A42" s="4"/>
      <c r="B42" s="23"/>
      <c r="C42" s="20"/>
      <c r="D42" s="20"/>
      <c r="E42" s="20"/>
      <c r="F42" s="20"/>
      <c r="G42" s="20"/>
      <c r="H42" s="20"/>
      <c r="I42" s="20"/>
      <c r="J42" s="20"/>
      <c r="K42" s="21"/>
      <c r="L42" s="4"/>
    </row>
    <row r="43" spans="1:12" x14ac:dyDescent="0.2">
      <c r="A43" s="4"/>
      <c r="B43" s="4"/>
      <c r="C43" s="4"/>
      <c r="D43" s="4"/>
      <c r="E43" s="4"/>
      <c r="F43" s="4"/>
      <c r="G43" s="4"/>
      <c r="H43" s="4"/>
      <c r="I43" s="4"/>
      <c r="J43" s="4"/>
      <c r="K43" s="4"/>
      <c r="L43" s="4"/>
    </row>
    <row r="44" spans="1:12" x14ac:dyDescent="0.2">
      <c r="A44" s="4"/>
      <c r="B44" s="4"/>
      <c r="C44" s="4"/>
      <c r="D44" s="4"/>
      <c r="E44" s="4"/>
      <c r="F44" s="4"/>
      <c r="G44" s="4"/>
      <c r="H44" s="4"/>
      <c r="I44" s="4"/>
      <c r="J44" s="4"/>
      <c r="K44" s="4"/>
      <c r="L44" s="4"/>
    </row>
    <row r="45" spans="1:12" x14ac:dyDescent="0.2">
      <c r="A45" s="4"/>
      <c r="B45" s="4"/>
      <c r="C45" s="4"/>
      <c r="D45" s="4"/>
      <c r="E45" s="4"/>
      <c r="F45" s="4"/>
      <c r="G45" s="4"/>
      <c r="H45" s="4"/>
      <c r="I45" s="4"/>
      <c r="J45" s="4"/>
      <c r="K45" s="4"/>
      <c r="L45" s="4"/>
    </row>
    <row r="46" spans="1:12" x14ac:dyDescent="0.2">
      <c r="A46" s="4"/>
      <c r="B46" s="4"/>
      <c r="C46" s="4"/>
      <c r="D46" s="4"/>
      <c r="E46" s="4"/>
      <c r="F46" s="4"/>
      <c r="G46" s="4"/>
      <c r="H46" s="4"/>
      <c r="I46" s="4"/>
      <c r="J46" s="4"/>
      <c r="K46" s="4"/>
      <c r="L46" s="4"/>
    </row>
    <row r="47" spans="1:12" x14ac:dyDescent="0.2">
      <c r="A47" s="4"/>
      <c r="B47" s="4"/>
      <c r="C47" s="4"/>
      <c r="D47" s="4"/>
      <c r="E47" s="4"/>
      <c r="F47" s="4"/>
      <c r="G47" s="4"/>
      <c r="H47" s="4"/>
      <c r="I47" s="4"/>
      <c r="J47" s="4"/>
      <c r="K47" s="4"/>
      <c r="L47" s="4"/>
    </row>
    <row r="48" spans="1:12" x14ac:dyDescent="0.2">
      <c r="A48" s="4"/>
      <c r="B48" s="4"/>
      <c r="C48" s="4"/>
      <c r="D48" s="4"/>
      <c r="E48" s="4"/>
      <c r="F48" s="4"/>
      <c r="G48" s="4"/>
      <c r="H48" s="4"/>
      <c r="I48" s="4"/>
      <c r="J48" s="4"/>
      <c r="K48" s="4"/>
      <c r="L48" s="4"/>
    </row>
    <row r="49" spans="1:12" x14ac:dyDescent="0.2">
      <c r="A49" s="4"/>
      <c r="B49" s="4"/>
      <c r="C49" s="4"/>
      <c r="D49" s="4"/>
      <c r="E49" s="4"/>
      <c r="F49" s="4"/>
      <c r="G49" s="4"/>
      <c r="H49" s="4"/>
      <c r="I49" s="4"/>
      <c r="J49" s="4"/>
      <c r="K49" s="4"/>
      <c r="L49" s="4"/>
    </row>
    <row r="50" spans="1:12" x14ac:dyDescent="0.2">
      <c r="A50" s="4"/>
      <c r="B50" s="4"/>
      <c r="C50" s="4"/>
      <c r="D50" s="4"/>
      <c r="E50" s="4"/>
      <c r="F50" s="4"/>
      <c r="G50" s="4"/>
      <c r="H50" s="4"/>
      <c r="I50" s="4"/>
      <c r="J50" s="4"/>
      <c r="K50" s="4"/>
      <c r="L50" s="4"/>
    </row>
    <row r="51" spans="1:12" x14ac:dyDescent="0.2">
      <c r="A51" s="4"/>
      <c r="B51" s="4"/>
      <c r="C51" s="4"/>
      <c r="D51" s="4"/>
      <c r="E51" s="4"/>
      <c r="F51" s="4"/>
      <c r="G51" s="4"/>
      <c r="H51" s="4"/>
      <c r="I51" s="4"/>
      <c r="J51" s="4"/>
      <c r="K51" s="4"/>
      <c r="L51" s="4"/>
    </row>
    <row r="52" spans="1:12" x14ac:dyDescent="0.2">
      <c r="A52" s="4"/>
      <c r="B52" s="4"/>
      <c r="C52" s="4"/>
      <c r="D52" s="4"/>
      <c r="E52" s="4"/>
      <c r="F52" s="4"/>
      <c r="G52" s="4"/>
      <c r="H52" s="4"/>
      <c r="I52" s="4"/>
      <c r="J52" s="4"/>
      <c r="K52" s="4"/>
      <c r="L52" s="4"/>
    </row>
    <row r="53" spans="1:12" x14ac:dyDescent="0.2">
      <c r="A53" s="4"/>
      <c r="B53" s="4"/>
      <c r="C53" s="4"/>
      <c r="D53" s="4"/>
      <c r="E53" s="4"/>
      <c r="F53" s="4"/>
      <c r="G53" s="4"/>
      <c r="H53" s="4"/>
      <c r="I53" s="4"/>
      <c r="J53" s="4"/>
      <c r="K53" s="4"/>
      <c r="L53" s="4"/>
    </row>
    <row r="54" spans="1:12" x14ac:dyDescent="0.2">
      <c r="A54" s="4"/>
      <c r="B54" s="4"/>
      <c r="C54" s="4"/>
      <c r="D54" s="4"/>
      <c r="E54" s="4"/>
      <c r="F54" s="4"/>
      <c r="G54" s="4"/>
      <c r="H54" s="4"/>
      <c r="I54" s="4"/>
      <c r="J54" s="4"/>
      <c r="K54" s="4"/>
      <c r="L54" s="4"/>
    </row>
    <row r="55" spans="1:12" x14ac:dyDescent="0.2">
      <c r="A55" s="4"/>
      <c r="B55" s="4"/>
      <c r="C55" s="4"/>
      <c r="D55" s="4"/>
      <c r="E55" s="4"/>
      <c r="F55" s="4"/>
      <c r="G55" s="4"/>
      <c r="H55" s="4"/>
      <c r="I55" s="4"/>
      <c r="J55" s="4"/>
      <c r="K55" s="4"/>
      <c r="L55" s="4"/>
    </row>
    <row r="56" spans="1:12" x14ac:dyDescent="0.2">
      <c r="A56" s="4"/>
      <c r="B56" s="4"/>
      <c r="C56" s="4"/>
      <c r="D56" s="4"/>
      <c r="E56" s="4"/>
      <c r="F56" s="4"/>
      <c r="G56" s="4"/>
      <c r="H56" s="4"/>
      <c r="I56" s="4"/>
      <c r="J56" s="4"/>
      <c r="K56" s="4"/>
      <c r="L56" s="4"/>
    </row>
    <row r="57" spans="1:12" x14ac:dyDescent="0.2">
      <c r="A57" s="4"/>
      <c r="B57" s="4"/>
      <c r="C57" s="4"/>
      <c r="D57" s="4"/>
      <c r="E57" s="4"/>
      <c r="F57" s="4"/>
      <c r="G57" s="4"/>
      <c r="H57" s="4"/>
      <c r="I57" s="4"/>
      <c r="J57" s="4"/>
      <c r="K57" s="4"/>
      <c r="L57" s="4"/>
    </row>
    <row r="58" spans="1:12" x14ac:dyDescent="0.2">
      <c r="A58" s="4"/>
      <c r="B58" s="4"/>
      <c r="C58" s="4"/>
      <c r="D58" s="4"/>
      <c r="E58" s="4"/>
      <c r="F58" s="4"/>
      <c r="G58" s="4"/>
      <c r="H58" s="4"/>
      <c r="I58" s="4"/>
      <c r="J58" s="4"/>
      <c r="K58" s="4"/>
      <c r="L58" s="4"/>
    </row>
    <row r="59" spans="1:12" x14ac:dyDescent="0.2">
      <c r="A59" s="4"/>
      <c r="B59" s="4"/>
      <c r="C59" s="4"/>
      <c r="D59" s="4"/>
      <c r="E59" s="4"/>
      <c r="F59" s="4"/>
      <c r="G59" s="4"/>
      <c r="H59" s="4"/>
      <c r="I59" s="4"/>
      <c r="J59" s="4"/>
      <c r="K59" s="4"/>
      <c r="L59" s="4"/>
    </row>
    <row r="60" spans="1:12" x14ac:dyDescent="0.2">
      <c r="A60" s="4"/>
      <c r="B60" s="4"/>
      <c r="C60" s="4"/>
      <c r="D60" s="4"/>
      <c r="E60" s="4"/>
      <c r="F60" s="4"/>
      <c r="G60" s="4"/>
      <c r="H60" s="4"/>
      <c r="I60" s="4"/>
      <c r="J60" s="4"/>
      <c r="K60" s="4"/>
      <c r="L60" s="4"/>
    </row>
    <row r="61" spans="1:12" x14ac:dyDescent="0.2">
      <c r="A61" s="4"/>
      <c r="B61" s="4"/>
      <c r="C61" s="4"/>
      <c r="D61" s="4"/>
      <c r="E61" s="4"/>
      <c r="F61" s="4"/>
      <c r="G61" s="4"/>
      <c r="H61" s="4"/>
      <c r="I61" s="4"/>
      <c r="J61" s="4"/>
      <c r="K61" s="4"/>
      <c r="L61" s="4"/>
    </row>
    <row r="62" spans="1:12" x14ac:dyDescent="0.2">
      <c r="A62" s="4"/>
      <c r="B62" s="4"/>
      <c r="C62" s="4"/>
      <c r="D62" s="4"/>
      <c r="E62" s="4"/>
      <c r="F62" s="4"/>
      <c r="G62" s="4"/>
      <c r="H62" s="4"/>
      <c r="I62" s="4"/>
      <c r="J62" s="4"/>
      <c r="K62" s="4"/>
      <c r="L62" s="4"/>
    </row>
    <row r="63" spans="1:12" x14ac:dyDescent="0.2">
      <c r="A63" s="4"/>
      <c r="B63" s="4"/>
      <c r="C63" s="4"/>
      <c r="D63" s="4"/>
      <c r="E63" s="4"/>
      <c r="F63" s="4"/>
      <c r="G63" s="4"/>
      <c r="H63" s="4"/>
      <c r="I63" s="4"/>
      <c r="J63" s="4"/>
      <c r="K63" s="4"/>
      <c r="L63" s="4"/>
    </row>
    <row r="64" spans="1:12" x14ac:dyDescent="0.2">
      <c r="A64" s="4"/>
      <c r="B64" s="4"/>
      <c r="C64" s="4"/>
      <c r="D64" s="4"/>
      <c r="E64" s="4"/>
      <c r="F64" s="4"/>
      <c r="G64" s="4"/>
      <c r="H64" s="4"/>
      <c r="I64" s="4"/>
      <c r="J64" s="4"/>
      <c r="K64" s="4"/>
      <c r="L64" s="4"/>
    </row>
    <row r="65" spans="1:12" x14ac:dyDescent="0.2">
      <c r="A65" s="4"/>
      <c r="B65" s="4"/>
      <c r="C65" s="4"/>
      <c r="D65" s="4"/>
      <c r="E65" s="4"/>
      <c r="F65" s="4"/>
      <c r="G65" s="4"/>
      <c r="H65" s="4"/>
      <c r="I65" s="4"/>
      <c r="J65" s="4"/>
      <c r="K65" s="4"/>
      <c r="L65" s="4"/>
    </row>
    <row r="66" spans="1:12" x14ac:dyDescent="0.2">
      <c r="A66" s="4"/>
      <c r="B66" s="4"/>
      <c r="C66" s="4"/>
      <c r="D66" s="4"/>
      <c r="E66" s="4"/>
      <c r="F66" s="4"/>
      <c r="G66" s="4"/>
      <c r="H66" s="4"/>
      <c r="I66" s="4"/>
      <c r="J66" s="4"/>
      <c r="K66" s="4"/>
      <c r="L66" s="4"/>
    </row>
    <row r="67" spans="1:12" x14ac:dyDescent="0.2">
      <c r="A67" s="4"/>
      <c r="B67" s="4"/>
      <c r="C67" s="4"/>
      <c r="D67" s="4"/>
      <c r="E67" s="4"/>
      <c r="F67" s="4"/>
      <c r="G67" s="4"/>
      <c r="H67" s="4"/>
      <c r="I67" s="4"/>
      <c r="J67" s="4"/>
      <c r="K67" s="4"/>
      <c r="L67" s="4"/>
    </row>
    <row r="68" spans="1:12" x14ac:dyDescent="0.2">
      <c r="A68" s="4"/>
      <c r="B68" s="4"/>
      <c r="C68" s="4"/>
      <c r="D68" s="4"/>
      <c r="E68" s="4"/>
      <c r="F68" s="4"/>
      <c r="G68" s="4"/>
      <c r="H68" s="4"/>
      <c r="I68" s="4"/>
      <c r="J68" s="4"/>
      <c r="K68" s="4"/>
      <c r="L68" s="4"/>
    </row>
    <row r="69" spans="1:12" x14ac:dyDescent="0.2">
      <c r="A69" s="4"/>
      <c r="B69" s="4"/>
      <c r="C69" s="4"/>
      <c r="D69" s="4"/>
      <c r="E69" s="4"/>
      <c r="F69" s="4"/>
      <c r="G69" s="4"/>
      <c r="H69" s="4"/>
      <c r="I69" s="4"/>
      <c r="J69" s="4"/>
      <c r="K69" s="4"/>
      <c r="L69" s="4"/>
    </row>
  </sheetData>
  <dataValidations count="1">
    <dataValidation type="decimal" operator="greaterThanOrEqual" allowBlank="1" showInputMessage="1" showErrorMessage="1" errorTitle="Number Range" error="You may only enter positive numbers here. " sqref="F13:F15">
      <formula1>0</formula1>
    </dataValidation>
  </dataValidations>
  <hyperlinks>
    <hyperlink ref="H12" r:id="rId1" display="http://statline.cbs.nl/Statweb/publication/?VW=T&amp;DM=SLNL&amp;PA=83220NED&amp;D1=1,3-4,34,37,41,44-46,54,62,77-85,88-90,99-101&amp;D2=90-91,169,174&amp;HD=171219-0919&amp;HDR=T&amp;STB=G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zoomScale="87" workbookViewId="0">
      <selection activeCell="C32" sqref="C32"/>
    </sheetView>
  </sheetViews>
  <sheetFormatPr baseColWidth="10" defaultRowHeight="16" x14ac:dyDescent="0.2"/>
  <cols>
    <col min="1" max="1" width="39.5" customWidth="1"/>
    <col min="4" max="4" width="13.6640625" customWidth="1"/>
  </cols>
  <sheetData>
    <row r="2" spans="1:5" x14ac:dyDescent="0.2">
      <c r="A2" s="49" t="s">
        <v>111</v>
      </c>
    </row>
    <row r="3" spans="1:5" x14ac:dyDescent="0.2">
      <c r="B3" t="s">
        <v>112</v>
      </c>
      <c r="C3" t="s">
        <v>113</v>
      </c>
      <c r="D3" t="s">
        <v>114</v>
      </c>
    </row>
    <row r="4" spans="1:5" x14ac:dyDescent="0.2">
      <c r="A4" t="s">
        <v>115</v>
      </c>
      <c r="B4" t="s">
        <v>116</v>
      </c>
      <c r="C4">
        <v>22624</v>
      </c>
      <c r="D4" t="s">
        <v>117</v>
      </c>
    </row>
    <row r="5" spans="1:5" x14ac:dyDescent="0.2">
      <c r="A5" t="s">
        <v>118</v>
      </c>
      <c r="B5" t="s">
        <v>119</v>
      </c>
      <c r="C5">
        <v>1.65</v>
      </c>
      <c r="D5" t="s">
        <v>120</v>
      </c>
    </row>
    <row r="6" spans="1:5" x14ac:dyDescent="0.2">
      <c r="A6" t="s">
        <v>121</v>
      </c>
      <c r="B6" t="s">
        <v>26</v>
      </c>
      <c r="C6">
        <f>(C4*C5)/C45</f>
        <v>3.7329599999999998E-2</v>
      </c>
    </row>
    <row r="7" spans="1:5" x14ac:dyDescent="0.2">
      <c r="A7" t="s">
        <v>122</v>
      </c>
      <c r="B7" t="s">
        <v>26</v>
      </c>
      <c r="C7">
        <f>C6*(0.62)</f>
        <v>2.3144352E-2</v>
      </c>
      <c r="D7" t="s">
        <v>161</v>
      </c>
    </row>
    <row r="8" spans="1:5" x14ac:dyDescent="0.2">
      <c r="A8" t="s">
        <v>123</v>
      </c>
      <c r="B8" t="s">
        <v>26</v>
      </c>
      <c r="C8">
        <f>C6*(0.38)</f>
        <v>1.4185247999999999E-2</v>
      </c>
      <c r="D8" t="s">
        <v>161</v>
      </c>
    </row>
    <row r="10" spans="1:5" x14ac:dyDescent="0.2">
      <c r="A10" s="50"/>
      <c r="B10" s="50"/>
      <c r="C10" s="50"/>
      <c r="D10" s="50"/>
      <c r="E10" s="50"/>
    </row>
    <row r="11" spans="1:5" x14ac:dyDescent="0.2">
      <c r="A11" s="50" t="s">
        <v>1</v>
      </c>
      <c r="B11" s="50" t="s">
        <v>25</v>
      </c>
      <c r="C11" s="51">
        <f>[1]Dashboard!F23</f>
        <v>918</v>
      </c>
      <c r="D11" s="50" t="s">
        <v>106</v>
      </c>
      <c r="E11" s="50"/>
    </row>
    <row r="12" spans="1:5" x14ac:dyDescent="0.2">
      <c r="A12" s="50" t="s">
        <v>3</v>
      </c>
      <c r="B12" s="50" t="s">
        <v>25</v>
      </c>
      <c r="C12" s="52">
        <f>[1]Dashboard!F24</f>
        <v>160</v>
      </c>
      <c r="D12" s="50" t="s">
        <v>107</v>
      </c>
      <c r="E12" s="50"/>
    </row>
    <row r="13" spans="1:5" x14ac:dyDescent="0.2">
      <c r="A13" s="50" t="s">
        <v>124</v>
      </c>
      <c r="B13" s="50" t="s">
        <v>25</v>
      </c>
      <c r="C13" s="53">
        <f>SUM(C11:C12)</f>
        <v>1078</v>
      </c>
      <c r="D13" s="50"/>
      <c r="E13" s="50"/>
    </row>
    <row r="14" spans="1:5" x14ac:dyDescent="0.2">
      <c r="A14" s="50"/>
      <c r="B14" s="50"/>
      <c r="C14" s="50"/>
      <c r="D14" s="50"/>
      <c r="E14" s="50"/>
    </row>
    <row r="15" spans="1:5" x14ac:dyDescent="0.2">
      <c r="A15" s="50"/>
      <c r="B15" s="50"/>
      <c r="C15" s="50"/>
      <c r="D15" s="50"/>
      <c r="E15" s="50"/>
    </row>
    <row r="16" spans="1:5" x14ac:dyDescent="0.2">
      <c r="A16" s="50"/>
      <c r="B16" s="50"/>
      <c r="C16" s="50"/>
      <c r="D16" s="50"/>
      <c r="E16" s="50"/>
    </row>
    <row r="43" spans="1:6" x14ac:dyDescent="0.2">
      <c r="A43" s="49" t="s">
        <v>125</v>
      </c>
    </row>
    <row r="44" spans="1:6" x14ac:dyDescent="0.2">
      <c r="A44" s="54"/>
      <c r="B44" s="54" t="s">
        <v>112</v>
      </c>
      <c r="C44" s="54"/>
      <c r="D44" s="54" t="s">
        <v>126</v>
      </c>
      <c r="E44" s="54"/>
      <c r="F44" s="54"/>
    </row>
    <row r="45" spans="1:6" x14ac:dyDescent="0.2">
      <c r="A45" s="54" t="s">
        <v>127</v>
      </c>
      <c r="B45" s="54" t="s">
        <v>119</v>
      </c>
      <c r="C45" s="54">
        <v>1000000</v>
      </c>
      <c r="D45" s="54"/>
      <c r="E45" s="54"/>
      <c r="F45" s="54"/>
    </row>
    <row r="46" spans="1:6" x14ac:dyDescent="0.2">
      <c r="A46" s="55" t="s">
        <v>125</v>
      </c>
      <c r="B46" t="s">
        <v>25</v>
      </c>
      <c r="C46" s="54" t="s">
        <v>128</v>
      </c>
      <c r="D46" s="54" t="s">
        <v>30</v>
      </c>
      <c r="E46" t="s">
        <v>129</v>
      </c>
      <c r="F46" s="54"/>
    </row>
    <row r="47" spans="1:6" x14ac:dyDescent="0.2">
      <c r="A47" s="55" t="s">
        <v>125</v>
      </c>
      <c r="B47" s="54" t="s">
        <v>119</v>
      </c>
      <c r="C47" s="54">
        <v>51849.63</v>
      </c>
      <c r="D47" s="54" t="s">
        <v>130</v>
      </c>
      <c r="E47" s="54" t="s">
        <v>131</v>
      </c>
      <c r="F47" s="54"/>
    </row>
    <row r="48" spans="1:6" x14ac:dyDescent="0.2">
      <c r="A48" s="54" t="s">
        <v>132</v>
      </c>
      <c r="B48" s="54" t="s">
        <v>133</v>
      </c>
      <c r="C48" s="54">
        <f>C47/C45</f>
        <v>5.1849630000000001E-2</v>
      </c>
      <c r="D48" s="54"/>
      <c r="E48" s="54"/>
      <c r="F48" s="5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E91"/>
  <sheetViews>
    <sheetView topLeftCell="A38" workbookViewId="0">
      <selection activeCell="E85" sqref="E85:E86"/>
    </sheetView>
  </sheetViews>
  <sheetFormatPr baseColWidth="10" defaultRowHeight="16" x14ac:dyDescent="0.2"/>
  <cols>
    <col min="1" max="1" width="72.1640625" customWidth="1"/>
    <col min="2" max="2" width="49" customWidth="1"/>
    <col min="3" max="3" width="19.1640625" customWidth="1"/>
    <col min="4" max="4" width="19.83203125" customWidth="1"/>
    <col min="5" max="5" width="66.33203125" customWidth="1"/>
  </cols>
  <sheetData>
    <row r="2" spans="1:5" x14ac:dyDescent="0.2">
      <c r="A2" t="s">
        <v>15</v>
      </c>
      <c r="B2" t="s">
        <v>12</v>
      </c>
      <c r="C2" t="s">
        <v>13</v>
      </c>
      <c r="D2" t="s">
        <v>14</v>
      </c>
      <c r="E2" t="s">
        <v>16</v>
      </c>
    </row>
    <row r="3" spans="1:5" x14ac:dyDescent="0.2">
      <c r="A3" t="s">
        <v>136</v>
      </c>
      <c r="B3" t="str">
        <f t="shared" ref="B3:B34" si="0">LEFT(A3,FIND("=",A3)-2)</f>
        <v>area</v>
      </c>
      <c r="C3" t="str">
        <f t="shared" ref="C3:C34" si="1">RIGHT(A3,LEN(A3)-FIND("=",A3))</f>
        <v xml:space="preserve"> reitdiep</v>
      </c>
      <c r="E3" t="str">
        <f xml:space="preserve"> "-" &amp; IF(ISBLANK(D3),B3&amp;" ="&amp;C3,B3&amp;" = "&amp;D3)</f>
        <v>-area = reitdiep</v>
      </c>
    </row>
    <row r="4" spans="1:5" x14ac:dyDescent="0.2">
      <c r="A4" t="s">
        <v>137</v>
      </c>
      <c r="B4" t="str">
        <f t="shared" si="0"/>
        <v xml:space="preserve"> id</v>
      </c>
      <c r="C4" t="str">
        <f t="shared" si="1"/>
        <v xml:space="preserve"> 32</v>
      </c>
      <c r="E4" t="str">
        <f xml:space="preserve"> "-" &amp; IF(ISBLANK(D4),B4&amp;" ="&amp;C4,B4&amp;" = "&amp;D4)</f>
        <v>- id = 32</v>
      </c>
    </row>
    <row r="5" spans="1:5" x14ac:dyDescent="0.2">
      <c r="A5" t="s">
        <v>138</v>
      </c>
      <c r="B5" t="str">
        <f t="shared" si="0"/>
        <v xml:space="preserve"> parent_id</v>
      </c>
      <c r="C5" t="str">
        <f t="shared" si="1"/>
        <v xml:space="preserve"> 32</v>
      </c>
      <c r="E5" t="str">
        <f t="shared" ref="E5:E71" si="2" xml:space="preserve"> "-" &amp; IF(ISBLANK(D5),B5&amp;" ="&amp;C5,B5&amp;" = "&amp;D5)</f>
        <v>- parent_id = 32</v>
      </c>
    </row>
    <row r="6" spans="1:5" x14ac:dyDescent="0.2">
      <c r="A6" t="s">
        <v>34</v>
      </c>
      <c r="B6" t="str">
        <f t="shared" si="0"/>
        <v xml:space="preserve"> enabled.etengine</v>
      </c>
      <c r="C6" t="str">
        <f t="shared" si="1"/>
        <v xml:space="preserve"> true</v>
      </c>
      <c r="E6" t="str">
        <f t="shared" si="2"/>
        <v>- enabled.etengine = true</v>
      </c>
    </row>
    <row r="7" spans="1:5" x14ac:dyDescent="0.2">
      <c r="A7" t="s">
        <v>35</v>
      </c>
      <c r="B7" t="str">
        <f t="shared" si="0"/>
        <v xml:space="preserve"> enabled.etmodel</v>
      </c>
      <c r="C7" t="str">
        <f t="shared" si="1"/>
        <v xml:space="preserve"> true</v>
      </c>
      <c r="E7" t="str">
        <f t="shared" si="2"/>
        <v>- enabled.etmodel = true</v>
      </c>
    </row>
    <row r="8" spans="1:5" x14ac:dyDescent="0.2">
      <c r="A8" t="s">
        <v>94</v>
      </c>
      <c r="B8" t="str">
        <f t="shared" si="0"/>
        <v xml:space="preserve"> analysis_year</v>
      </c>
      <c r="C8" t="str">
        <f t="shared" si="1"/>
        <v xml:space="preserve"> 2015</v>
      </c>
      <c r="D8">
        <f>IF(ISBLANK(Dashboard!F18),"",Dashboard!F18)</f>
        <v>2015</v>
      </c>
      <c r="E8" t="str">
        <f t="shared" si="2"/>
        <v>- analysis_year = 2015</v>
      </c>
    </row>
    <row r="9" spans="1:5" x14ac:dyDescent="0.2">
      <c r="A9" t="s">
        <v>36</v>
      </c>
      <c r="B9" t="str">
        <f t="shared" si="0"/>
        <v xml:space="preserve"> has_agriculture</v>
      </c>
      <c r="C9" t="str">
        <f t="shared" si="1"/>
        <v xml:space="preserve"> true</v>
      </c>
      <c r="D9" t="s">
        <v>135</v>
      </c>
      <c r="E9" t="str">
        <f t="shared" si="2"/>
        <v>- has_agriculture =  false</v>
      </c>
    </row>
    <row r="10" spans="1:5" x14ac:dyDescent="0.2">
      <c r="A10" t="s">
        <v>37</v>
      </c>
      <c r="B10" t="str">
        <f t="shared" si="0"/>
        <v xml:space="preserve"> has_buildings</v>
      </c>
      <c r="C10" t="str">
        <f t="shared" si="1"/>
        <v xml:space="preserve"> true</v>
      </c>
      <c r="E10" t="str">
        <f t="shared" si="2"/>
        <v>- has_buildings = true</v>
      </c>
    </row>
    <row r="11" spans="1:5" x14ac:dyDescent="0.2">
      <c r="A11" t="s">
        <v>38</v>
      </c>
      <c r="B11" t="str">
        <f t="shared" si="0"/>
        <v xml:space="preserve"> has_climate</v>
      </c>
      <c r="C11" t="str">
        <f t="shared" si="1"/>
        <v xml:space="preserve"> true</v>
      </c>
      <c r="E11" t="str">
        <f t="shared" si="2"/>
        <v>- has_climate = true</v>
      </c>
    </row>
    <row r="12" spans="1:5" x14ac:dyDescent="0.2">
      <c r="A12" t="s">
        <v>39</v>
      </c>
      <c r="B12" t="str">
        <f t="shared" si="0"/>
        <v xml:space="preserve"> has_coastline</v>
      </c>
      <c r="C12" t="str">
        <f t="shared" si="1"/>
        <v xml:space="preserve"> true</v>
      </c>
      <c r="E12" t="str">
        <f t="shared" si="2"/>
        <v>- has_coastline = true</v>
      </c>
    </row>
    <row r="13" spans="1:5" x14ac:dyDescent="0.2">
      <c r="A13" t="s">
        <v>40</v>
      </c>
      <c r="B13" t="str">
        <f t="shared" si="0"/>
        <v xml:space="preserve"> has_cold_network</v>
      </c>
      <c r="C13" t="str">
        <f t="shared" si="1"/>
        <v xml:space="preserve"> false</v>
      </c>
      <c r="E13" t="str">
        <f t="shared" si="2"/>
        <v>- has_cold_network = false</v>
      </c>
    </row>
    <row r="14" spans="1:5" x14ac:dyDescent="0.2">
      <c r="A14" t="s">
        <v>41</v>
      </c>
      <c r="B14" t="str">
        <f t="shared" si="0"/>
        <v xml:space="preserve"> has_electricity_storage</v>
      </c>
      <c r="C14" t="str">
        <f t="shared" si="1"/>
        <v xml:space="preserve"> true</v>
      </c>
      <c r="E14" t="str">
        <f t="shared" si="2"/>
        <v>- has_electricity_storage = true</v>
      </c>
    </row>
    <row r="15" spans="1:5" x14ac:dyDescent="0.2">
      <c r="A15" t="s">
        <v>42</v>
      </c>
      <c r="B15" t="str">
        <f t="shared" si="0"/>
        <v xml:space="preserve"> has_employment</v>
      </c>
      <c r="C15" t="str">
        <f t="shared" si="1"/>
        <v xml:space="preserve"> true</v>
      </c>
      <c r="E15" t="str">
        <f t="shared" si="2"/>
        <v>- has_employment = true</v>
      </c>
    </row>
    <row r="16" spans="1:5" x14ac:dyDescent="0.2">
      <c r="A16" t="s">
        <v>43</v>
      </c>
      <c r="B16" t="str">
        <f t="shared" si="0"/>
        <v xml:space="preserve"> has_fce</v>
      </c>
      <c r="C16" t="str">
        <f t="shared" si="1"/>
        <v xml:space="preserve"> true</v>
      </c>
      <c r="E16" t="str">
        <f t="shared" si="2"/>
        <v>- has_fce = true</v>
      </c>
    </row>
    <row r="17" spans="1:5" x14ac:dyDescent="0.2">
      <c r="A17" t="s">
        <v>44</v>
      </c>
      <c r="B17" t="str">
        <f t="shared" si="0"/>
        <v xml:space="preserve"> has_industry</v>
      </c>
      <c r="C17" t="str">
        <f t="shared" si="1"/>
        <v xml:space="preserve"> true</v>
      </c>
      <c r="D17" t="s">
        <v>135</v>
      </c>
      <c r="E17" t="str">
        <f t="shared" si="2"/>
        <v>- has_industry =  false</v>
      </c>
    </row>
    <row r="18" spans="1:5" x14ac:dyDescent="0.2">
      <c r="A18" t="s">
        <v>45</v>
      </c>
      <c r="B18" t="str">
        <f t="shared" si="0"/>
        <v xml:space="preserve"> has_lignite</v>
      </c>
      <c r="C18" t="str">
        <f t="shared" si="1"/>
        <v xml:space="preserve"> false</v>
      </c>
      <c r="E18" t="str">
        <f t="shared" si="2"/>
        <v>- has_lignite = false</v>
      </c>
    </row>
    <row r="19" spans="1:5" x14ac:dyDescent="0.2">
      <c r="A19" t="s">
        <v>46</v>
      </c>
      <c r="B19" t="str">
        <f t="shared" si="0"/>
        <v xml:space="preserve"> has_merit_order</v>
      </c>
      <c r="C19" t="str">
        <f t="shared" si="1"/>
        <v xml:space="preserve"> true</v>
      </c>
      <c r="E19" t="str">
        <f t="shared" si="2"/>
        <v>- has_merit_order = true</v>
      </c>
    </row>
    <row r="20" spans="1:5" x14ac:dyDescent="0.2">
      <c r="A20" t="s">
        <v>47</v>
      </c>
      <c r="B20" t="str">
        <f t="shared" si="0"/>
        <v xml:space="preserve"> has_metal</v>
      </c>
      <c r="C20" t="str">
        <f t="shared" si="1"/>
        <v xml:space="preserve"> true</v>
      </c>
      <c r="E20" t="str">
        <f t="shared" si="2"/>
        <v>- has_metal = true</v>
      </c>
    </row>
    <row r="21" spans="1:5" x14ac:dyDescent="0.2">
      <c r="A21" t="s">
        <v>48</v>
      </c>
      <c r="B21" t="str">
        <f t="shared" si="0"/>
        <v xml:space="preserve"> has_mountains</v>
      </c>
      <c r="C21" t="str">
        <f t="shared" si="1"/>
        <v xml:space="preserve"> false</v>
      </c>
      <c r="E21" t="str">
        <f t="shared" si="2"/>
        <v>- has_mountains = false</v>
      </c>
    </row>
    <row r="22" spans="1:5" x14ac:dyDescent="0.2">
      <c r="A22" t="s">
        <v>49</v>
      </c>
      <c r="B22" t="str">
        <f t="shared" si="0"/>
        <v xml:space="preserve"> has_old_technologies</v>
      </c>
      <c r="C22" t="str">
        <f t="shared" si="1"/>
        <v xml:space="preserve"> true</v>
      </c>
      <c r="E22" t="str">
        <f t="shared" si="2"/>
        <v>- has_old_technologies = true</v>
      </c>
    </row>
    <row r="23" spans="1:5" x14ac:dyDescent="0.2">
      <c r="A23" t="s">
        <v>50</v>
      </c>
      <c r="B23" t="str">
        <f t="shared" si="0"/>
        <v xml:space="preserve"> has_other</v>
      </c>
      <c r="C23" t="str">
        <f t="shared" si="1"/>
        <v xml:space="preserve"> true</v>
      </c>
      <c r="E23" t="str">
        <f t="shared" si="2"/>
        <v>- has_other = true</v>
      </c>
    </row>
    <row r="24" spans="1:5" x14ac:dyDescent="0.2">
      <c r="A24" t="s">
        <v>51</v>
      </c>
      <c r="B24" t="str">
        <f t="shared" si="0"/>
        <v xml:space="preserve"> has_solar_csp</v>
      </c>
      <c r="C24" t="str">
        <f t="shared" si="1"/>
        <v xml:space="preserve"> false</v>
      </c>
      <c r="E24" t="str">
        <f t="shared" si="2"/>
        <v>- has_solar_csp = false</v>
      </c>
    </row>
    <row r="25" spans="1:5" x14ac:dyDescent="0.2">
      <c r="A25" t="s">
        <v>52</v>
      </c>
      <c r="B25" t="str">
        <f t="shared" si="0"/>
        <v xml:space="preserve"> has_import_export</v>
      </c>
      <c r="C25" t="str">
        <f t="shared" si="1"/>
        <v xml:space="preserve"> true</v>
      </c>
      <c r="E25" t="str">
        <f t="shared" si="2"/>
        <v>- has_import_export = true</v>
      </c>
    </row>
    <row r="26" spans="1:5" x14ac:dyDescent="0.2">
      <c r="A26" t="s">
        <v>53</v>
      </c>
      <c r="B26" t="str">
        <f t="shared" si="0"/>
        <v xml:space="preserve"> use_network_calculations</v>
      </c>
      <c r="C26" t="str">
        <f t="shared" si="1"/>
        <v xml:space="preserve"> true</v>
      </c>
      <c r="E26" t="str">
        <f t="shared" si="2"/>
        <v>- use_network_calculations = true</v>
      </c>
    </row>
    <row r="27" spans="1:5" x14ac:dyDescent="0.2">
      <c r="A27" t="s">
        <v>54</v>
      </c>
      <c r="B27" t="str">
        <f t="shared" si="0"/>
        <v xml:space="preserve"> use_merit_order_demands</v>
      </c>
      <c r="C27" t="str">
        <f t="shared" si="1"/>
        <v xml:space="preserve"> true</v>
      </c>
      <c r="E27" t="str">
        <f t="shared" si="2"/>
        <v>- use_merit_order_demands = true</v>
      </c>
    </row>
    <row r="28" spans="1:5" x14ac:dyDescent="0.2">
      <c r="A28" t="s">
        <v>55</v>
      </c>
      <c r="B28" t="str">
        <f t="shared" si="0"/>
        <v xml:space="preserve"> has_aggregated_chemical_industry</v>
      </c>
      <c r="C28" t="str">
        <f t="shared" si="1"/>
        <v xml:space="preserve"> false</v>
      </c>
      <c r="E28" t="str">
        <f t="shared" si="2"/>
        <v>- has_aggregated_chemical_industry = false</v>
      </c>
    </row>
    <row r="29" spans="1:5" x14ac:dyDescent="0.2">
      <c r="A29" t="s">
        <v>56</v>
      </c>
      <c r="B29" t="str">
        <f t="shared" si="0"/>
        <v xml:space="preserve"> has_detailed_chemical_industry</v>
      </c>
      <c r="C29" t="str">
        <f t="shared" si="1"/>
        <v xml:space="preserve"> true</v>
      </c>
      <c r="E29" t="str">
        <f t="shared" si="2"/>
        <v>- has_detailed_chemical_industry = true</v>
      </c>
    </row>
    <row r="30" spans="1:5" x14ac:dyDescent="0.2">
      <c r="A30" t="s">
        <v>57</v>
      </c>
      <c r="B30" t="str">
        <f t="shared" si="0"/>
        <v xml:space="preserve"> has_aggregated_other_industry</v>
      </c>
      <c r="C30" t="str">
        <f t="shared" si="1"/>
        <v xml:space="preserve"> false</v>
      </c>
      <c r="E30" t="str">
        <f t="shared" si="2"/>
        <v>- has_aggregated_other_industry = false</v>
      </c>
    </row>
    <row r="31" spans="1:5" x14ac:dyDescent="0.2">
      <c r="A31" t="s">
        <v>58</v>
      </c>
      <c r="B31" t="str">
        <f t="shared" si="0"/>
        <v xml:space="preserve"> has_detailed_other_industry</v>
      </c>
      <c r="C31" t="str">
        <f t="shared" si="1"/>
        <v xml:space="preserve"> true</v>
      </c>
      <c r="E31" t="str">
        <f t="shared" si="2"/>
        <v>- has_detailed_other_industry = true</v>
      </c>
    </row>
    <row r="32" spans="1:5" x14ac:dyDescent="0.2">
      <c r="A32" t="s">
        <v>59</v>
      </c>
      <c r="B32" t="str">
        <f t="shared" si="0"/>
        <v xml:space="preserve"> buildings_insulation_constant_1</v>
      </c>
      <c r="C32" t="str">
        <f t="shared" si="1"/>
        <v xml:space="preserve"> 0.73</v>
      </c>
      <c r="E32" t="str">
        <f t="shared" si="2"/>
        <v>- buildings_insulation_constant_1 = 0.73</v>
      </c>
    </row>
    <row r="33" spans="1:5" x14ac:dyDescent="0.2">
      <c r="A33" t="s">
        <v>60</v>
      </c>
      <c r="B33" t="str">
        <f t="shared" si="0"/>
        <v xml:space="preserve"> buildings_insulation_constant_2</v>
      </c>
      <c r="C33" t="str">
        <f t="shared" si="1"/>
        <v xml:space="preserve"> 0.13</v>
      </c>
      <c r="E33" t="str">
        <f t="shared" si="2"/>
        <v>- buildings_insulation_constant_2 = 0.13</v>
      </c>
    </row>
    <row r="34" spans="1:5" x14ac:dyDescent="0.2">
      <c r="A34" t="s">
        <v>61</v>
      </c>
      <c r="B34" t="str">
        <f t="shared" si="0"/>
        <v xml:space="preserve"> buildings_insulation_cost_constant</v>
      </c>
      <c r="C34" t="str">
        <f t="shared" si="1"/>
        <v xml:space="preserve"> 39402.4</v>
      </c>
      <c r="E34" t="str">
        <f t="shared" si="2"/>
        <v>- buildings_insulation_cost_constant = 39402.4</v>
      </c>
    </row>
    <row r="35" spans="1:5" x14ac:dyDescent="0.2">
      <c r="A35" t="s">
        <v>62</v>
      </c>
      <c r="B35" t="str">
        <f t="shared" ref="B35:B69" si="3">LEFT(A35,FIND("=",A35)-2)</f>
        <v xml:space="preserve"> buildings_insulation_employment_constant</v>
      </c>
      <c r="C35" t="str">
        <f t="shared" ref="C35:C69" si="4">RIGHT(A35,LEN(A35)-FIND("=",A35))</f>
        <v xml:space="preserve"> 0.0093</v>
      </c>
      <c r="E35" t="str">
        <f t="shared" si="2"/>
        <v>- buildings_insulation_employment_constant = 0.0093</v>
      </c>
    </row>
    <row r="36" spans="1:5" x14ac:dyDescent="0.2">
      <c r="A36" t="s">
        <v>96</v>
      </c>
      <c r="B36" t="str">
        <f t="shared" si="3"/>
        <v xml:space="preserve"> co2_emission_1990_aviation_bunkers</v>
      </c>
      <c r="C36" t="str">
        <f t="shared" si="4"/>
        <v xml:space="preserve"> 4.6046</v>
      </c>
      <c r="E36" t="str">
        <f t="shared" si="2"/>
        <v>- co2_emission_1990_aviation_bunkers = 4.6046</v>
      </c>
    </row>
    <row r="37" spans="1:5" x14ac:dyDescent="0.2">
      <c r="A37" t="s">
        <v>95</v>
      </c>
      <c r="B37" t="str">
        <f t="shared" si="3"/>
        <v xml:space="preserve"> co2_emission_1990_marine_bunkers</v>
      </c>
      <c r="C37" t="str">
        <f t="shared" si="4"/>
        <v xml:space="preserve"> 34.95619</v>
      </c>
      <c r="E37" t="str">
        <f t="shared" si="2"/>
        <v>- co2_emission_1990_marine_bunkers = 34.95619</v>
      </c>
    </row>
    <row r="38" spans="1:5" x14ac:dyDescent="0.2">
      <c r="A38" t="s">
        <v>99</v>
      </c>
      <c r="B38" t="str">
        <f t="shared" si="3"/>
        <v xml:space="preserve"> co2_emissions_of_imported_electricity_g_per_kwh</v>
      </c>
      <c r="C38" t="str">
        <f t="shared" si="4"/>
        <v xml:space="preserve"> 502.8724671565197</v>
      </c>
      <c r="E38" t="str">
        <f t="shared" si="2"/>
        <v>- co2_emissions_of_imported_electricity_g_per_kwh = 502.8724671565197</v>
      </c>
    </row>
    <row r="39" spans="1:5" x14ac:dyDescent="0.2">
      <c r="A39" t="s">
        <v>63</v>
      </c>
      <c r="B39" t="str">
        <f t="shared" si="3"/>
        <v xml:space="preserve"> co2_percentage_free</v>
      </c>
      <c r="C39" t="str">
        <f t="shared" si="4"/>
        <v xml:space="preserve"> 0.85</v>
      </c>
      <c r="E39" t="str">
        <f t="shared" si="2"/>
        <v>- co2_percentage_free = 0.85</v>
      </c>
    </row>
    <row r="40" spans="1:5" x14ac:dyDescent="0.2">
      <c r="A40" t="s">
        <v>97</v>
      </c>
      <c r="B40" t="str">
        <f t="shared" si="3"/>
        <v xml:space="preserve"> co2_price</v>
      </c>
      <c r="C40" t="str">
        <f t="shared" si="4"/>
        <v xml:space="preserve"> 0.0078</v>
      </c>
      <c r="E40" t="str">
        <f t="shared" si="2"/>
        <v>- co2_price = 0.0078</v>
      </c>
    </row>
    <row r="41" spans="1:5" x14ac:dyDescent="0.2">
      <c r="A41" t="s">
        <v>64</v>
      </c>
      <c r="B41" t="str">
        <f t="shared" si="3"/>
        <v xml:space="preserve"> economic_multiplier</v>
      </c>
      <c r="C41" t="str">
        <f t="shared" si="4"/>
        <v xml:space="preserve"> 1.0</v>
      </c>
      <c r="E41" t="str">
        <f t="shared" si="2"/>
        <v>- economic_multiplier = 1.0</v>
      </c>
    </row>
    <row r="42" spans="1:5" x14ac:dyDescent="0.2">
      <c r="A42" t="s">
        <v>65</v>
      </c>
      <c r="B42" t="str">
        <f t="shared" si="3"/>
        <v xml:space="preserve"> employment_fraction_production</v>
      </c>
      <c r="C42" t="str">
        <f t="shared" si="4"/>
        <v xml:space="preserve"> 0.5</v>
      </c>
      <c r="E42" t="str">
        <f t="shared" si="2"/>
        <v>- employment_fraction_production = 0.5</v>
      </c>
    </row>
    <row r="43" spans="1:5" x14ac:dyDescent="0.2">
      <c r="A43" t="s">
        <v>66</v>
      </c>
      <c r="B43" t="str">
        <f t="shared" si="3"/>
        <v xml:space="preserve"> employment_local_fraction</v>
      </c>
      <c r="C43" t="str">
        <f t="shared" si="4"/>
        <v xml:space="preserve"> 0.2</v>
      </c>
      <c r="E43" t="str">
        <f t="shared" si="2"/>
        <v>- employment_local_fraction = 0.2</v>
      </c>
    </row>
    <row r="44" spans="1:5" x14ac:dyDescent="0.2">
      <c r="A44" t="s">
        <v>67</v>
      </c>
      <c r="B44" t="str">
        <f t="shared" si="3"/>
        <v xml:space="preserve"> export_electricity_primary_demand_factor</v>
      </c>
      <c r="C44" t="str">
        <f t="shared" si="4"/>
        <v xml:space="preserve"> 1.0</v>
      </c>
      <c r="E44" t="str">
        <f t="shared" si="2"/>
        <v>- export_electricity_primary_demand_factor = 1.0</v>
      </c>
    </row>
    <row r="45" spans="1:5" x14ac:dyDescent="0.2">
      <c r="A45" t="s">
        <v>68</v>
      </c>
      <c r="B45" t="str">
        <f t="shared" si="3"/>
        <v xml:space="preserve"> import_electricity_primary_demand_factor</v>
      </c>
      <c r="C45" t="str">
        <f t="shared" si="4"/>
        <v xml:space="preserve"> 1.82</v>
      </c>
      <c r="E45" t="str">
        <f t="shared" si="2"/>
        <v>- import_electricity_primary_demand_factor = 1.82</v>
      </c>
    </row>
    <row r="46" spans="1:5" x14ac:dyDescent="0.2">
      <c r="A46" t="s">
        <v>69</v>
      </c>
      <c r="B46" t="str">
        <f t="shared" si="3"/>
        <v xml:space="preserve"> insulation_level_buildings_max</v>
      </c>
      <c r="C46" t="str">
        <f t="shared" si="4"/>
        <v xml:space="preserve"> 3.0</v>
      </c>
      <c r="E46" t="str">
        <f t="shared" si="2"/>
        <v>- insulation_level_buildings_max = 3.0</v>
      </c>
    </row>
    <row r="47" spans="1:5" x14ac:dyDescent="0.2">
      <c r="A47" t="s">
        <v>70</v>
      </c>
      <c r="B47" t="str">
        <f t="shared" si="3"/>
        <v xml:space="preserve"> insulation_level_buildings_min</v>
      </c>
      <c r="C47" t="str">
        <f t="shared" si="4"/>
        <v xml:space="preserve"> 0.6</v>
      </c>
      <c r="E47" t="str">
        <f t="shared" si="2"/>
        <v>- insulation_level_buildings_min = 0.6</v>
      </c>
    </row>
    <row r="48" spans="1:5" x14ac:dyDescent="0.2">
      <c r="A48" t="s">
        <v>71</v>
      </c>
      <c r="B48" t="str">
        <f t="shared" si="3"/>
        <v xml:space="preserve"> insulation_level_new_houses_max</v>
      </c>
      <c r="C48" t="str">
        <f t="shared" si="4"/>
        <v xml:space="preserve"> 3.0</v>
      </c>
      <c r="E48" t="str">
        <f t="shared" si="2"/>
        <v>- insulation_level_new_houses_max = 3.0</v>
      </c>
    </row>
    <row r="49" spans="1:5" x14ac:dyDescent="0.2">
      <c r="A49" t="s">
        <v>72</v>
      </c>
      <c r="B49" t="str">
        <f t="shared" si="3"/>
        <v xml:space="preserve"> insulation_level_new_houses_min</v>
      </c>
      <c r="C49" t="str">
        <f t="shared" si="4"/>
        <v xml:space="preserve"> 1.8</v>
      </c>
      <c r="E49" t="str">
        <f t="shared" si="2"/>
        <v>- insulation_level_new_houses_min = 1.8</v>
      </c>
    </row>
    <row r="50" spans="1:5" x14ac:dyDescent="0.2">
      <c r="A50" t="s">
        <v>73</v>
      </c>
      <c r="B50" t="str">
        <f t="shared" si="3"/>
        <v xml:space="preserve"> insulation_level_old_houses_max</v>
      </c>
      <c r="C50" t="str">
        <f t="shared" si="4"/>
        <v xml:space="preserve"> 3.0</v>
      </c>
      <c r="E50" t="str">
        <f t="shared" si="2"/>
        <v>- insulation_level_old_houses_max = 3.0</v>
      </c>
    </row>
    <row r="51" spans="1:5" x14ac:dyDescent="0.2">
      <c r="A51" t="s">
        <v>74</v>
      </c>
      <c r="B51" t="str">
        <f t="shared" si="3"/>
        <v xml:space="preserve"> insulation_level_old_houses_min</v>
      </c>
      <c r="C51" t="str">
        <f t="shared" si="4"/>
        <v xml:space="preserve"> 0.5</v>
      </c>
      <c r="E51" t="str">
        <f t="shared" si="2"/>
        <v>- insulation_level_old_houses_min = 0.5</v>
      </c>
    </row>
    <row r="52" spans="1:5" x14ac:dyDescent="0.2">
      <c r="A52" t="s">
        <v>75</v>
      </c>
      <c r="B52" t="str">
        <f t="shared" si="3"/>
        <v xml:space="preserve"> new_houses_insulation_constant_1</v>
      </c>
      <c r="C52" t="str">
        <f t="shared" si="4"/>
        <v xml:space="preserve"> 1.85</v>
      </c>
      <c r="E52" t="str">
        <f t="shared" si="2"/>
        <v>- new_houses_insulation_constant_1 = 1.85</v>
      </c>
    </row>
    <row r="53" spans="1:5" x14ac:dyDescent="0.2">
      <c r="A53" t="s">
        <v>76</v>
      </c>
      <c r="B53" t="str">
        <f t="shared" si="3"/>
        <v xml:space="preserve"> new_houses_insulation_constant_2</v>
      </c>
      <c r="C53" t="str">
        <f t="shared" si="4"/>
        <v xml:space="preserve"> 0.05</v>
      </c>
      <c r="E53" t="str">
        <f t="shared" si="2"/>
        <v>- new_houses_insulation_constant_2 = 0.05</v>
      </c>
    </row>
    <row r="54" spans="1:5" x14ac:dyDescent="0.2">
      <c r="A54" t="s">
        <v>77</v>
      </c>
      <c r="B54" t="str">
        <f t="shared" si="3"/>
        <v xml:space="preserve"> new_houses_insulation_cost_constant</v>
      </c>
      <c r="C54" t="str">
        <f t="shared" si="4"/>
        <v xml:space="preserve"> 7071.0</v>
      </c>
      <c r="E54" t="str">
        <f t="shared" si="2"/>
        <v>- new_houses_insulation_cost_constant = 7071.0</v>
      </c>
    </row>
    <row r="55" spans="1:5" x14ac:dyDescent="0.2">
      <c r="A55" t="s">
        <v>78</v>
      </c>
      <c r="B55" t="str">
        <f t="shared" si="3"/>
        <v xml:space="preserve"> new_houses_insulation_employment_constant</v>
      </c>
      <c r="C55" t="str">
        <f t="shared" si="4"/>
        <v xml:space="preserve"> 0.014</v>
      </c>
      <c r="E55" t="str">
        <f t="shared" si="2"/>
        <v>- new_houses_insulation_employment_constant = 0.014</v>
      </c>
    </row>
    <row r="56" spans="1:5" x14ac:dyDescent="0.2">
      <c r="A56" t="s">
        <v>79</v>
      </c>
      <c r="B56" t="str">
        <f t="shared" si="3"/>
        <v xml:space="preserve"> old_houses_insulation_constant_1</v>
      </c>
      <c r="C56" t="str">
        <f t="shared" si="4"/>
        <v xml:space="preserve"> 0.66</v>
      </c>
      <c r="E56" t="str">
        <f t="shared" si="2"/>
        <v>- old_houses_insulation_constant_1 = 0.66</v>
      </c>
    </row>
    <row r="57" spans="1:5" x14ac:dyDescent="0.2">
      <c r="A57" t="s">
        <v>80</v>
      </c>
      <c r="B57" t="str">
        <f t="shared" si="3"/>
        <v xml:space="preserve"> old_houses_insulation_constant_2</v>
      </c>
      <c r="C57" t="str">
        <f t="shared" si="4"/>
        <v xml:space="preserve"> 0.16</v>
      </c>
      <c r="E57" t="str">
        <f t="shared" si="2"/>
        <v>- old_houses_insulation_constant_2 = 0.16</v>
      </c>
    </row>
    <row r="58" spans="1:5" x14ac:dyDescent="0.2">
      <c r="A58" t="s">
        <v>81</v>
      </c>
      <c r="B58" t="str">
        <f t="shared" si="3"/>
        <v xml:space="preserve"> old_houses_insulation_cost_constant</v>
      </c>
      <c r="C58" t="str">
        <f t="shared" si="4"/>
        <v xml:space="preserve"> 5962.7</v>
      </c>
      <c r="E58" t="str">
        <f t="shared" si="2"/>
        <v>- old_houses_insulation_cost_constant = 5962.7</v>
      </c>
    </row>
    <row r="59" spans="1:5" x14ac:dyDescent="0.2">
      <c r="A59" t="s">
        <v>82</v>
      </c>
      <c r="B59" t="str">
        <f t="shared" si="3"/>
        <v xml:space="preserve"> old_houses_insulation_employment_constant</v>
      </c>
      <c r="C59" t="str">
        <f t="shared" si="4"/>
        <v xml:space="preserve"> 0.014</v>
      </c>
      <c r="E59" t="str">
        <f t="shared" si="2"/>
        <v>- old_houses_insulation_employment_constant = 0.014</v>
      </c>
    </row>
    <row r="60" spans="1:5" x14ac:dyDescent="0.2">
      <c r="A60" t="s">
        <v>83</v>
      </c>
      <c r="B60" t="str">
        <f t="shared" si="3"/>
        <v xml:space="preserve"> man_hours_per_man_year</v>
      </c>
      <c r="C60" t="str">
        <f t="shared" si="4"/>
        <v xml:space="preserve"> 1800.0</v>
      </c>
      <c r="E60" t="str">
        <f t="shared" si="2"/>
        <v>- man_hours_per_man_year = 1800.0</v>
      </c>
    </row>
    <row r="61" spans="1:5" x14ac:dyDescent="0.2">
      <c r="A61" t="s">
        <v>84</v>
      </c>
      <c r="B61" t="str">
        <f t="shared" si="3"/>
        <v xml:space="preserve"> technical_lifetime_insulation</v>
      </c>
      <c r="C61" t="str">
        <f t="shared" si="4"/>
        <v xml:space="preserve"> 30.0</v>
      </c>
      <c r="E61" t="str">
        <f t="shared" si="2"/>
        <v>- technical_lifetime_insulation = 30.0</v>
      </c>
    </row>
    <row r="62" spans="1:5" x14ac:dyDescent="0.2">
      <c r="A62" t="s">
        <v>85</v>
      </c>
      <c r="B62" t="str">
        <f t="shared" si="3"/>
        <v xml:space="preserve"> investment_hv_net_low</v>
      </c>
      <c r="C62" t="str">
        <f t="shared" si="4"/>
        <v xml:space="preserve"> 0.2</v>
      </c>
      <c r="E62" t="str">
        <f xml:space="preserve"> "-" &amp; IF(ISBLANK(D62),B62&amp;" ="&amp;C62,B62&amp;" = "&amp;D62)</f>
        <v>- investment_hv_net_low = 0.2</v>
      </c>
    </row>
    <row r="63" spans="1:5" x14ac:dyDescent="0.2">
      <c r="A63" t="s">
        <v>86</v>
      </c>
      <c r="B63" t="str">
        <f t="shared" si="3"/>
        <v xml:space="preserve"> investment_hv_net_high</v>
      </c>
      <c r="C63" t="str">
        <f t="shared" si="4"/>
        <v xml:space="preserve"> 0.25</v>
      </c>
      <c r="E63" t="str">
        <f t="shared" si="2"/>
        <v>- investment_hv_net_high = 0.25</v>
      </c>
    </row>
    <row r="64" spans="1:5" x14ac:dyDescent="0.2">
      <c r="A64" t="s">
        <v>87</v>
      </c>
      <c r="B64" t="str">
        <f t="shared" si="3"/>
        <v xml:space="preserve"> investment_hv_net_per_turbine</v>
      </c>
      <c r="C64" t="str">
        <f t="shared" si="4"/>
        <v xml:space="preserve"> 1.2</v>
      </c>
      <c r="E64" t="str">
        <f t="shared" si="2"/>
        <v>- investment_hv_net_per_turbine = 1.2</v>
      </c>
    </row>
    <row r="65" spans="1:5" x14ac:dyDescent="0.2">
      <c r="A65" t="s">
        <v>88</v>
      </c>
      <c r="B65" t="str">
        <f t="shared" si="3"/>
        <v xml:space="preserve"> electric_vehicle_profile_1_share</v>
      </c>
      <c r="C65" t="str">
        <f t="shared" si="4"/>
        <v xml:space="preserve"> 1.0</v>
      </c>
      <c r="E65" t="str">
        <f t="shared" si="2"/>
        <v>- electric_vehicle_profile_1_share = 1.0</v>
      </c>
    </row>
    <row r="66" spans="1:5" x14ac:dyDescent="0.2">
      <c r="A66" t="s">
        <v>89</v>
      </c>
      <c r="B66" t="str">
        <f t="shared" si="3"/>
        <v xml:space="preserve"> electric_vehicle_profile_2_share</v>
      </c>
      <c r="C66" t="str">
        <f t="shared" si="4"/>
        <v xml:space="preserve"> 0.0</v>
      </c>
      <c r="E66" t="str">
        <f t="shared" si="2"/>
        <v>- electric_vehicle_profile_2_share = 0.0</v>
      </c>
    </row>
    <row r="67" spans="1:5" x14ac:dyDescent="0.2">
      <c r="A67" t="s">
        <v>90</v>
      </c>
      <c r="B67" t="str">
        <f t="shared" si="3"/>
        <v xml:space="preserve"> electric_vehicle_profile_3_share</v>
      </c>
      <c r="C67" t="str">
        <f t="shared" si="4"/>
        <v xml:space="preserve"> 0.0</v>
      </c>
      <c r="E67" t="str">
        <f t="shared" si="2"/>
        <v>- electric_vehicle_profile_3_share = 0.0</v>
      </c>
    </row>
    <row r="68" spans="1:5" x14ac:dyDescent="0.2">
      <c r="A68" t="s">
        <v>139</v>
      </c>
      <c r="B68" t="str">
        <f t="shared" si="3"/>
        <v xml:space="preserve"> annual_infrastructure_cost_electricity</v>
      </c>
      <c r="C68" t="str">
        <f t="shared" si="4"/>
        <v xml:space="preserve"> 0.21897573578367002</v>
      </c>
      <c r="E68" t="str">
        <f t="shared" si="2"/>
        <v>- annual_infrastructure_cost_electricity = 0.21897573578367002</v>
      </c>
    </row>
    <row r="69" spans="1:5" x14ac:dyDescent="0.2">
      <c r="A69" t="s">
        <v>140</v>
      </c>
      <c r="B69" t="str">
        <f t="shared" si="3"/>
        <v xml:space="preserve"> annual_infrastructure_cost_gas</v>
      </c>
      <c r="C69" t="str">
        <f t="shared" si="4"/>
        <v xml:space="preserve"> 0.175664512904911</v>
      </c>
      <c r="E69" t="str">
        <f t="shared" si="2"/>
        <v>- annual_infrastructure_cost_gas = 0.175664512904911</v>
      </c>
    </row>
    <row r="70" spans="1:5" x14ac:dyDescent="0.2">
      <c r="A70" t="s">
        <v>141</v>
      </c>
      <c r="B70" t="str">
        <f t="shared" ref="B70:B90" si="5">LEFT(A70,FIND("=",A70)-2)</f>
        <v xml:space="preserve"> areable_land</v>
      </c>
      <c r="C70" t="str">
        <f t="shared" ref="C70:C90" si="6">RIGHT(A70,LEN(A70)-FIND("=",A70))</f>
        <v xml:space="preserve"> 2.2329475996459656</v>
      </c>
      <c r="D70">
        <f>IF(ISBLANK(Dashboard!F25),"",Dashboard!F25)</f>
        <v>5.1849630000000001E-2</v>
      </c>
      <c r="E70" t="str">
        <f t="shared" si="2"/>
        <v>- areable_land = 0.05184963</v>
      </c>
    </row>
    <row r="71" spans="1:5" x14ac:dyDescent="0.2">
      <c r="A71" t="s">
        <v>142</v>
      </c>
      <c r="B71" t="str">
        <f t="shared" si="5"/>
        <v xml:space="preserve"> capacity_buffer_decentral_in_mj_s</v>
      </c>
      <c r="C71" t="str">
        <f t="shared" si="6"/>
        <v xml:space="preserve"> 2.419621389874807</v>
      </c>
      <c r="E71" t="str">
        <f t="shared" si="2"/>
        <v>- capacity_buffer_decentral_in_mj_s = 2.419621389874807</v>
      </c>
    </row>
    <row r="72" spans="1:5" x14ac:dyDescent="0.2">
      <c r="A72" t="s">
        <v>143</v>
      </c>
      <c r="B72" t="str">
        <f t="shared" si="5"/>
        <v xml:space="preserve"> capacity_buffer_in_mj_s</v>
      </c>
      <c r="C72" t="str">
        <f t="shared" si="6"/>
        <v xml:space="preserve"> 0.19356971118998456</v>
      </c>
      <c r="E72" t="str">
        <f t="shared" ref="E72:E90" si="7" xml:space="preserve"> "-" &amp; IF(ISBLANK(D72),B72&amp;" ="&amp;C72,B72&amp;" = "&amp;D72)</f>
        <v>- capacity_buffer_in_mj_s = 0.19356971118998456</v>
      </c>
    </row>
    <row r="73" spans="1:5" x14ac:dyDescent="0.2">
      <c r="A73" t="s">
        <v>144</v>
      </c>
      <c r="B73" t="str">
        <f t="shared" si="5"/>
        <v xml:space="preserve"> co2_emission_1990</v>
      </c>
      <c r="C73" t="str">
        <f t="shared" si="6"/>
        <v xml:space="preserve"> 0.018714583416579205</v>
      </c>
      <c r="D73">
        <f>Dashboard!F34</f>
        <v>1.090085E-2</v>
      </c>
      <c r="E73" t="str">
        <f t="shared" si="7"/>
        <v>- co2_emission_1990 = 0.01090085</v>
      </c>
    </row>
    <row r="74" spans="1:5" x14ac:dyDescent="0.2">
      <c r="A74" t="s">
        <v>145</v>
      </c>
      <c r="B74" t="str">
        <f t="shared" si="5"/>
        <v xml:space="preserve"> coast_line</v>
      </c>
      <c r="C74" t="str">
        <f t="shared" si="6"/>
        <v xml:space="preserve"> 0.0545624623416769</v>
      </c>
      <c r="D74">
        <f>Dashboard!F26</f>
        <v>0.10913837287296516</v>
      </c>
      <c r="E74" t="str">
        <f t="shared" si="7"/>
        <v>- coast_line = 0.109138372872965</v>
      </c>
    </row>
    <row r="75" spans="1:5" x14ac:dyDescent="0.2">
      <c r="A75" t="s">
        <v>146</v>
      </c>
      <c r="B75" t="str">
        <f t="shared" si="5"/>
        <v xml:space="preserve"> interconnector_capacity</v>
      </c>
      <c r="C75" t="str">
        <f t="shared" si="6"/>
        <v xml:space="preserve"> 0.7077392565383811</v>
      </c>
      <c r="E75" t="str">
        <f t="shared" si="7"/>
        <v>- interconnector_capacity = 0.7077392565383811</v>
      </c>
    </row>
    <row r="76" spans="1:5" x14ac:dyDescent="0.2">
      <c r="A76" t="s">
        <v>147</v>
      </c>
      <c r="B76" t="str">
        <f t="shared" si="5"/>
        <v xml:space="preserve"> land_available_for_solar</v>
      </c>
      <c r="C76" t="str">
        <f t="shared" si="6"/>
        <v xml:space="preserve"> 2.2329475996459656</v>
      </c>
      <c r="D76">
        <f>Dashboard!F29</f>
        <v>5.1849630000000001E-2</v>
      </c>
      <c r="E76" t="str">
        <f t="shared" si="7"/>
        <v>- land_available_for_solar = 0.05184963</v>
      </c>
    </row>
    <row r="77" spans="1:5" x14ac:dyDescent="0.2">
      <c r="A77" t="s">
        <v>148</v>
      </c>
      <c r="B77" t="str">
        <f t="shared" si="5"/>
        <v xml:space="preserve"> number_of_buildings</v>
      </c>
      <c r="C77" t="str">
        <f t="shared" si="6"/>
        <v xml:space="preserve"> 47.467890464424976</v>
      </c>
      <c r="D77">
        <f>IF(ISBLANK(Dashboard!F24),"",Dashboard!F24)</f>
        <v>160</v>
      </c>
      <c r="E77" t="str">
        <f t="shared" si="7"/>
        <v>- number_of_buildings = 160</v>
      </c>
    </row>
    <row r="78" spans="1:5" x14ac:dyDescent="0.2">
      <c r="A78" t="s">
        <v>149</v>
      </c>
      <c r="B78" t="str">
        <f t="shared" si="5"/>
        <v xml:space="preserve"> number_of_cars</v>
      </c>
      <c r="C78" t="str">
        <f t="shared" si="6"/>
        <v xml:space="preserve"> 965.3179949193222</v>
      </c>
      <c r="D78">
        <f>IF(ISBLANK(Dashboard!F22),"",Dashboard!F22)</f>
        <v>1070</v>
      </c>
      <c r="E78" t="str">
        <f t="shared" si="7"/>
        <v>- number_of_cars = 1070</v>
      </c>
    </row>
    <row r="79" spans="1:5" x14ac:dyDescent="0.2">
      <c r="A79" t="s">
        <v>150</v>
      </c>
      <c r="B79" t="str">
        <f t="shared" si="5"/>
        <v xml:space="preserve"> number_of_residences</v>
      </c>
      <c r="C79" t="str">
        <f t="shared" si="6"/>
        <v xml:space="preserve"> 918.0</v>
      </c>
      <c r="D79">
        <f>IF(ISBLANK(Dashboard!F23),"",Dashboard!F23)</f>
        <v>918</v>
      </c>
      <c r="E79" t="str">
        <f t="shared" si="7"/>
        <v>- number_of_residences = 918</v>
      </c>
    </row>
    <row r="80" spans="1:5" x14ac:dyDescent="0.2">
      <c r="A80" t="s">
        <v>151</v>
      </c>
      <c r="B80" t="str">
        <f t="shared" si="5"/>
        <v xml:space="preserve"> number_of_inhabitants</v>
      </c>
      <c r="C80" t="str">
        <f t="shared" si="6"/>
        <v xml:space="preserve"> 2044.6679067006644</v>
      </c>
      <c r="D80">
        <f>IF(ISBLANK(Dashboard!F21),"",Dashboard!F21)</f>
        <v>2595</v>
      </c>
      <c r="E80" t="str">
        <f t="shared" si="7"/>
        <v>- number_of_inhabitants = 2595</v>
      </c>
    </row>
    <row r="81" spans="1:5" x14ac:dyDescent="0.2">
      <c r="A81" t="s">
        <v>152</v>
      </c>
      <c r="B81" t="str">
        <f t="shared" si="5"/>
        <v xml:space="preserve"> number_of_new_residences</v>
      </c>
      <c r="C81" t="str">
        <f t="shared" si="6"/>
        <v xml:space="preserve"> 229.82350337982626</v>
      </c>
      <c r="D81">
        <f>IF(ISBLANK(Dashboard!F33),"",Dashboard!F23*Dashboard!F33)</f>
        <v>918</v>
      </c>
      <c r="E81" t="str">
        <f t="shared" si="7"/>
        <v>- number_of_new_residences = 918</v>
      </c>
    </row>
    <row r="82" spans="1:5" x14ac:dyDescent="0.2">
      <c r="A82" t="s">
        <v>153</v>
      </c>
      <c r="B82" t="str">
        <f t="shared" si="5"/>
        <v xml:space="preserve"> number_of_old_residences</v>
      </c>
      <c r="C82" t="str">
        <f t="shared" si="6"/>
        <v xml:space="preserve"> 688.1764966201738</v>
      </c>
      <c r="D82">
        <f>IF(ISBLANK(Dashboard!F32),"",Dashboard!F23*Dashboard!F32)</f>
        <v>0</v>
      </c>
      <c r="E82" t="str">
        <f t="shared" si="7"/>
        <v>- number_of_old_residences = 0</v>
      </c>
    </row>
    <row r="83" spans="1:5" x14ac:dyDescent="0.2">
      <c r="A83" t="s">
        <v>154</v>
      </c>
      <c r="B83" t="str">
        <f t="shared" si="5"/>
        <v xml:space="preserve"> offshore_suitable_for_wind</v>
      </c>
      <c r="C83" t="str">
        <f t="shared" si="6"/>
        <v xml:space="preserve"> 5.99933025512509</v>
      </c>
      <c r="E83" t="str">
        <f t="shared" si="7"/>
        <v>- offshore_suitable_for_wind = 5.99933025512509</v>
      </c>
    </row>
    <row r="84" spans="1:5" x14ac:dyDescent="0.2">
      <c r="A84" t="s">
        <v>155</v>
      </c>
      <c r="B84" t="str">
        <f t="shared" si="5"/>
        <v xml:space="preserve"> onshore_suitable_for_wind</v>
      </c>
      <c r="C84" t="str">
        <f t="shared" si="6"/>
        <v xml:space="preserve"> 3.3316976727881156</v>
      </c>
      <c r="D84">
        <f>Dashboard!F27</f>
        <v>6.6642165200633867</v>
      </c>
      <c r="E84" t="str">
        <f t="shared" si="7"/>
        <v>- onshore_suitable_for_wind = 6.66421652006339</v>
      </c>
    </row>
    <row r="85" spans="1:5" x14ac:dyDescent="0.2">
      <c r="A85" t="s">
        <v>156</v>
      </c>
      <c r="B85" t="str">
        <f t="shared" si="5"/>
        <v xml:space="preserve"> residences_roof_surface_available_for_pv</v>
      </c>
      <c r="C85" t="str">
        <f t="shared" si="6"/>
        <v xml:space="preserve"> 0.017578549397440475</v>
      </c>
      <c r="D85">
        <f>IF(ISBLANK(Dashboard!F30),"",Dashboard!F30)</f>
        <v>2.3144352E-2</v>
      </c>
      <c r="E85" t="str">
        <f t="shared" si="7"/>
        <v>- residences_roof_surface_available_for_pv = 0.023144352</v>
      </c>
    </row>
    <row r="86" spans="1:5" x14ac:dyDescent="0.2">
      <c r="A86" t="s">
        <v>157</v>
      </c>
      <c r="B86" t="str">
        <f t="shared" si="5"/>
        <v xml:space="preserve"> buildings_roof_surface_available_for_pv</v>
      </c>
      <c r="C86" t="str">
        <f t="shared" si="6"/>
        <v xml:space="preserve"> 0.008795323752194923</v>
      </c>
      <c r="D86">
        <f>IF(ISBLANK(Dashboard!F31),"",Dashboard!F31)</f>
        <v>1.4185247999999999E-2</v>
      </c>
      <c r="E86" t="str">
        <f t="shared" si="7"/>
        <v>- buildings_roof_surface_available_for_pv = 0.014185248</v>
      </c>
    </row>
    <row r="87" spans="1:5" x14ac:dyDescent="0.2">
      <c r="A87" t="s">
        <v>91</v>
      </c>
      <c r="B87" t="str">
        <f t="shared" si="5"/>
        <v xml:space="preserve"> base_dataset</v>
      </c>
      <c r="C87" t="str">
        <f t="shared" si="6"/>
        <v xml:space="preserve"> nl</v>
      </c>
      <c r="E87" t="str">
        <f t="shared" si="7"/>
        <v>- base_dataset = nl</v>
      </c>
    </row>
    <row r="88" spans="1:5" x14ac:dyDescent="0.2">
      <c r="A88" t="s">
        <v>92</v>
      </c>
      <c r="B88" t="str">
        <f t="shared" si="5"/>
        <v xml:space="preserve"> scaling.area_attribute</v>
      </c>
      <c r="C88" t="str">
        <f t="shared" si="6"/>
        <v xml:space="preserve"> number_of_residences</v>
      </c>
      <c r="E88" t="str">
        <f t="shared" si="7"/>
        <v>- scaling.area_attribute = number_of_residences</v>
      </c>
    </row>
    <row r="89" spans="1:5" x14ac:dyDescent="0.2">
      <c r="A89" t="s">
        <v>98</v>
      </c>
      <c r="B89" t="str">
        <f t="shared" si="5"/>
        <v xml:space="preserve"> scaling.base_value</v>
      </c>
      <c r="C89" t="str">
        <f t="shared" si="6"/>
        <v xml:space="preserve"> 7587964</v>
      </c>
      <c r="E89" t="str">
        <f t="shared" si="7"/>
        <v>- scaling.base_value = 7587964</v>
      </c>
    </row>
    <row r="90" spans="1:5" x14ac:dyDescent="0.2">
      <c r="A90" t="s">
        <v>158</v>
      </c>
      <c r="B90" t="str">
        <f t="shared" si="5"/>
        <v xml:space="preserve"> scaling.value</v>
      </c>
      <c r="C90" t="str">
        <f t="shared" si="6"/>
        <v xml:space="preserve"> 918</v>
      </c>
      <c r="E90" t="str">
        <f t="shared" si="7"/>
        <v>- scaling.value = 918</v>
      </c>
    </row>
    <row r="91" spans="1:5" x14ac:dyDescent="0.2">
      <c r="A91" t="s">
        <v>159</v>
      </c>
    </row>
  </sheetData>
  <pageMargins left="0.7" right="0.7" top="0.75" bottom="0.75" header="0.3" footer="0.3"/>
  <ignoredErrors>
    <ignoredError sqref="D7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Notes</vt:lpstr>
      <vt:lpstr>.ad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2017-07-20T08:07:16Z</dcterms:created>
  <dcterms:modified xsi:type="dcterms:W3CDTF">2018-01-15T11:09:37Z</dcterms:modified>
</cp:coreProperties>
</file>