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analyses/"/>
    </mc:Choice>
  </mc:AlternateContent>
  <xr:revisionPtr revIDLastSave="0" documentId="13_ncr:1_{74357124-6874-504C-9979-96F2F0D60997}" xr6:coauthVersionLast="45" xr6:coauthVersionMax="45" xr10:uidLastSave="{00000000-0000-0000-0000-000000000000}"/>
  <bookViews>
    <workbookView xWindow="0" yWindow="460" windowWidth="38200" windowHeight="25720" tabRatio="835" firstSheet="11" activeTab="15" xr2:uid="{00000000-000D-0000-FFFF-FFFF00000000}"/>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Steam methane reformer input" sheetId="113" r:id="rId17"/>
    <sheet name="csv_export_to_industry_analysis" sheetId="96" r:id="rId18"/>
    <sheet name="csv_chemical_coal_e_ps" sheetId="97" r:id="rId19"/>
    <sheet name="csv_chemical_network_gas_e_ps" sheetId="100" r:id="rId20"/>
    <sheet name="csv_chemical_crude_oil_e_ps" sheetId="101" r:id="rId21"/>
    <sheet name="csv_chemical_wood_pellets_e_ps" sheetId="102" r:id="rId22"/>
    <sheet name="csv_chemical_steam_hot_water_ps" sheetId="103" r:id="rId23"/>
    <sheet name="csv_chemical_o_electricity_e_ps" sheetId="115" r:id="rId24"/>
    <sheet name="csv_chemical_electricity_ps" sheetId="104" r:id="rId25"/>
    <sheet name="csv_chemical_coal_non_e_ps" sheetId="105" r:id="rId26"/>
    <sheet name="csv_chemical_gas_non_e_ps" sheetId="106" r:id="rId27"/>
    <sheet name="csv_chemical_crude_oil_non_e_ps" sheetId="107" r:id="rId28"/>
    <sheet name="csv_chemical_wood_non_e_ps" sheetId="108" r:id="rId29"/>
    <sheet name="csv_refinery_transformation_eff" sheetId="110" r:id="rId30"/>
    <sheet name="csv_steam_methane_reformer_eff" sheetId="114" r:id="rId31"/>
  </sheets>
  <externalReferences>
    <externalReference r:id="rId32"/>
    <externalReference r:id="rId33"/>
    <externalReference r:id="rId34"/>
  </externalReferences>
  <definedNames>
    <definedName name="aluminium_production" localSheetId="18">Dashboard!#REF!</definedName>
    <definedName name="aluminium_production" localSheetId="25">Dashboard!#REF!</definedName>
    <definedName name="aluminium_production" localSheetId="20">Dashboard!#REF!</definedName>
    <definedName name="aluminium_production" localSheetId="27">Dashboard!#REF!</definedName>
    <definedName name="aluminium_production" localSheetId="24">Dashboard!#REF!</definedName>
    <definedName name="aluminium_production" localSheetId="26">Dashboard!#REF!</definedName>
    <definedName name="aluminium_production" localSheetId="19">Dashboard!#REF!</definedName>
    <definedName name="aluminium_production" localSheetId="22">Dashboard!#REF!</definedName>
    <definedName name="aluminium_production" localSheetId="28">Dashboard!#REF!</definedName>
    <definedName name="aluminium_production" localSheetId="21">Dashboard!#REF!</definedName>
    <definedName name="aluminium_production" localSheetId="29">Dashboard!#REF!</definedName>
    <definedName name="aluminium_production" localSheetId="30">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 localSheetId="16">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Airco" localSheetId="16">'[1]Technological specifications'!$F$25</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Biomass_Heater" localSheetId="16">'[1]Technological specifications'!$F$19</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entralized_Heater" localSheetId="16">'[1]Technological specifications'!#REF!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Coal_Heater" localSheetId="16">'[1]Technological specifications'!$F$17</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Distr_Heater" localSheetId="16">'[1]Technological specifications'!$F$20</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Cold_Pump" localSheetId="16">'[1]Technological specifications'!$F$24</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_Pump" localSheetId="16">'[1]Technological specifications'!$F$14</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Elec_Heater" localSheetId="16">'[1]Technological specifications'!$F$15</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Lamp" localSheetId="16">'[1]Technological specifications'!$F$29</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Fluo_Tube" localSheetId="16">'[1]Technological specifications'!$F$30</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Cold_Pump" localSheetId="16">'[1]Technological specifications'!$F$23</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_Pump" localSheetId="16">'[1]Technological specifications'!$F$13</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 localSheetId="16">'[1]Technological specifications'!$F$12</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Geothermal_Heater" localSheetId="16">'[1]Technological specifications'!#REF!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Incan_Lamp" localSheetId="16">'[1]Technological specifications'!$F$28</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LED_Lamp" localSheetId="16">'[1]Technological specifications'!$F$31</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Oil_Heater" localSheetId="16">'[1]Technological specifications'!$F$18</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Eff_Solar_Heater" localSheetId="16">'[1]Technological specifications'!$F$16</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Comm_and_Publ_Services" localSheetId="16">'[1]Corrected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Electrical_Appliances" localSheetId="16">'[1]Final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Lighting" localSheetId="16">[1]Dashboard!$D$26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Other_Appliances" localSheetId="16">[1]Dashboard!$D$29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Cooling" localSheetId="16">[1]Dashboard!$D$25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Final_demand_Space_Heating" localSheetId="16">[1]Dashboard!$D$24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16">[1]Assumptions!$C$131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gas_CHP" localSheetId="16">'[1]Technological specifications'!#REF!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Biomass_CHP" localSheetId="16">'[1]Technological specifications'!#REF!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Heat_Eff_Gas_CHP" localSheetId="16">'[1]Technological specifications'!#REF!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Lamps" localSheetId="16">'[1]Technology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Fluo_Tubes" localSheetId="16">'[1]Technology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Incan_Lamps" localSheetId="16">'[1]Technology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Lighting_LED_Lamps" localSheetId="16">'[1]Technology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Airco" localSheetId="16">'[1]Technology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Elec_Heat_Pump" localSheetId="16">'[1]Technology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Cooling_Gas_Heat_Pump" localSheetId="16">'[1]Technology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Biomass_Heater" localSheetId="16">'[1]Technology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Coal_Heater" localSheetId="16">'[1]Technology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District_Heating" localSheetId="16">'[1]Technology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_Pump" localSheetId="16">'[1]Technology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Elec_Heater" localSheetId="16">'[1]Technology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_Pump" localSheetId="16">'[1]Technology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Gas_Heater" localSheetId="16">'[1]Technology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Oil_Heater" localSheetId="16">'[1]Technology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Final_Demand_Space_Heating_Solar_Heater" localSheetId="16">'[1]Technology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Biomass_Heater" localSheetId="16">'[1]Tech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District_Heat" localSheetId="16">'[1]Tech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Heat_Delivered_Solar_Thermal" localSheetId="16">'[1]Tech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Perc_Roof_for_PV" localSheetId="16">'[1]PV solar area and production'!$E$22</definedName>
    <definedName name="share_aluminium_carbothermal_reduction" localSheetId="18">Dashboard!#REF!</definedName>
    <definedName name="share_aluminium_carbothermal_reduction" localSheetId="25">Dashboard!#REF!</definedName>
    <definedName name="share_aluminium_carbothermal_reduction" localSheetId="20">Dashboard!#REF!</definedName>
    <definedName name="share_aluminium_carbothermal_reduction" localSheetId="27">Dashboard!#REF!</definedName>
    <definedName name="share_aluminium_carbothermal_reduction" localSheetId="24">Dashboard!#REF!</definedName>
    <definedName name="share_aluminium_carbothermal_reduction" localSheetId="26">Dashboard!#REF!</definedName>
    <definedName name="share_aluminium_carbothermal_reduction" localSheetId="19">Dashboard!#REF!</definedName>
    <definedName name="share_aluminium_carbothermal_reduction" localSheetId="22">Dashboard!#REF!</definedName>
    <definedName name="share_aluminium_carbothermal_reduction" localSheetId="28">Dashboard!#REF!</definedName>
    <definedName name="share_aluminium_carbothermal_reduction" localSheetId="21">Dashboard!#REF!</definedName>
    <definedName name="share_aluminium_carbothermal_reduction" localSheetId="29">Dashboard!#REF!</definedName>
    <definedName name="share_aluminium_carbothermal_reduction" localSheetId="30">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 localSheetId="16">Dashboard!#REF!</definedName>
    <definedName name="share_aluminium_carbothermal_reduction">Dashboard!#REF!</definedName>
    <definedName name="share_aluminium_electrolysis_bat" localSheetId="18">Dashboard!#REF!</definedName>
    <definedName name="share_aluminium_electrolysis_bat" localSheetId="25">Dashboard!#REF!</definedName>
    <definedName name="share_aluminium_electrolysis_bat" localSheetId="20">Dashboard!#REF!</definedName>
    <definedName name="share_aluminium_electrolysis_bat" localSheetId="27">Dashboard!#REF!</definedName>
    <definedName name="share_aluminium_electrolysis_bat" localSheetId="24">Dashboard!#REF!</definedName>
    <definedName name="share_aluminium_electrolysis_bat" localSheetId="26">Dashboard!#REF!</definedName>
    <definedName name="share_aluminium_electrolysis_bat" localSheetId="19">Dashboard!#REF!</definedName>
    <definedName name="share_aluminium_electrolysis_bat" localSheetId="22">Dashboard!#REF!</definedName>
    <definedName name="share_aluminium_electrolysis_bat" localSheetId="28">Dashboard!#REF!</definedName>
    <definedName name="share_aluminium_electrolysis_bat" localSheetId="21">Dashboard!#REF!</definedName>
    <definedName name="share_aluminium_electrolysis_bat" localSheetId="29">Dashboard!#REF!</definedName>
    <definedName name="share_aluminium_electrolysis_bat" localSheetId="30">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 localSheetId="16">Dashboard!#REF!</definedName>
    <definedName name="share_aluminium_electrolysis_bat">Dashboard!#REF!</definedName>
    <definedName name="share_aluminium_electrolysis_current" localSheetId="18">Dashboard!#REF!</definedName>
    <definedName name="share_aluminium_electrolysis_current" localSheetId="25">Dashboard!#REF!</definedName>
    <definedName name="share_aluminium_electrolysis_current" localSheetId="20">Dashboard!#REF!</definedName>
    <definedName name="share_aluminium_electrolysis_current" localSheetId="27">Dashboard!#REF!</definedName>
    <definedName name="share_aluminium_electrolysis_current" localSheetId="24">Dashboard!#REF!</definedName>
    <definedName name="share_aluminium_electrolysis_current" localSheetId="26">Dashboard!#REF!</definedName>
    <definedName name="share_aluminium_electrolysis_current" localSheetId="19">Dashboard!#REF!</definedName>
    <definedName name="share_aluminium_electrolysis_current" localSheetId="22">Dashboard!#REF!</definedName>
    <definedName name="share_aluminium_electrolysis_current" localSheetId="28">Dashboard!#REF!</definedName>
    <definedName name="share_aluminium_electrolysis_current" localSheetId="21">Dashboard!#REF!</definedName>
    <definedName name="share_aluminium_electrolysis_current" localSheetId="29">Dashboard!#REF!</definedName>
    <definedName name="share_aluminium_electrolysis_current" localSheetId="30">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 localSheetId="16">Dashboard!#REF!</definedName>
    <definedName name="share_aluminium_electrolysis_current">Dashboard!#REF!</definedName>
    <definedName name="share_aluminium_melting_oven" localSheetId="18">Dashboard!#REF!</definedName>
    <definedName name="share_aluminium_melting_oven" localSheetId="25">Dashboard!#REF!</definedName>
    <definedName name="share_aluminium_melting_oven" localSheetId="20">Dashboard!#REF!</definedName>
    <definedName name="share_aluminium_melting_oven" localSheetId="27">Dashboard!#REF!</definedName>
    <definedName name="share_aluminium_melting_oven" localSheetId="24">Dashboard!#REF!</definedName>
    <definedName name="share_aluminium_melting_oven" localSheetId="26">Dashboard!#REF!</definedName>
    <definedName name="share_aluminium_melting_oven" localSheetId="19">Dashboard!#REF!</definedName>
    <definedName name="share_aluminium_melting_oven" localSheetId="22">Dashboard!#REF!</definedName>
    <definedName name="share_aluminium_melting_oven" localSheetId="28">Dashboard!#REF!</definedName>
    <definedName name="share_aluminium_melting_oven" localSheetId="21">Dashboard!#REF!</definedName>
    <definedName name="share_aluminium_melting_oven" localSheetId="29">Dashboard!#REF!</definedName>
    <definedName name="share_aluminium_melting_oven" localSheetId="30">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 localSheetId="16">Dashboard!#REF!</definedName>
    <definedName name="share_aluminium_melting_oven">Dashboard!#REF!</definedName>
    <definedName name="share_blast_furnace_burner_coal_gas" localSheetId="18">Dashboard!#REF!</definedName>
    <definedName name="share_blast_furnace_burner_coal_gas" localSheetId="25">Dashboard!#REF!</definedName>
    <definedName name="share_blast_furnace_burner_coal_gas" localSheetId="20">Dashboard!#REF!</definedName>
    <definedName name="share_blast_furnace_burner_coal_gas" localSheetId="27">Dashboard!#REF!</definedName>
    <definedName name="share_blast_furnace_burner_coal_gas" localSheetId="24">Dashboard!#REF!</definedName>
    <definedName name="share_blast_furnace_burner_coal_gas" localSheetId="26">Dashboard!#REF!</definedName>
    <definedName name="share_blast_furnace_burner_coal_gas" localSheetId="19">Dashboard!#REF!</definedName>
    <definedName name="share_blast_furnace_burner_coal_gas" localSheetId="22">Dashboard!#REF!</definedName>
    <definedName name="share_blast_furnace_burner_coal_gas" localSheetId="28">Dashboard!#REF!</definedName>
    <definedName name="share_blast_furnace_burner_coal_gas" localSheetId="21">Dashboard!#REF!</definedName>
    <definedName name="share_blast_furnace_burner_coal_gas" localSheetId="29">Dashboard!#REF!</definedName>
    <definedName name="share_blast_furnace_burner_coal_gas" localSheetId="30">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 localSheetId="16">Dashboard!#REF!</definedName>
    <definedName name="share_blast_furnace_burner_coal_gas">Dashboard!#REF!</definedName>
    <definedName name="share_blast_furnace_burner_network_gas" localSheetId="18">Dashboard!#REF!</definedName>
    <definedName name="share_blast_furnace_burner_network_gas" localSheetId="25">Dashboard!#REF!</definedName>
    <definedName name="share_blast_furnace_burner_network_gas" localSheetId="20">Dashboard!#REF!</definedName>
    <definedName name="share_blast_furnace_burner_network_gas" localSheetId="27">Dashboard!#REF!</definedName>
    <definedName name="share_blast_furnace_burner_network_gas" localSheetId="24">Dashboard!#REF!</definedName>
    <definedName name="share_blast_furnace_burner_network_gas" localSheetId="26">Dashboard!#REF!</definedName>
    <definedName name="share_blast_furnace_burner_network_gas" localSheetId="19">Dashboard!#REF!</definedName>
    <definedName name="share_blast_furnace_burner_network_gas" localSheetId="22">Dashboard!#REF!</definedName>
    <definedName name="share_blast_furnace_burner_network_gas" localSheetId="28">Dashboard!#REF!</definedName>
    <definedName name="share_blast_furnace_burner_network_gas" localSheetId="21">Dashboard!#REF!</definedName>
    <definedName name="share_blast_furnace_burner_network_gas" localSheetId="29">Dashboard!#REF!</definedName>
    <definedName name="share_blast_furnace_burner_network_gas" localSheetId="30">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 localSheetId="16">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Lamp" localSheetId="16">'[1]Shares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Fluorescent_Tube" localSheetId="16">'[1]Shares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Incandescent_Lamp" localSheetId="16">'[1]Shares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Lighting_LED" localSheetId="16">'[1]Shares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Airco" localSheetId="16">'[1]Shares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Cooling_Electric_Heat_Pump" localSheetId="16">'[1]Shares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_Pump" localSheetId="16">'[1]Shares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Electric_Heater" localSheetId="16">'[1]Shares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_Pump" localSheetId="16">'[1]Shares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pace_Heating_Network_Gas_Heater" localSheetId="16">'[1]Shares per tech per carrier'!$E$9</definedName>
    <definedName name="share_steel_blast_furnace_bat" localSheetId="18">Dashboard!#REF!</definedName>
    <definedName name="share_steel_blast_furnace_bat" localSheetId="25">Dashboard!#REF!</definedName>
    <definedName name="share_steel_blast_furnace_bat" localSheetId="20">Dashboard!#REF!</definedName>
    <definedName name="share_steel_blast_furnace_bat" localSheetId="27">Dashboard!#REF!</definedName>
    <definedName name="share_steel_blast_furnace_bat" localSheetId="24">Dashboard!#REF!</definedName>
    <definedName name="share_steel_blast_furnace_bat" localSheetId="26">Dashboard!#REF!</definedName>
    <definedName name="share_steel_blast_furnace_bat" localSheetId="19">Dashboard!#REF!</definedName>
    <definedName name="share_steel_blast_furnace_bat" localSheetId="22">Dashboard!#REF!</definedName>
    <definedName name="share_steel_blast_furnace_bat" localSheetId="28">Dashboard!#REF!</definedName>
    <definedName name="share_steel_blast_furnace_bat" localSheetId="21">Dashboard!#REF!</definedName>
    <definedName name="share_steel_blast_furnace_bat" localSheetId="29">Dashboard!#REF!</definedName>
    <definedName name="share_steel_blast_furnace_bat" localSheetId="30">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 localSheetId="16">Dashboard!#REF!</definedName>
    <definedName name="share_steel_blast_furnace_bat">Dashboard!#REF!</definedName>
    <definedName name="share_steel_blast_furnace_current" localSheetId="18">Dashboard!#REF!</definedName>
    <definedName name="share_steel_blast_furnace_current" localSheetId="25">Dashboard!#REF!</definedName>
    <definedName name="share_steel_blast_furnace_current" localSheetId="20">Dashboard!#REF!</definedName>
    <definedName name="share_steel_blast_furnace_current" localSheetId="27">Dashboard!#REF!</definedName>
    <definedName name="share_steel_blast_furnace_current" localSheetId="24">Dashboard!#REF!</definedName>
    <definedName name="share_steel_blast_furnace_current" localSheetId="26">Dashboard!#REF!</definedName>
    <definedName name="share_steel_blast_furnace_current" localSheetId="19">Dashboard!#REF!</definedName>
    <definedName name="share_steel_blast_furnace_current" localSheetId="22">Dashboard!#REF!</definedName>
    <definedName name="share_steel_blast_furnace_current" localSheetId="28">Dashboard!#REF!</definedName>
    <definedName name="share_steel_blast_furnace_current" localSheetId="21">Dashboard!#REF!</definedName>
    <definedName name="share_steel_blast_furnace_current" localSheetId="29">Dashboard!#REF!</definedName>
    <definedName name="share_steel_blast_furnace_current" localSheetId="30">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 localSheetId="16">Dashboard!#REF!</definedName>
    <definedName name="share_steel_blast_furnace_current">Dashboard!#REF!</definedName>
    <definedName name="share_steel_cyclone" localSheetId="18">Dashboard!#REF!</definedName>
    <definedName name="share_steel_cyclone" localSheetId="25">Dashboard!#REF!</definedName>
    <definedName name="share_steel_cyclone" localSheetId="20">Dashboard!#REF!</definedName>
    <definedName name="share_steel_cyclone" localSheetId="27">Dashboard!#REF!</definedName>
    <definedName name="share_steel_cyclone" localSheetId="24">Dashboard!#REF!</definedName>
    <definedName name="share_steel_cyclone" localSheetId="26">Dashboard!#REF!</definedName>
    <definedName name="share_steel_cyclone" localSheetId="19">Dashboard!#REF!</definedName>
    <definedName name="share_steel_cyclone" localSheetId="22">Dashboard!#REF!</definedName>
    <definedName name="share_steel_cyclone" localSheetId="28">Dashboard!#REF!</definedName>
    <definedName name="share_steel_cyclone" localSheetId="21">Dashboard!#REF!</definedName>
    <definedName name="share_steel_cyclone" localSheetId="29">Dashboard!#REF!</definedName>
    <definedName name="share_steel_cyclone" localSheetId="30">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 localSheetId="16">Dashboard!#REF!</definedName>
    <definedName name="share_steel_cyclone">Dashboard!#REF!</definedName>
    <definedName name="share_steel_electric" localSheetId="18">Dashboard!#REF!</definedName>
    <definedName name="share_steel_electric" localSheetId="25">Dashboard!#REF!</definedName>
    <definedName name="share_steel_electric" localSheetId="20">Dashboard!#REF!</definedName>
    <definedName name="share_steel_electric" localSheetId="27">Dashboard!#REF!</definedName>
    <definedName name="share_steel_electric" localSheetId="24">Dashboard!#REF!</definedName>
    <definedName name="share_steel_electric" localSheetId="26">Dashboard!#REF!</definedName>
    <definedName name="share_steel_electric" localSheetId="19">Dashboard!#REF!</definedName>
    <definedName name="share_steel_electric" localSheetId="22">Dashboard!#REF!</definedName>
    <definedName name="share_steel_electric" localSheetId="28">Dashboard!#REF!</definedName>
    <definedName name="share_steel_electric" localSheetId="21">Dashboard!#REF!</definedName>
    <definedName name="share_steel_electric" localSheetId="29">Dashboard!#REF!</definedName>
    <definedName name="share_steel_electric" localSheetId="30">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 localSheetId="16">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CaPS" localSheetId="16">'[1]PV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Residential" localSheetId="16">'[1]IEA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ar_PV_Roof_Total" localSheetId="16">'[1]Corrected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8">Dashboard!#REF!</definedName>
    <definedName name="steel_production" localSheetId="25">Dashboard!#REF!</definedName>
    <definedName name="steel_production" localSheetId="20">Dashboard!#REF!</definedName>
    <definedName name="steel_production" localSheetId="27">Dashboard!#REF!</definedName>
    <definedName name="steel_production" localSheetId="24">Dashboard!#REF!</definedName>
    <definedName name="steel_production" localSheetId="26">Dashboard!#REF!</definedName>
    <definedName name="steel_production" localSheetId="19">Dashboard!#REF!</definedName>
    <definedName name="steel_production" localSheetId="22">Dashboard!#REF!</definedName>
    <definedName name="steel_production" localSheetId="28">Dashboard!#REF!</definedName>
    <definedName name="steel_production" localSheetId="21">Dashboard!#REF!</definedName>
    <definedName name="steel_production" localSheetId="29">Dashboard!#REF!</definedName>
    <definedName name="steel_production" localSheetId="30">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 localSheetId="16">Dashboard!#REF!</definedName>
    <definedName name="steel_production">Dashboard!#REF!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115" l="1"/>
  <c r="B5" i="115"/>
  <c r="B4" i="115"/>
  <c r="B3" i="115"/>
  <c r="L43" i="28"/>
  <c r="L42" i="28"/>
  <c r="L41" i="28"/>
  <c r="L39" i="28"/>
  <c r="P39" i="28"/>
  <c r="M43" i="28"/>
  <c r="M42" i="28"/>
  <c r="M41" i="28"/>
  <c r="L15" i="59"/>
  <c r="L18" i="59"/>
  <c r="C37" i="28"/>
  <c r="P41" i="28"/>
  <c r="P42" i="28"/>
  <c r="P43" i="28"/>
  <c r="L47" i="28"/>
  <c r="P47" i="28" s="1"/>
  <c r="M39" i="28"/>
  <c r="E22" i="59"/>
  <c r="L59" i="28"/>
  <c r="P59" i="28" s="1"/>
  <c r="L16" i="59"/>
  <c r="J10" i="67"/>
  <c r="E23" i="28"/>
  <c r="L17" i="59"/>
  <c r="J12" i="67"/>
  <c r="D37" i="98"/>
  <c r="J13" i="67"/>
  <c r="D38" i="98" s="1"/>
  <c r="J11" i="67"/>
  <c r="D36" i="98"/>
  <c r="E19" i="113"/>
  <c r="G12" i="63"/>
  <c r="E11" i="113"/>
  <c r="G15" i="63"/>
  <c r="E12" i="113" s="1"/>
  <c r="E20" i="113" s="1"/>
  <c r="G13" i="63"/>
  <c r="E13" i="113"/>
  <c r="G14" i="63"/>
  <c r="E14" i="113" s="1"/>
  <c r="E15" i="113"/>
  <c r="E16" i="59"/>
  <c r="C11" i="67" s="1"/>
  <c r="H16" i="59"/>
  <c r="F11" i="67" s="1"/>
  <c r="I16" i="59"/>
  <c r="G11" i="67" s="1"/>
  <c r="J16" i="59"/>
  <c r="H11" i="67" s="1"/>
  <c r="K16" i="59"/>
  <c r="I11" i="67" s="1"/>
  <c r="I22" i="59"/>
  <c r="I25" i="59"/>
  <c r="L11" i="109"/>
  <c r="G18" i="67" s="1"/>
  <c r="D23" i="99" s="1"/>
  <c r="G16" i="67"/>
  <c r="I24" i="59"/>
  <c r="G17" i="67"/>
  <c r="E11" i="109"/>
  <c r="E11" i="112"/>
  <c r="F11" i="109"/>
  <c r="E15" i="112" s="1"/>
  <c r="G11" i="109"/>
  <c r="E16" i="112"/>
  <c r="H11" i="109"/>
  <c r="E17" i="112" s="1"/>
  <c r="I11" i="109"/>
  <c r="E18" i="112"/>
  <c r="J11" i="109"/>
  <c r="E19" i="112" s="1"/>
  <c r="K11" i="109"/>
  <c r="E20" i="112" s="1"/>
  <c r="E21" i="112"/>
  <c r="E11" i="59"/>
  <c r="M16" i="59"/>
  <c r="G16" i="59"/>
  <c r="E15" i="59"/>
  <c r="C10" i="67" s="1"/>
  <c r="E18" i="59"/>
  <c r="G15" i="59"/>
  <c r="H15" i="59"/>
  <c r="G22" i="59"/>
  <c r="E15" i="67" s="1"/>
  <c r="H22" i="59"/>
  <c r="F15" i="67" s="1"/>
  <c r="J22" i="59"/>
  <c r="H15" i="67" s="1"/>
  <c r="K22" i="59"/>
  <c r="I15" i="67" s="1"/>
  <c r="D15" i="67"/>
  <c r="C6" i="96" s="1"/>
  <c r="C15" i="67"/>
  <c r="L22" i="59"/>
  <c r="J15" i="67" s="1"/>
  <c r="M22" i="59"/>
  <c r="K15" i="67" s="1"/>
  <c r="L61" i="28"/>
  <c r="I15" i="59"/>
  <c r="M15" i="59"/>
  <c r="K10" i="67" s="1"/>
  <c r="K15" i="59"/>
  <c r="I10" i="67" s="1"/>
  <c r="J15" i="59"/>
  <c r="H10" i="67" s="1"/>
  <c r="G10" i="67"/>
  <c r="F10" i="67"/>
  <c r="E10" i="67"/>
  <c r="C4" i="96"/>
  <c r="D4" i="96"/>
  <c r="E4" i="96"/>
  <c r="F4" i="96"/>
  <c r="I4" i="96"/>
  <c r="B6" i="96"/>
  <c r="A3" i="96"/>
  <c r="M25" i="59"/>
  <c r="L25" i="59"/>
  <c r="K25" i="59"/>
  <c r="J25" i="59"/>
  <c r="H18" i="67" s="1"/>
  <c r="D28" i="99" s="1"/>
  <c r="H25" i="59"/>
  <c r="G25" i="59"/>
  <c r="E25" i="59"/>
  <c r="M18" i="59"/>
  <c r="K18" i="59"/>
  <c r="J18" i="59"/>
  <c r="I18" i="59"/>
  <c r="H18" i="59"/>
  <c r="G18" i="59"/>
  <c r="P61" i="28"/>
  <c r="A6" i="96"/>
  <c r="A4" i="96"/>
  <c r="H16" i="67"/>
  <c r="D26" i="99"/>
  <c r="H17" i="67"/>
  <c r="D27" i="99" s="1"/>
  <c r="D21" i="99"/>
  <c r="E22" i="99" s="1"/>
  <c r="B3" i="107" s="1"/>
  <c r="D22" i="99"/>
  <c r="H24" i="59"/>
  <c r="F17" i="67" s="1"/>
  <c r="D17" i="99" s="1"/>
  <c r="F18" i="67"/>
  <c r="D18" i="99" s="1"/>
  <c r="F16" i="67"/>
  <c r="D16" i="99"/>
  <c r="E24" i="59"/>
  <c r="C17" i="67"/>
  <c r="D12" i="99"/>
  <c r="C18" i="67"/>
  <c r="D13" i="99" s="1"/>
  <c r="C16" i="67"/>
  <c r="D11" i="99"/>
  <c r="K17" i="59"/>
  <c r="I12" i="67"/>
  <c r="D32" i="98" s="1"/>
  <c r="I13" i="67"/>
  <c r="D33" i="98"/>
  <c r="J17" i="59"/>
  <c r="H12" i="67"/>
  <c r="D27" i="98" s="1"/>
  <c r="H13" i="67"/>
  <c r="D28" i="98"/>
  <c r="I17" i="59"/>
  <c r="G12" i="67"/>
  <c r="D22" i="98" s="1"/>
  <c r="G13" i="67"/>
  <c r="D23" i="98"/>
  <c r="H17" i="59"/>
  <c r="F12" i="67"/>
  <c r="D17" i="98" s="1"/>
  <c r="F13" i="67"/>
  <c r="D18" i="98"/>
  <c r="E17" i="59"/>
  <c r="C12" i="67"/>
  <c r="D12" i="98" s="1"/>
  <c r="C13" i="67"/>
  <c r="D13" i="98"/>
  <c r="K13" i="67"/>
  <c r="D43" i="98"/>
  <c r="K11" i="67"/>
  <c r="D41" i="98"/>
  <c r="E43" i="98" s="1"/>
  <c r="K12" i="67"/>
  <c r="D42" i="98"/>
  <c r="E42" i="98" s="1"/>
  <c r="E27" i="28"/>
  <c r="E20" i="28"/>
  <c r="E19" i="28"/>
  <c r="L60" i="28"/>
  <c r="P60" i="28"/>
  <c r="L56" i="28"/>
  <c r="P56" i="28" s="1"/>
  <c r="L55" i="28"/>
  <c r="L54" i="28"/>
  <c r="L53" i="28"/>
  <c r="L52" i="28"/>
  <c r="P52" i="28" s="1"/>
  <c r="L51" i="28"/>
  <c r="K18" i="67"/>
  <c r="J18" i="67"/>
  <c r="I18" i="67"/>
  <c r="E18" i="67"/>
  <c r="E13" i="67"/>
  <c r="J17" i="67"/>
  <c r="I17" i="67"/>
  <c r="E17" i="67"/>
  <c r="K17" i="67"/>
  <c r="K16" i="67"/>
  <c r="J16" i="67"/>
  <c r="I16" i="67"/>
  <c r="E16" i="67"/>
  <c r="E12" i="67"/>
  <c r="E11" i="67"/>
  <c r="E18" i="28" s="1"/>
  <c r="L18" i="28" s="1"/>
  <c r="M18" i="28" s="1"/>
  <c r="P51" i="28"/>
  <c r="P53" i="28"/>
  <c r="P54" i="28"/>
  <c r="P55" i="28"/>
  <c r="C2" i="96"/>
  <c r="A5" i="96"/>
  <c r="D2" i="96"/>
  <c r="E2" i="96"/>
  <c r="F2" i="96"/>
  <c r="G2" i="96"/>
  <c r="H2" i="96"/>
  <c r="I2" i="96"/>
  <c r="J2" i="96"/>
  <c r="E21" i="59"/>
  <c r="E14" i="59"/>
  <c r="M11" i="59"/>
  <c r="L11" i="59"/>
  <c r="K11" i="59"/>
  <c r="J11" i="59"/>
  <c r="I11" i="59"/>
  <c r="H11" i="59"/>
  <c r="G11" i="59"/>
  <c r="C5" i="34"/>
  <c r="G14" i="59"/>
  <c r="C8" i="34"/>
  <c r="C6" i="34"/>
  <c r="C7" i="34"/>
  <c r="M21" i="59"/>
  <c r="M14" i="59"/>
  <c r="G21" i="59"/>
  <c r="H21" i="59"/>
  <c r="H14" i="59"/>
  <c r="B2" i="96"/>
  <c r="L21" i="59"/>
  <c r="K21" i="59"/>
  <c r="J21" i="59"/>
  <c r="I21" i="59"/>
  <c r="L14" i="59"/>
  <c r="K14" i="59"/>
  <c r="J14" i="59"/>
  <c r="I14" i="59"/>
  <c r="E22" i="112" l="1"/>
  <c r="E17" i="99"/>
  <c r="B4" i="106" s="1"/>
  <c r="H4" i="96"/>
  <c r="E22" i="28"/>
  <c r="J6" i="96"/>
  <c r="E34" i="28"/>
  <c r="L34" i="28" s="1"/>
  <c r="M34" i="28" s="1"/>
  <c r="E32" i="28"/>
  <c r="H6" i="96"/>
  <c r="I11" i="111"/>
  <c r="I15" i="111" s="1"/>
  <c r="D31" i="98"/>
  <c r="E11" i="111"/>
  <c r="E15" i="111" s="1"/>
  <c r="D11" i="98"/>
  <c r="I6" i="96"/>
  <c r="E33" i="28"/>
  <c r="E23" i="99"/>
  <c r="B4" i="107" s="1"/>
  <c r="E21" i="99"/>
  <c r="H11" i="111"/>
  <c r="H15" i="111" s="1"/>
  <c r="D26" i="98"/>
  <c r="F19" i="113"/>
  <c r="B3" i="114" s="1"/>
  <c r="F20" i="113"/>
  <c r="B4" i="114" s="1"/>
  <c r="J4" i="96"/>
  <c r="E24" i="28"/>
  <c r="L24" i="28" s="1"/>
  <c r="M24" i="28" s="1"/>
  <c r="G6" i="96"/>
  <c r="E31" i="28"/>
  <c r="E12" i="99"/>
  <c r="B4" i="105" s="1"/>
  <c r="E6" i="96"/>
  <c r="E29" i="28"/>
  <c r="G15" i="67"/>
  <c r="G11" i="111"/>
  <c r="G15" i="111" s="1"/>
  <c r="D21" i="98"/>
  <c r="E18" i="99"/>
  <c r="B5" i="106" s="1"/>
  <c r="E16" i="99"/>
  <c r="B3" i="106" s="1"/>
  <c r="E28" i="99"/>
  <c r="B5" i="108" s="1"/>
  <c r="E21" i="28"/>
  <c r="G4" i="96"/>
  <c r="E28" i="28"/>
  <c r="L28" i="28" s="1"/>
  <c r="M28" i="28" s="1"/>
  <c r="D6" i="96"/>
  <c r="B4" i="96"/>
  <c r="E17" i="28"/>
  <c r="F11" i="111"/>
  <c r="F15" i="111" s="1"/>
  <c r="D16" i="98"/>
  <c r="E38" i="98"/>
  <c r="B5" i="104" s="1"/>
  <c r="E36" i="98"/>
  <c r="B3" i="104" s="1"/>
  <c r="E37" i="98"/>
  <c r="B4" i="104" s="1"/>
  <c r="E11" i="99"/>
  <c r="B3" i="105" s="1"/>
  <c r="E13" i="99"/>
  <c r="B5" i="105" s="1"/>
  <c r="E27" i="99"/>
  <c r="B4" i="108" s="1"/>
  <c r="E41" i="98"/>
  <c r="E26" i="99"/>
  <c r="B3" i="108" s="1"/>
  <c r="E17" i="98" l="1"/>
  <c r="B4" i="100" s="1"/>
  <c r="E18" i="98"/>
  <c r="B5" i="100" s="1"/>
  <c r="E16" i="98"/>
  <c r="B3" i="100" s="1"/>
  <c r="F6" i="96"/>
  <c r="E30" i="28"/>
  <c r="E12" i="98"/>
  <c r="B4" i="97" s="1"/>
  <c r="E13" i="98"/>
  <c r="B5" i="97" s="1"/>
  <c r="E11" i="98"/>
  <c r="B3" i="97" s="1"/>
  <c r="L14" i="28"/>
  <c r="E22" i="98"/>
  <c r="B4" i="101" s="1"/>
  <c r="E23" i="98"/>
  <c r="B5" i="101" s="1"/>
  <c r="E21" i="98"/>
  <c r="B3" i="101" s="1"/>
  <c r="E27" i="98"/>
  <c r="B4" i="102" s="1"/>
  <c r="E28" i="98"/>
  <c r="B5" i="102" s="1"/>
  <c r="E26" i="98"/>
  <c r="B3" i="102" s="1"/>
  <c r="E32" i="98"/>
  <c r="B4" i="103" s="1"/>
  <c r="E33" i="98"/>
  <c r="B5" i="103" s="1"/>
  <c r="E31" i="98"/>
  <c r="B3" i="103" s="1"/>
  <c r="B3" i="110" l="1"/>
  <c r="M14" i="28"/>
  <c r="P14" i="28"/>
  <c r="L13" i="28" s="1"/>
  <c r="M13" i="28" s="1"/>
  <c r="F20" i="112" l="1"/>
  <c r="B9" i="110" s="1"/>
  <c r="F19" i="112"/>
  <c r="B8" i="110" s="1"/>
  <c r="F15" i="112"/>
  <c r="B4" i="110" s="1"/>
  <c r="F16" i="112"/>
  <c r="B5" i="110" s="1"/>
  <c r="F22" i="112"/>
  <c r="F18" i="112"/>
  <c r="B7" i="110" s="1"/>
  <c r="F17" i="112"/>
  <c r="B6" i="110" s="1"/>
  <c r="F21" i="112"/>
  <c r="B10" i="1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<sst xmlns="http://schemas.openxmlformats.org/spreadsheetml/2006/main" count="786" uniqueCount="480">
  <si>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</si>
  <si>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</si>
  <si>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</si>
  <si>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</si>
  <si>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</si>
  <si>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</si>
  <si>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</si>
  <si>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</si>
  <si>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</si>
  <si>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</si>
  <si>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</si>
  <si>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</si>
  <si>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</si>
  <si>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</si>
  <si>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</si>
  <si>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</si>
  <si>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</si>
  <si>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</si>
  <si>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</si>
  <si>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</si>
  <si>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</si>
  <si>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</si>
  <si>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</si>
  <si>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</si>
  <si>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</si>
  <si>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</si>
  <si>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</si>
  <si>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</si>
  <si>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</si>
  <si>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</si>
  <si>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</si>
  <si>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</si>
  <si>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</si>
  <si>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</si>
  <si>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</si>
  <si>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</si>
  <si>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</si>
  <si>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</si>
  <si>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</si>
  <si>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</si>
  <si>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</si>
  <si>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</si>
  <si>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</si>
  <si>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</si>
  <si>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</si>
  <si>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</si>
  <si>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</si>
  <si>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</si>
  <si>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</si>
  <si>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</si>
  <si>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</si>
  <si>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</si>
  <si>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</si>
  <si>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</si>
  <si>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</si>
  <si>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</si>
  <si>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</si>
  <si>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</si>
  <si>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</si>
  <si>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</si>
  <si>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</si>
  <si>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</si>
  <si>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</si>
  <si>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</si>
  <si>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</si>
  <si>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</si>
  <si>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</si>
  <si>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</si>
  <si>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</si>
  <si>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</si>
  <si>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</si>
  <si>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</si>
  <si>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</si>
  <si>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</si>
  <si>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</si>
  <si>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</si>
  <si>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</si>
  <si>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</si>
  <si>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</si>
  <si>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</si>
  <si>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</si>
  <si>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</si>
  <si>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</si>
  <si>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</si>
  <si>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</si>
  <si>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</si>
  <si>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</si>
  <si>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</si>
  <si>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</si>
  <si>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</si>
  <si>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</si>
  <si>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</si>
  <si>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</si>
  <si>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</si>
  <si>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</si>
  <si>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</si>
  <si>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</si>
  <si>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</si>
  <si>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</si>
  <si>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</si>
  <si>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</si>
  <si>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</si>
  <si>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</si>
  <si>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</si>
  <si>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</si>
  <si>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</si>
  <si>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</si>
  <si>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</si>
  <si>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</si>
  <si>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</si>
  <si>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</si>
  <si>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</si>
  <si>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</si>
  <si>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</si>
  <si>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</si>
  <si>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</si>
  <si>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</si>
  <si>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</si>
  <si>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</si>
  <si>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</si>
  <si>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</si>
  <si>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</si>
  <si>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</si>
  <si>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</si>
  <si>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</si>
  <si>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</si>
  <si>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</si>
  <si>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</si>
  <si>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</si>
  <si>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</si>
  <si>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</si>
  <si>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</si>
  <si>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</si>
  <si>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</si>
  <si>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</si>
  <si>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</si>
  <si>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</si>
  <si>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</si>
  <si>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</si>
  <si>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</si>
  <si>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</si>
  <si>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</si>
  <si>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</si>
  <si>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</si>
  <si>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</si>
  <si>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</si>
  <si>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</si>
  <si>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</si>
  <si>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</si>
  <si>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</si>
  <si>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</si>
  <si>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</si>
  <si>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</si>
  <si>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</si>
  <si>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</si>
  <si>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</si>
  <si>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</si>
  <si>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</si>
  <si>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</si>
  <si>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</si>
  <si>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</si>
  <si>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</si>
  <si>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</si>
  <si>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</si>
  <si>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</si>
  <si>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</si>
  <si>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</si>
  <si>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</si>
  <si>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</si>
  <si>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</si>
  <si>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</si>
  <si>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</si>
  <si>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</si>
  <si>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</si>
  <si>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</si>
  <si>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</si>
  <si>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</si>
  <si>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</si>
  <si>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</si>
  <si>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</si>
  <si>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</si>
  <si>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</si>
  <si>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</si>
  <si>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</si>
  <si>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</si>
  <si>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</si>
  <si>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</si>
  <si>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</si>
  <si>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</si>
  <si>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</si>
  <si>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</si>
  <si>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</si>
  <si>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</si>
  <si>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</si>
  <si>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</si>
  <si>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</si>
  <si>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</si>
  <si>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</si>
  <si>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</si>
  <si>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</si>
  <si>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</si>
  <si>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</si>
  <si>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</si>
  <si>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</si>
  <si>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</si>
  <si>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</si>
  <si>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</si>
  <si>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</si>
  <si>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</si>
  <si>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</si>
  <si>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</si>
  <si>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</si>
  <si>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</si>
  <si>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</si>
  <si>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</si>
  <si>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</si>
  <si>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</si>
  <si>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</si>
  <si>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</si>
  <si>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</si>
  <si>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</si>
  <si>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</si>
  <si>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</si>
  <si>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</si>
  <si>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</si>
  <si>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</si>
  <si>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</si>
  <si>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</si>
  <si>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</si>
  <si>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</si>
  <si>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</si>
  <si>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</si>
  <si>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</si>
  <si>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</si>
  <si>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</si>
  <si>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</si>
  <si>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</si>
  <si>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</si>
  <si>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</si>
  <si>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</si>
  <si>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</si>
  <si>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</si>
  <si>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</si>
  <si>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</si>
  <si>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</si>
  <si>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</si>
  <si>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</si>
  <si>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</si>
  <si>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</si>
  <si>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</si>
  <si>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</si>
  <si>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</si>
  <si>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</si>
  <si>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</si>
  <si>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</si>
  <si>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</si>
  <si>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</si>
  <si>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</si>
  <si>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</si>
  <si>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</si>
  <si>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</si>
  <si>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</si>
  <si>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</si>
  <si>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</si>
  <si>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</si>
  <si>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</si>
  <si>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</si>
  <si>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</si>
  <si>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</si>
  <si>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</si>
  <si>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</si>
  <si>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</si>
  <si>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</si>
  <si>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</si>
  <si>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</si>
  <si>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</si>
  <si>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</si>
  <si>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</si>
  <si>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</si>
  <si>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</si>
  <si>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</si>
  <si>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</si>
  <si>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</si>
  <si>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</si>
  <si>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</si>
  <si>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</si>
  <si>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</si>
  <si>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</si>
  <si>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</si>
  <si>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</si>
  <si>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</si>
  <si>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</si>
  <si>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</si>
  <si>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</si>
  <si>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</si>
  <si>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</si>
  <si>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</si>
  <si>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</si>
  <si>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</si>
  <si>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</si>
  <si>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</si>
  <si>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</si>
  <si>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</si>
  <si>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</si>
  <si>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</si>
  <si>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</si>
  <si>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</si>
  <si>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</si>
  <si>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</si>
  <si>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</si>
  <si>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</si>
  <si>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</si>
  <si>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</si>
  <si>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</si>
  <si>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</si>
  <si>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</si>
  <si>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</si>
  <si>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</si>
  <si>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</si>
  <si>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</si>
  <si>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</si>
  <si>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</si>
  <si>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</si>
  <si>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</si>
  <si>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</si>
  <si>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</si>
  <si>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</si>
  <si>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</si>
  <si>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</si>
  <si>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</si>
  <si>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</si>
  <si>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</si>
  <si>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</si>
  <si>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</si>
  <si>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</si>
  <si>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</si>
  <si>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</si>
  <si>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</si>
  <si>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</si>
  <si>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</si>
  <si>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</si>
  <si>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</si>
  <si>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</si>
  <si>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</si>
  <si>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</si>
  <si>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</si>
  <si>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</si>
  <si>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</si>
  <si>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</si>
  <si>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</si>
  <si>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</si>
  <si>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</si>
  <si>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</si>
  <si>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</si>
  <si>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</si>
  <si>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</si>
  <si>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</si>
  <si>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</si>
  <si>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</si>
  <si>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</si>
  <si>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</si>
  <si>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</si>
  <si>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</si>
  <si>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</si>
  <si>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</si>
  <si>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</si>
  <si>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</si>
  <si>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</si>
  <si>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</si>
  <si>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</si>
  <si>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</si>
  <si>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</si>
  <si>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</si>
  <si>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</si>
  <si>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</si>
  <si>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</si>
  <si>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</si>
  <si>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</si>
  <si>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</si>
  <si>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</si>
  <si>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</si>
  <si>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</si>
  <si>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</si>
  <si>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</si>
  <si>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</si>
  <si>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</si>
  <si>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</si>
  <si>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</si>
  <si>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</si>
  <si>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</si>
  <si>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</si>
  <si>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</si>
  <si>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</si>
  <si>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</si>
  <si>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</si>
  <si>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</si>
  <si>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</si>
  <si>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</si>
  <si>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</si>
  <si>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</si>
  <si>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</si>
  <si>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</si>
  <si>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</si>
  <si>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</si>
  <si>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</si>
  <si>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</si>
  <si>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</si>
  <si>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</si>
  <si>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</si>
  <si>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</si>
  <si>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</si>
  <si>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</si>
  <si>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</si>
  <si>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</si>
  <si>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</si>
  <si>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</si>
  <si>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</si>
  <si>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</si>
  <si>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</si>
  <si>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</si>
  <si>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</si>
  <si>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</si>
  <si>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</si>
  <si>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</si>
  <si>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</si>
  <si>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</si>
  <si>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</si>
  <si>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</si>
  <si>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</si>
  <si>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</si>
  <si>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</si>
  <si>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</si>
  <si>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</si>
  <si>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</si>
  <si>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</si>
  <si>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</si>
  <si>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</si>
  <si>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</si>
  <si>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</si>
  <si>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</si>
  <si>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</si>
  <si>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</si>
  <si>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</si>
  <si>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</si>
  <si>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</si>
  <si>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</si>
  <si>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</si>
  <si>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</si>
  <si>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</si>
  <si>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</si>
  <si>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</si>
  <si>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efficiency is not capped. The input and output conversions ('shares') are then exported as a csv.</t>
  </si>
  <si>
    <t>Network gas non energetic</t>
  </si>
  <si>
    <t>Steam methane reformer input</t>
  </si>
  <si>
    <t>On this page the fuel input for the steam methane reformer is determined.</t>
  </si>
  <si>
    <t>Added steam methane reformer inputs sheets</t>
  </si>
  <si>
    <t>Overview of oil input and oil products output of the refineries</t>
  </si>
  <si>
    <t>Determination of heat production of refineries</t>
  </si>
  <si>
    <t>An overview of the oil and heat input as well as the oil products output of the refinery</t>
  </si>
  <si>
    <t>Determination of the input shares of heat and natural gas to the steam methane reformer in the fertilizers industry</t>
  </si>
  <si>
    <t>csv_steam_methane_reformer_eff</t>
  </si>
  <si>
    <t>input.network_gas</t>
  </si>
  <si>
    <t>industry_chemicals_fertilizers_steam_methane_reformer_hydrogen_efficiency</t>
  </si>
  <si>
    <t>output.crude_oil</t>
  </si>
  <si>
    <t>industry_useful_demand_for_chemical_other_electricity</t>
  </si>
  <si>
    <t>industry_chemicals_other_heater_electricity</t>
  </si>
  <si>
    <t>industry_chemicals_other_heatpump_water_water_electricity</t>
  </si>
  <si>
    <t>industry_chemicals_other_steam_recompression_electricity</t>
  </si>
  <si>
    <t>chemical_other_electricity</t>
  </si>
  <si>
    <t>chemicals_other_heater_electricity</t>
  </si>
  <si>
    <t>chemicals_other_heatpump_water_water</t>
  </si>
  <si>
    <t>industry_final_demand_for_chemical_other_electricity_parent_share</t>
  </si>
  <si>
    <t>Final electricity demand chemical other electricity</t>
  </si>
  <si>
    <t>Split should sum to 100%</t>
  </si>
  <si>
    <t>chemicals_other_steam_recompression_electricity</t>
  </si>
  <si>
    <t>Electricity consumption for steam recompression</t>
  </si>
  <si>
    <t>General electricity consumption</t>
  </si>
  <si>
    <t>Electricity consumption for resistive heaters</t>
  </si>
  <si>
    <t>Electricity consumption for heat pumps</t>
  </si>
  <si>
    <t>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</si>
</sst>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
    <numFmt numFmtId="167" formatCode="[$-409]mmmm\ d\,\ yyyy;@"/>
    <numFmt numFmtId="168" formatCode="#,##0.000"/>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sz val="8"/>
      <name val="Calibri"/>
      <family val="2"/>
      <scheme val="minor"/>
    </font>
    <font>
      <u/>
      <sz val="12"/>
      <color rgb="FFFF0000"/>
      <name val="Calibri"/>
      <family val="2"/>
      <scheme val="minor"/>
    </font>
    <font>
      <b/>
      <sz val="12"/>
      <color rgb="FFFF0000"/>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i/>
      <sz val="12"/>
      <name val="Calibri"/>
      <family val="2"/>
      <scheme val="minor"/>
    </font>
    <font>
      <b/>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s>
  <cellStyleXfs count="2074">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164"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6">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5" fillId="2" borderId="2" xfId="0" applyFont="1" applyFill="1" applyBorder="1"/>
    <xf numFmtId="0" fontId="5" fillId="2" borderId="0" xfId="0" applyFont="1"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2" xfId="0" applyFill="1" applyBorder="1"/>
    <xf numFmtId="0" fontId="0" fillId="2" borderId="21" xfId="0" applyFill="1" applyBorder="1"/>
    <xf numFmtId="0" fontId="5"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5" fillId="2" borderId="0" xfId="0" applyFont="1" applyFill="1"/>
    <xf numFmtId="0" fontId="5" fillId="2" borderId="42" xfId="0" applyFont="1" applyFill="1" applyBorder="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9" fillId="0" borderId="0" xfId="0" applyFont="1" applyBorder="1" applyAlignment="1">
      <alignment horizontal="left" vertical="top" wrapText="1"/>
    </xf>
    <xf numFmtId="0" fontId="15" fillId="2" borderId="42" xfId="0" applyFont="1" applyFill="1" applyBorder="1"/>
    <xf numFmtId="0" fontId="15" fillId="2" borderId="22" xfId="0" applyFont="1" applyFill="1" applyBorder="1"/>
    <xf numFmtId="0" fontId="17" fillId="2" borderId="0" xfId="0" applyFont="1" applyFill="1" applyAlignment="1">
      <alignment horizontal="left" vertical="center"/>
    </xf>
    <xf numFmtId="0" fontId="0" fillId="2" borderId="19" xfId="0" applyFill="1" applyBorder="1" applyAlignment="1">
      <alignment vertical="top"/>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6" fontId="0" fillId="2" borderId="0" xfId="1" applyNumberFormat="1" applyFont="1" applyFill="1" applyBorder="1"/>
    <xf numFmtId="167" fontId="0" fillId="2" borderId="0" xfId="0" applyNumberFormat="1" applyFill="1" applyBorder="1" applyAlignment="1">
      <alignment horizontal="left"/>
    </xf>
    <xf numFmtId="167" fontId="11" fillId="0" borderId="4" xfId="0" applyNumberFormat="1" applyFont="1" applyFill="1" applyBorder="1" applyAlignment="1">
      <alignment horizontal="left" vertical="center"/>
    </xf>
    <xf numFmtId="0" fontId="9" fillId="9" borderId="24" xfId="0" applyFont="1" applyFill="1" applyBorder="1" applyAlignment="1">
      <alignment vertical="center"/>
    </xf>
    <xf numFmtId="0" fontId="9" fillId="4" borderId="24" xfId="0" applyFont="1" applyFill="1" applyBorder="1" applyAlignment="1">
      <alignment vertical="center"/>
    </xf>
    <xf numFmtId="0" fontId="9" fillId="8" borderId="24" xfId="0" applyFont="1" applyFill="1" applyBorder="1" applyAlignment="1">
      <alignment vertical="center"/>
    </xf>
    <xf numFmtId="0" fontId="6" fillId="2" borderId="0" xfId="0" applyFont="1" applyFill="1" applyBorder="1"/>
    <xf numFmtId="0" fontId="9" fillId="2" borderId="0" xfId="0" applyFont="1" applyFill="1"/>
    <xf numFmtId="0" fontId="20"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0" fontId="4" fillId="2" borderId="0" xfId="0" applyFont="1" applyFill="1"/>
    <xf numFmtId="2" fontId="0" fillId="2" borderId="0" xfId="0" applyNumberFormat="1" applyFill="1"/>
    <xf numFmtId="0" fontId="5" fillId="2" borderId="15" xfId="0" applyFont="1" applyFill="1" applyBorder="1" applyAlignment="1">
      <alignment vertical="top" wrapText="1"/>
    </xf>
    <xf numFmtId="0" fontId="5" fillId="2" borderId="7" xfId="0" applyFont="1" applyFill="1" applyBorder="1" applyAlignment="1">
      <alignment vertical="top" wrapText="1"/>
    </xf>
    <xf numFmtId="166" fontId="0" fillId="2" borderId="18" xfId="1" applyNumberFormat="1" applyFont="1" applyFill="1" applyBorder="1"/>
    <xf numFmtId="0" fontId="0" fillId="2" borderId="0" xfId="0" applyNumberFormat="1" applyFill="1" applyBorder="1" applyAlignment="1">
      <alignment horizontal="left"/>
    </xf>
    <xf numFmtId="0" fontId="9" fillId="10" borderId="24" xfId="0" applyFont="1" applyFill="1" applyBorder="1" applyAlignment="1">
      <alignment vertical="center"/>
    </xf>
    <xf numFmtId="0" fontId="9" fillId="5" borderId="24" xfId="0" applyFont="1" applyFill="1" applyBorder="1" applyAlignment="1">
      <alignment vertical="center"/>
    </xf>
    <xf numFmtId="0" fontId="9" fillId="7" borderId="24" xfId="0" applyFont="1" applyFill="1" applyBorder="1" applyAlignment="1">
      <alignment vertical="center"/>
    </xf>
    <xf numFmtId="165" fontId="15" fillId="2" borderId="18" xfId="0" applyNumberFormat="1" applyFont="1" applyFill="1" applyBorder="1" applyAlignment="1">
      <alignment vertical="top" wrapText="1"/>
    </xf>
    <xf numFmtId="165" fontId="15" fillId="2" borderId="19" xfId="0" applyNumberFormat="1" applyFont="1" applyFill="1" applyBorder="1" applyAlignment="1">
      <alignment vertical="top" wrapText="1"/>
    </xf>
    <xf numFmtId="165" fontId="5" fillId="2" borderId="43" xfId="0" applyNumberFormat="1" applyFont="1" applyFill="1" applyBorder="1"/>
    <xf numFmtId="165" fontId="5" fillId="2" borderId="11" xfId="0" applyNumberFormat="1" applyFont="1" applyFill="1" applyBorder="1"/>
    <xf numFmtId="165" fontId="0" fillId="2" borderId="11" xfId="0" applyNumberFormat="1" applyFill="1" applyBorder="1"/>
    <xf numFmtId="165" fontId="0" fillId="2" borderId="34" xfId="0" applyNumberFormat="1" applyFill="1" applyBorder="1"/>
    <xf numFmtId="165" fontId="0" fillId="2" borderId="0" xfId="0" applyNumberFormat="1" applyFill="1" applyBorder="1"/>
    <xf numFmtId="165" fontId="9" fillId="2" borderId="34" xfId="0" applyNumberFormat="1" applyFont="1" applyFill="1" applyBorder="1" applyAlignment="1">
      <alignment wrapText="1"/>
    </xf>
    <xf numFmtId="165" fontId="12" fillId="2" borderId="34" xfId="0" applyNumberFormat="1" applyFont="1" applyFill="1" applyBorder="1" applyAlignment="1">
      <alignment wrapText="1"/>
    </xf>
    <xf numFmtId="165" fontId="15" fillId="2" borderId="11" xfId="0" applyNumberFormat="1" applyFont="1" applyFill="1" applyBorder="1"/>
    <xf numFmtId="165" fontId="9" fillId="2" borderId="11" xfId="0" applyNumberFormat="1" applyFont="1" applyFill="1" applyBorder="1"/>
    <xf numFmtId="165" fontId="9" fillId="2" borderId="12" xfId="0" applyNumberFormat="1" applyFont="1" applyFill="1" applyBorder="1"/>
    <xf numFmtId="165" fontId="9" fillId="2" borderId="0" xfId="0" applyNumberFormat="1" applyFont="1" applyFill="1" applyBorder="1"/>
    <xf numFmtId="165" fontId="9" fillId="2" borderId="14" xfId="0" applyNumberFormat="1" applyFont="1" applyFill="1" applyBorder="1"/>
    <xf numFmtId="165" fontId="15" fillId="0" borderId="7" xfId="0" applyNumberFormat="1" applyFont="1" applyFill="1" applyBorder="1" applyAlignment="1">
      <alignment vertical="top" wrapText="1"/>
    </xf>
    <xf numFmtId="165" fontId="15" fillId="2" borderId="0" xfId="0" applyNumberFormat="1" applyFont="1" applyFill="1" applyBorder="1" applyAlignment="1">
      <alignment vertical="top" wrapText="1"/>
    </xf>
    <xf numFmtId="165" fontId="9" fillId="2" borderId="39" xfId="0" applyNumberFormat="1" applyFont="1" applyFill="1" applyBorder="1"/>
    <xf numFmtId="165" fontId="21" fillId="2" borderId="26" xfId="0" applyNumberFormat="1" applyFont="1" applyFill="1" applyBorder="1" applyAlignment="1">
      <alignment vertical="top" wrapText="1"/>
    </xf>
    <xf numFmtId="0" fontId="0" fillId="2" borderId="0" xfId="0" applyFill="1" applyAlignment="1">
      <alignment vertical="center"/>
    </xf>
    <xf numFmtId="0" fontId="5"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7"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9" fillId="2" borderId="21" xfId="0" applyFont="1" applyFill="1" applyBorder="1" applyAlignment="1">
      <alignment horizontal="left" vertical="top" wrapText="1"/>
    </xf>
    <xf numFmtId="0" fontId="9" fillId="2" borderId="22" xfId="0" applyFont="1" applyFill="1" applyBorder="1" applyAlignment="1">
      <alignment vertical="top" wrapText="1"/>
    </xf>
    <xf numFmtId="0" fontId="9" fillId="2" borderId="21" xfId="0" applyFont="1" applyFill="1" applyBorder="1" applyAlignment="1">
      <alignment vertical="top" wrapText="1"/>
    </xf>
    <xf numFmtId="1" fontId="5" fillId="2" borderId="0" xfId="1" applyNumberFormat="1" applyFont="1" applyFill="1" applyBorder="1"/>
    <xf numFmtId="1" fontId="15" fillId="2" borderId="0" xfId="1" applyNumberFormat="1" applyFont="1" applyFill="1" applyBorder="1"/>
    <xf numFmtId="2" fontId="0" fillId="0" borderId="5" xfId="0" applyNumberFormat="1" applyFill="1" applyBorder="1" applyAlignment="1">
      <alignment vertical="center"/>
    </xf>
    <xf numFmtId="165" fontId="15" fillId="0" borderId="16" xfId="0" applyNumberFormat="1" applyFont="1" applyFill="1" applyBorder="1" applyAlignment="1">
      <alignment vertical="top" wrapText="1"/>
    </xf>
    <xf numFmtId="165" fontId="15" fillId="2" borderId="14" xfId="0" applyNumberFormat="1" applyFont="1" applyFill="1" applyBorder="1" applyAlignment="1">
      <alignment vertical="top" wrapText="1"/>
    </xf>
    <xf numFmtId="165" fontId="9" fillId="2" borderId="13" xfId="0" applyNumberFormat="1" applyFont="1" applyFill="1" applyBorder="1"/>
    <xf numFmtId="165" fontId="15" fillId="2" borderId="15" xfId="0" applyNumberFormat="1" applyFont="1" applyFill="1" applyBorder="1" applyAlignment="1">
      <alignment vertical="top" wrapText="1"/>
    </xf>
    <xf numFmtId="165" fontId="12" fillId="2" borderId="13" xfId="0" applyNumberFormat="1" applyFont="1" applyFill="1" applyBorder="1"/>
    <xf numFmtId="165" fontId="9" fillId="2" borderId="13" xfId="0" applyNumberFormat="1" applyFont="1" applyFill="1" applyBorder="1" applyAlignment="1">
      <alignment wrapText="1"/>
    </xf>
    <xf numFmtId="165" fontId="12" fillId="2" borderId="13" xfId="0" applyNumberFormat="1" applyFont="1" applyFill="1" applyBorder="1" applyAlignment="1">
      <alignment wrapText="1"/>
    </xf>
    <xf numFmtId="165" fontId="9" fillId="2" borderId="13" xfId="0" applyNumberFormat="1" applyFont="1" applyFill="1" applyBorder="1" applyAlignment="1">
      <alignment horizontal="left" wrapText="1" indent="1"/>
    </xf>
    <xf numFmtId="165" fontId="9" fillId="2" borderId="17" xfId="0" applyNumberFormat="1" applyFont="1" applyFill="1" applyBorder="1"/>
    <xf numFmtId="165" fontId="15" fillId="2" borderId="10" xfId="0" applyNumberFormat="1" applyFont="1" applyFill="1" applyBorder="1"/>
    <xf numFmtId="165" fontId="15" fillId="2" borderId="45" xfId="0" applyNumberFormat="1" applyFont="1" applyFill="1" applyBorder="1"/>
    <xf numFmtId="165" fontId="9" fillId="2" borderId="5" xfId="0" applyNumberFormat="1" applyFont="1" applyFill="1" applyBorder="1"/>
    <xf numFmtId="165" fontId="15" fillId="2" borderId="8" xfId="0" applyNumberFormat="1" applyFont="1" applyFill="1" applyBorder="1" applyAlignment="1">
      <alignment vertical="top" wrapText="1"/>
    </xf>
    <xf numFmtId="165" fontId="12" fillId="2" borderId="5" xfId="0" applyNumberFormat="1" applyFont="1" applyFill="1" applyBorder="1"/>
    <xf numFmtId="165" fontId="9" fillId="2" borderId="5" xfId="0" applyNumberFormat="1" applyFont="1" applyFill="1" applyBorder="1" applyAlignment="1">
      <alignment wrapText="1"/>
    </xf>
    <xf numFmtId="165" fontId="12" fillId="2" borderId="5" xfId="0" applyNumberFormat="1" applyFont="1" applyFill="1" applyBorder="1" applyAlignment="1">
      <alignment wrapText="1"/>
    </xf>
    <xf numFmtId="165" fontId="9" fillId="2" borderId="5" xfId="0" applyNumberFormat="1" applyFont="1" applyFill="1" applyBorder="1" applyAlignment="1">
      <alignment horizontal="left" wrapText="1" indent="1"/>
    </xf>
    <xf numFmtId="165" fontId="9" fillId="2" borderId="46" xfId="0" applyNumberFormat="1" applyFont="1" applyFill="1" applyBorder="1"/>
    <xf numFmtId="0" fontId="9" fillId="0" borderId="24" xfId="0" applyFont="1" applyFill="1" applyBorder="1" applyAlignment="1">
      <alignment vertical="center" wrapText="1"/>
    </xf>
    <xf numFmtId="0" fontId="9" fillId="0" borderId="5" xfId="0" applyFont="1" applyFill="1" applyBorder="1" applyAlignment="1">
      <alignment vertical="center" wrapText="1"/>
    </xf>
    <xf numFmtId="0" fontId="0" fillId="0" borderId="24" xfId="0" applyFill="1" applyBorder="1" applyAlignment="1">
      <alignment vertical="center" wrapText="1"/>
    </xf>
    <xf numFmtId="0" fontId="9"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165" fontId="15" fillId="0" borderId="7" xfId="0" applyNumberFormat="1" applyFont="1" applyBorder="1" applyAlignment="1">
      <alignment vertical="top" wrapText="1"/>
    </xf>
    <xf numFmtId="165" fontId="15" fillId="0" borderId="16" xfId="0" applyNumberFormat="1" applyFont="1" applyBorder="1" applyAlignment="1">
      <alignment vertical="top" wrapText="1"/>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4" fillId="2" borderId="0" xfId="0" applyFont="1" applyFill="1" applyBorder="1"/>
    <xf numFmtId="0" fontId="0" fillId="2" borderId="0" xfId="0" applyFont="1" applyFill="1" applyBorder="1"/>
    <xf numFmtId="0" fontId="4" fillId="2" borderId="21" xfId="0" applyFont="1" applyFill="1" applyBorder="1"/>
    <xf numFmtId="0" fontId="0" fillId="2" borderId="44" xfId="0" applyFill="1" applyBorder="1"/>
    <xf numFmtId="3" fontId="9" fillId="0" borderId="0"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9"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15"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5" fillId="2" borderId="18" xfId="0" applyNumberFormat="1" applyFont="1" applyFill="1" applyBorder="1" applyAlignment="1">
      <alignment vertical="top" wrapText="1"/>
    </xf>
    <xf numFmtId="0" fontId="9"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6" fontId="0" fillId="2" borderId="22" xfId="0" applyNumberFormat="1" applyFont="1" applyFill="1" applyBorder="1"/>
    <xf numFmtId="166"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3" fillId="2" borderId="0" xfId="0" applyFont="1" applyFill="1"/>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3" fillId="2" borderId="4" xfId="0" applyFont="1" applyFill="1" applyBorder="1" applyAlignment="1">
      <alignment wrapText="1"/>
    </xf>
    <xf numFmtId="0" fontId="23" fillId="2" borderId="6" xfId="0" applyFont="1" applyFill="1" applyBorder="1"/>
    <xf numFmtId="1" fontId="23" fillId="2" borderId="8" xfId="0" applyNumberFormat="1" applyFont="1" applyFill="1" applyBorder="1"/>
    <xf numFmtId="0" fontId="24" fillId="2" borderId="6" xfId="0" applyFont="1" applyFill="1" applyBorder="1"/>
    <xf numFmtId="0" fontId="24" fillId="2" borderId="8" xfId="0" applyFont="1" applyFill="1" applyBorder="1"/>
    <xf numFmtId="0" fontId="15" fillId="2" borderId="7" xfId="0" applyFont="1" applyFill="1" applyBorder="1"/>
    <xf numFmtId="165" fontId="9" fillId="2" borderId="15" xfId="0" applyNumberFormat="1" applyFont="1" applyFill="1" applyBorder="1" applyAlignment="1">
      <alignment wrapText="1"/>
    </xf>
    <xf numFmtId="165" fontId="9" fillId="2" borderId="8" xfId="0" applyNumberFormat="1" applyFont="1" applyFill="1" applyBorder="1" applyAlignment="1">
      <alignment wrapText="1"/>
    </xf>
    <xf numFmtId="3" fontId="9"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165" fontId="15" fillId="2" borderId="7" xfId="0" applyNumberFormat="1" applyFont="1" applyFill="1" applyBorder="1" applyAlignment="1">
      <alignment vertical="top" wrapText="1"/>
    </xf>
    <xf numFmtId="165" fontId="12" fillId="2" borderId="0" xfId="0" applyNumberFormat="1" applyFont="1" applyFill="1" applyBorder="1"/>
    <xf numFmtId="165" fontId="9" fillId="2" borderId="7" xfId="0" applyNumberFormat="1" applyFont="1" applyFill="1" applyBorder="1" applyAlignment="1">
      <alignment wrapText="1"/>
    </xf>
    <xf numFmtId="165" fontId="12" fillId="2" borderId="0" xfId="0" applyNumberFormat="1" applyFont="1" applyFill="1" applyBorder="1" applyAlignment="1">
      <alignment wrapText="1"/>
    </xf>
    <xf numFmtId="165" fontId="9" fillId="2" borderId="18" xfId="0" applyNumberFormat="1" applyFont="1" applyFill="1" applyBorder="1"/>
    <xf numFmtId="165" fontId="9"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5" fillId="2" borderId="42" xfId="0" applyFont="1" applyFill="1" applyBorder="1" applyAlignment="1">
      <alignment vertical="center"/>
    </xf>
    <xf numFmtId="0" fontId="5"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4" fillId="2" borderId="15" xfId="0" applyFont="1" applyFill="1" applyBorder="1"/>
    <xf numFmtId="0" fontId="4" fillId="2" borderId="7" xfId="0" applyFont="1" applyFill="1" applyBorder="1"/>
    <xf numFmtId="0" fontId="4" fillId="2" borderId="7" xfId="0" applyFont="1" applyFill="1" applyBorder="1" applyAlignment="1">
      <alignment horizontal="center"/>
    </xf>
    <xf numFmtId="9" fontId="4" fillId="2" borderId="7" xfId="1" applyFont="1" applyFill="1" applyBorder="1"/>
    <xf numFmtId="0" fontId="9" fillId="2" borderId="0" xfId="0" applyFont="1" applyFill="1" applyBorder="1" applyAlignment="1">
      <alignment horizontal="left"/>
    </xf>
    <xf numFmtId="0" fontId="5" fillId="2" borderId="7" xfId="0" applyFont="1" applyFill="1" applyBorder="1"/>
    <xf numFmtId="0" fontId="5" fillId="2" borderId="23" xfId="0" applyFont="1" applyFill="1" applyBorder="1"/>
    <xf numFmtId="0" fontId="4"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5" fillId="2" borderId="48" xfId="0" applyFont="1" applyFill="1" applyBorder="1"/>
    <xf numFmtId="0" fontId="0" fillId="2" borderId="22" xfId="0" applyNumberFormat="1" applyFill="1" applyBorder="1" applyAlignment="1">
      <alignment horizontal="center"/>
    </xf>
    <xf numFmtId="0" fontId="9" fillId="0" borderId="16" xfId="0" applyFont="1" applyFill="1" applyBorder="1"/>
    <xf numFmtId="165" fontId="9" fillId="2" borderId="0" xfId="0" applyNumberFormat="1" applyFont="1" applyFill="1" applyBorder="1" applyAlignment="1">
      <alignment wrapText="1"/>
    </xf>
    <xf numFmtId="165" fontId="9"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5" fillId="2" borderId="11" xfId="0" quotePrefix="1" applyFont="1" applyFill="1" applyBorder="1"/>
    <xf numFmtId="0" fontId="9" fillId="2" borderId="7" xfId="0" applyFont="1" applyFill="1" applyBorder="1" applyAlignment="1">
      <alignment horizontal="left"/>
    </xf>
    <xf numFmtId="0" fontId="15" fillId="2" borderId="16" xfId="0" applyFont="1" applyFill="1" applyBorder="1"/>
    <xf numFmtId="2" fontId="4" fillId="2" borderId="18" xfId="0" applyNumberFormat="1" applyFont="1" applyFill="1" applyBorder="1"/>
    <xf numFmtId="0" fontId="9" fillId="0" borderId="7" xfId="0" applyNumberFormat="1" applyFont="1" applyBorder="1" applyAlignment="1">
      <alignment vertical="top" wrapText="1"/>
    </xf>
    <xf numFmtId="0" fontId="9" fillId="0" borderId="0" xfId="0" applyNumberFormat="1" applyFont="1" applyBorder="1" applyAlignment="1">
      <alignment vertical="top" wrapText="1"/>
    </xf>
    <xf numFmtId="1" fontId="5" fillId="2" borderId="7" xfId="1" applyNumberFormat="1" applyFont="1" applyFill="1" applyBorder="1"/>
    <xf numFmtId="0" fontId="0" fillId="2" borderId="21" xfId="0" applyNumberFormat="1" applyFill="1" applyBorder="1" applyAlignment="1">
      <alignment horizontal="center"/>
    </xf>
    <xf numFmtId="0" fontId="9" fillId="2" borderId="22" xfId="0" applyFont="1" applyFill="1" applyBorder="1"/>
    <xf numFmtId="0" fontId="9" fillId="2" borderId="0" xfId="0" applyFont="1" applyFill="1" applyBorder="1"/>
    <xf numFmtId="0" fontId="9" fillId="2" borderId="14"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wrapText="1"/>
    </xf>
    <xf numFmtId="0" fontId="9" fillId="2" borderId="22" xfId="0" applyFont="1" applyFill="1" applyBorder="1" applyAlignment="1">
      <alignment horizontal="left" vertical="top" wrapText="1"/>
    </xf>
    <xf numFmtId="3" fontId="9" fillId="0" borderId="0" xfId="0" applyNumberFormat="1" applyFont="1" applyFill="1" applyBorder="1" applyAlignment="1">
      <alignment horizontal="right" vertical="top" wrapText="1"/>
    </xf>
    <xf numFmtId="3" fontId="9" fillId="2" borderId="7" xfId="0" applyNumberFormat="1" applyFont="1" applyFill="1" applyBorder="1" applyAlignment="1">
      <alignment horizontal="right" vertical="top" wrapText="1"/>
    </xf>
    <xf numFmtId="3" fontId="9"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9" fillId="2" borderId="13" xfId="0" applyFont="1" applyFill="1" applyBorder="1"/>
    <xf numFmtId="0" fontId="9" fillId="0" borderId="0" xfId="0" applyFont="1" applyFill="1" applyBorder="1"/>
    <xf numFmtId="9" fontId="9" fillId="0" borderId="0" xfId="1" applyNumberFormat="1" applyFont="1" applyFill="1" applyBorder="1"/>
    <xf numFmtId="9" fontId="25"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4" fillId="2" borderId="23" xfId="0" applyFont="1" applyFill="1" applyBorder="1" applyAlignment="1">
      <alignment horizontal="left" vertical="top"/>
    </xf>
    <xf numFmtId="0" fontId="26" fillId="3" borderId="4" xfId="0" applyFont="1" applyFill="1" applyBorder="1" applyAlignment="1">
      <alignment vertical="center"/>
    </xf>
    <xf numFmtId="0" fontId="26"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6" fillId="3" borderId="1" xfId="0" applyFont="1" applyFill="1" applyBorder="1" applyAlignment="1">
      <alignment vertical="center"/>
    </xf>
    <xf numFmtId="0" fontId="15" fillId="2" borderId="12" xfId="0" applyFont="1" applyFill="1" applyBorder="1"/>
    <xf numFmtId="0" fontId="25" fillId="0" borderId="14" xfId="0" applyFont="1" applyFill="1" applyBorder="1" applyAlignment="1">
      <alignment vertical="top"/>
    </xf>
    <xf numFmtId="0" fontId="0" fillId="2" borderId="4" xfId="0" applyFill="1" applyBorder="1"/>
    <xf numFmtId="166" fontId="5" fillId="2" borderId="0" xfId="1" applyNumberFormat="1" applyFont="1" applyFill="1" applyBorder="1"/>
    <xf numFmtId="1" fontId="5" fillId="2" borderId="9" xfId="1" applyNumberFormat="1" applyFont="1" applyFill="1" applyBorder="1"/>
    <xf numFmtId="0" fontId="11" fillId="13" borderId="0" xfId="0" applyFont="1" applyFill="1" applyAlignment="1">
      <alignment horizontal="center"/>
    </xf>
    <xf numFmtId="0" fontId="5" fillId="2" borderId="0" xfId="0" applyFont="1" applyFill="1" applyBorder="1" applyAlignment="1">
      <alignment horizontal="left"/>
    </xf>
    <xf numFmtId="0" fontId="15" fillId="0" borderId="0" xfId="0" applyNumberFormat="1" applyFont="1" applyBorder="1" applyAlignment="1">
      <alignment vertical="top" wrapText="1"/>
    </xf>
    <xf numFmtId="3" fontId="9"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5" fontId="12" fillId="2" borderId="3" xfId="0" applyNumberFormat="1" applyFont="1" applyFill="1" applyBorder="1" applyAlignment="1">
      <alignment wrapText="1"/>
    </xf>
    <xf numFmtId="3" fontId="0" fillId="2" borderId="5" xfId="0" applyNumberFormat="1" applyFill="1" applyBorder="1" applyAlignment="1">
      <alignment horizontal="left" wrapText="1"/>
    </xf>
    <xf numFmtId="165" fontId="12" fillId="2" borderId="20" xfId="0" applyNumberFormat="1" applyFont="1" applyFill="1" applyBorder="1" applyAlignment="1">
      <alignment wrapText="1"/>
    </xf>
    <xf numFmtId="165" fontId="5" fillId="2" borderId="10" xfId="0" applyNumberFormat="1" applyFont="1" applyFill="1" applyBorder="1"/>
    <xf numFmtId="165" fontId="0" fillId="2" borderId="13" xfId="0" applyNumberFormat="1" applyFill="1" applyBorder="1"/>
    <xf numFmtId="165" fontId="5" fillId="2" borderId="45" xfId="0" applyNumberFormat="1" applyFont="1" applyFill="1" applyBorder="1"/>
    <xf numFmtId="165" fontId="0" fillId="2" borderId="5" xfId="0" applyNumberFormat="1" applyFill="1" applyBorder="1"/>
    <xf numFmtId="165" fontId="5" fillId="2" borderId="12" xfId="0" applyNumberFormat="1" applyFont="1" applyFill="1" applyBorder="1"/>
    <xf numFmtId="165" fontId="0" fillId="2" borderId="14" xfId="0" applyNumberFormat="1" applyFill="1" applyBorder="1"/>
    <xf numFmtId="3" fontId="5"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5" fontId="9" fillId="2" borderId="20" xfId="0" applyNumberFormat="1" applyFont="1" applyFill="1" applyBorder="1" applyAlignment="1">
      <alignment wrapText="1"/>
    </xf>
    <xf numFmtId="165" fontId="9" fillId="2" borderId="2" xfId="0" applyNumberFormat="1" applyFont="1" applyFill="1" applyBorder="1" applyAlignment="1">
      <alignment wrapText="1"/>
    </xf>
    <xf numFmtId="165" fontId="9" fillId="2" borderId="3" xfId="0" applyNumberFormat="1" applyFont="1" applyFill="1" applyBorder="1" applyAlignment="1">
      <alignment wrapText="1"/>
    </xf>
    <xf numFmtId="3" fontId="9" fillId="2" borderId="2" xfId="0" applyNumberFormat="1" applyFont="1" applyFill="1" applyBorder="1" applyAlignment="1">
      <alignment vertical="top" wrapText="1"/>
    </xf>
    <xf numFmtId="3" fontId="9" fillId="2" borderId="41" xfId="0" applyNumberFormat="1" applyFont="1" applyFill="1" applyBorder="1" applyAlignment="1">
      <alignment vertical="top" wrapText="1"/>
    </xf>
    <xf numFmtId="165" fontId="12"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5" fontId="15" fillId="2" borderId="12" xfId="0" applyNumberFormat="1" applyFont="1" applyFill="1" applyBorder="1"/>
    <xf numFmtId="165" fontId="15" fillId="2" borderId="0" xfId="0" applyNumberFormat="1" applyFont="1" applyFill="1" applyBorder="1" applyAlignment="1">
      <alignment wrapText="1"/>
    </xf>
    <xf numFmtId="165" fontId="15" fillId="2" borderId="0" xfId="0" applyNumberFormat="1" applyFont="1" applyFill="1" applyBorder="1"/>
    <xf numFmtId="165" fontId="15" fillId="2" borderId="40" xfId="0" applyNumberFormat="1" applyFont="1" applyFill="1" applyBorder="1"/>
    <xf numFmtId="165" fontId="9" fillId="2" borderId="4" xfId="0" applyNumberFormat="1" applyFont="1" applyFill="1" applyBorder="1"/>
    <xf numFmtId="165" fontId="15" fillId="0" borderId="6" xfId="0" applyNumberFormat="1" applyFont="1" applyFill="1" applyBorder="1" applyAlignment="1">
      <alignment vertical="top" wrapText="1"/>
    </xf>
    <xf numFmtId="165" fontId="15" fillId="2" borderId="4" xfId="0" applyNumberFormat="1" applyFont="1" applyFill="1" applyBorder="1" applyAlignment="1">
      <alignment vertical="top" wrapText="1"/>
    </xf>
    <xf numFmtId="3" fontId="9" fillId="0" borderId="4" xfId="0" applyNumberFormat="1" applyFont="1" applyFill="1" applyBorder="1" applyAlignment="1">
      <alignment vertical="top" wrapText="1"/>
    </xf>
    <xf numFmtId="165" fontId="15" fillId="2" borderId="44" xfId="0" applyNumberFormat="1" applyFont="1" applyFill="1" applyBorder="1" applyAlignment="1">
      <alignment vertical="top" wrapText="1"/>
    </xf>
    <xf numFmtId="168" fontId="0" fillId="2" borderId="14" xfId="0" applyNumberFormat="1" applyFont="1" applyFill="1" applyBorder="1" applyAlignment="1">
      <alignment horizontal="right" vertical="top" wrapText="1"/>
    </xf>
    <xf numFmtId="165" fontId="15" fillId="2" borderId="2" xfId="0" applyNumberFormat="1" applyFont="1" applyFill="1" applyBorder="1" applyAlignment="1">
      <alignment wrapText="1"/>
    </xf>
    <xf numFmtId="168" fontId="0" fillId="2" borderId="41" xfId="0" applyNumberFormat="1" applyFont="1" applyFill="1" applyBorder="1" applyAlignment="1">
      <alignment horizontal="right" vertical="top" wrapText="1"/>
    </xf>
    <xf numFmtId="1" fontId="5" fillId="2" borderId="0" xfId="0" applyNumberFormat="1" applyFont="1" applyFill="1"/>
    <xf numFmtId="0" fontId="0" fillId="2" borderId="20" xfId="0" applyFill="1" applyBorder="1"/>
    <xf numFmtId="0" fontId="9" fillId="0" borderId="2" xfId="0" applyNumberFormat="1" applyFont="1" applyBorder="1" applyAlignment="1">
      <alignment vertical="top" wrapText="1"/>
    </xf>
    <xf numFmtId="0" fontId="0" fillId="2" borderId="2" xfId="0" applyFill="1" applyBorder="1" applyAlignment="1">
      <alignment horizontal="center"/>
    </xf>
    <xf numFmtId="1" fontId="5" fillId="2" borderId="2" xfId="1" applyNumberFormat="1" applyFont="1" applyFill="1" applyBorder="1"/>
    <xf numFmtId="0" fontId="0" fillId="2" borderId="2" xfId="0" applyFill="1" applyBorder="1" applyAlignment="1">
      <alignment horizontal="left"/>
    </xf>
    <xf numFmtId="0" fontId="0" fillId="2" borderId="42" xfId="0" applyFill="1" applyBorder="1"/>
    <xf numFmtId="0" fontId="0" fillId="2" borderId="50" xfId="0" applyFill="1" applyBorder="1" applyAlignment="1">
      <alignment horizontal="left" vertical="top"/>
    </xf>
    <xf numFmtId="0" fontId="0" fillId="2" borderId="22" xfId="0" applyFill="1" applyBorder="1" applyAlignment="1">
      <alignment vertical="center"/>
    </xf>
    <xf numFmtId="0" fontId="0" fillId="2" borderId="4" xfId="0" applyFill="1" applyBorder="1" applyAlignment="1">
      <alignment vertical="center"/>
    </xf>
    <xf numFmtId="0" fontId="4" fillId="2" borderId="14" xfId="0" applyFont="1" applyFill="1" applyBorder="1" applyAlignment="1">
      <alignment vertical="center"/>
    </xf>
    <xf numFmtId="166" fontId="0" fillId="2" borderId="21" xfId="0" applyNumberFormat="1" applyFont="1" applyFill="1" applyBorder="1"/>
    <xf numFmtId="2" fontId="0" fillId="0" borderId="0" xfId="0" applyNumberFormat="1"/>
    <xf numFmtId="164" fontId="0" fillId="2" borderId="0" xfId="2061" applyFont="1" applyFill="1"/>
    <xf numFmtId="9" fontId="1" fillId="2" borderId="9" xfId="1"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cellXfs>
  <cellStyles count="2074">
    <cellStyle name="Comma" xfId="206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Normal" xfId="0" builtinId="0"/>
    <cellStyle name="Per cent" xfId="1" builtinId="5"/>
    <cellStyle name="Percent 2" xfId="772" xr:uid="{00000000-0005-0000-0000-000019080000}"/>
  </cellStyles>
  <dxfs count="30">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a:extLst>
            <a:ext uri="{FF2B5EF4-FFF2-40B4-BE49-F238E27FC236}">
              <a16:creationId xmlns:a16="http://schemas.microsoft.com/office/drawing/2014/main" id="{00000000-0008-0000-0400-00009D000000}"/>
            </a:ext>
          </a:extLst>
        </xdr:cNvPr>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a:extLst>
            <a:ext uri="{FF2B5EF4-FFF2-40B4-BE49-F238E27FC236}">
              <a16:creationId xmlns:a16="http://schemas.microsoft.com/office/drawing/2014/main" id="{00000000-0008-0000-0400-00005D000000}"/>
            </a:ext>
          </a:extLst>
        </xdr:cNvPr>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a:extLst>
            <a:ext uri="{FF2B5EF4-FFF2-40B4-BE49-F238E27FC236}">
              <a16:creationId xmlns:a16="http://schemas.microsoft.com/office/drawing/2014/main" id="{00000000-0008-0000-0400-0000B5000000}"/>
            </a:ext>
          </a:extLst>
        </xdr:cNvPr>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a:extLst>
            <a:ext uri="{FF2B5EF4-FFF2-40B4-BE49-F238E27FC236}">
              <a16:creationId xmlns:a16="http://schemas.microsoft.com/office/drawing/2014/main" id="{00000000-0008-0000-0400-000066010000}"/>
            </a:ext>
          </a:extLst>
        </xdr:cNvPr>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a:extLst>
            <a:ext uri="{FF2B5EF4-FFF2-40B4-BE49-F238E27FC236}">
              <a16:creationId xmlns:a16="http://schemas.microsoft.com/office/drawing/2014/main" id="{00000000-0008-0000-0400-00006B010000}"/>
            </a:ext>
          </a:extLst>
        </xdr:cNvPr>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a:extLst>
            <a:ext uri="{FF2B5EF4-FFF2-40B4-BE49-F238E27FC236}">
              <a16:creationId xmlns:a16="http://schemas.microsoft.com/office/drawing/2014/main" id="{00000000-0008-0000-0400-000088000000}"/>
            </a:ext>
          </a:extLst>
        </xdr:cNvPr>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a:extLst>
            <a:ext uri="{FF2B5EF4-FFF2-40B4-BE49-F238E27FC236}">
              <a16:creationId xmlns:a16="http://schemas.microsoft.com/office/drawing/2014/main" id="{00000000-0008-0000-0400-000064000000}"/>
            </a:ext>
          </a:extLst>
        </xdr:cNvPr>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a:extLst>
            <a:ext uri="{FF2B5EF4-FFF2-40B4-BE49-F238E27FC236}">
              <a16:creationId xmlns:a16="http://schemas.microsoft.com/office/drawing/2014/main" id="{00000000-0008-0000-0400-000066000000}"/>
            </a:ext>
          </a:extLst>
        </xdr:cNvPr>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a:extLst>
            <a:ext uri="{FF2B5EF4-FFF2-40B4-BE49-F238E27FC236}">
              <a16:creationId xmlns:a16="http://schemas.microsoft.com/office/drawing/2014/main" id="{00000000-0008-0000-0400-000032000000}"/>
            </a:ext>
          </a:extLst>
        </xdr:cNvPr>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a:extLst>
            <a:ext uri="{FF2B5EF4-FFF2-40B4-BE49-F238E27FC236}">
              <a16:creationId xmlns:a16="http://schemas.microsoft.com/office/drawing/2014/main" id="{00000000-0008-0000-0400-000072000000}"/>
            </a:ext>
          </a:extLst>
        </xdr:cNvPr>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a:extLst>
            <a:ext uri="{FF2B5EF4-FFF2-40B4-BE49-F238E27FC236}">
              <a16:creationId xmlns:a16="http://schemas.microsoft.com/office/drawing/2014/main" id="{00000000-0008-0000-0400-00005C000000}"/>
            </a:ext>
          </a:extLst>
        </xdr:cNvPr>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a:extLst>
            <a:ext uri="{FF2B5EF4-FFF2-40B4-BE49-F238E27FC236}">
              <a16:creationId xmlns:a16="http://schemas.microsoft.com/office/drawing/2014/main" id="{00000000-0008-0000-0400-00005F000000}"/>
            </a:ext>
          </a:extLst>
        </xdr:cNvPr>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a:extLst>
            <a:ext uri="{FF2B5EF4-FFF2-40B4-BE49-F238E27FC236}">
              <a16:creationId xmlns:a16="http://schemas.microsoft.com/office/drawing/2014/main" id="{00000000-0008-0000-0400-000067000000}"/>
            </a:ext>
          </a:extLst>
        </xdr:cNvPr>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a:extLst>
            <a:ext uri="{FF2B5EF4-FFF2-40B4-BE49-F238E27FC236}">
              <a16:creationId xmlns:a16="http://schemas.microsoft.com/office/drawing/2014/main" id="{00000000-0008-0000-0400-00002B000000}"/>
            </a:ext>
          </a:extLst>
        </xdr:cNvPr>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a:extLst>
            <a:ext uri="{FF2B5EF4-FFF2-40B4-BE49-F238E27FC236}">
              <a16:creationId xmlns:a16="http://schemas.microsoft.com/office/drawing/2014/main" id="{00000000-0008-0000-0400-00002C000000}"/>
            </a:ext>
          </a:extLst>
        </xdr:cNvPr>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a:extLst>
            <a:ext uri="{FF2B5EF4-FFF2-40B4-BE49-F238E27FC236}">
              <a16:creationId xmlns:a16="http://schemas.microsoft.com/office/drawing/2014/main" id="{00000000-0008-0000-0400-00002D000000}"/>
            </a:ext>
          </a:extLst>
        </xdr:cNvPr>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a:extLst>
            <a:ext uri="{FF2B5EF4-FFF2-40B4-BE49-F238E27FC236}">
              <a16:creationId xmlns:a16="http://schemas.microsoft.com/office/drawing/2014/main" id="{00000000-0008-0000-0400-00002E000000}"/>
            </a:ext>
          </a:extLst>
        </xdr:cNvPr>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a:extLst>
            <a:ext uri="{FF2B5EF4-FFF2-40B4-BE49-F238E27FC236}">
              <a16:creationId xmlns:a16="http://schemas.microsoft.com/office/drawing/2014/main" id="{00000000-0008-0000-0400-00002F000000}"/>
            </a:ext>
          </a:extLst>
        </xdr:cNvPr>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a:extLst>
            <a:ext uri="{FF2B5EF4-FFF2-40B4-BE49-F238E27FC236}">
              <a16:creationId xmlns:a16="http://schemas.microsoft.com/office/drawing/2014/main" id="{00000000-0008-0000-0400-000040000000}"/>
            </a:ext>
          </a:extLst>
        </xdr:cNvPr>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a:extLst>
            <a:ext uri="{FF2B5EF4-FFF2-40B4-BE49-F238E27FC236}">
              <a16:creationId xmlns:a16="http://schemas.microsoft.com/office/drawing/2014/main" id="{00000000-0008-0000-0400-000042000000}"/>
            </a:ext>
          </a:extLst>
        </xdr:cNvPr>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a:extLst>
            <a:ext uri="{FF2B5EF4-FFF2-40B4-BE49-F238E27FC236}">
              <a16:creationId xmlns:a16="http://schemas.microsoft.com/office/drawing/2014/main" id="{00000000-0008-0000-0400-000045000000}"/>
            </a:ext>
          </a:extLst>
        </xdr:cNvPr>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a:extLst>
            <a:ext uri="{FF2B5EF4-FFF2-40B4-BE49-F238E27FC236}">
              <a16:creationId xmlns:a16="http://schemas.microsoft.com/office/drawing/2014/main" id="{00000000-0008-0000-0400-000025000000}"/>
            </a:ext>
          </a:extLst>
        </xdr:cNvPr>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a:extLst>
            <a:ext uri="{FF2B5EF4-FFF2-40B4-BE49-F238E27FC236}">
              <a16:creationId xmlns:a16="http://schemas.microsoft.com/office/drawing/2014/main" id="{00000000-0008-0000-0400-000030000000}"/>
            </a:ext>
          </a:extLst>
        </xdr:cNvPr>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a:extLst>
            <a:ext uri="{FF2B5EF4-FFF2-40B4-BE49-F238E27FC236}">
              <a16:creationId xmlns:a16="http://schemas.microsoft.com/office/drawing/2014/main" id="{00000000-0008-0000-0400-000031000000}"/>
            </a:ext>
          </a:extLst>
        </xdr:cNvPr>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a:extLst>
            <a:ext uri="{FF2B5EF4-FFF2-40B4-BE49-F238E27FC236}">
              <a16:creationId xmlns:a16="http://schemas.microsoft.com/office/drawing/2014/main" id="{00000000-0008-0000-0400-000036000000}"/>
            </a:ext>
          </a:extLst>
        </xdr:cNvPr>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a:extLst>
            <a:ext uri="{FF2B5EF4-FFF2-40B4-BE49-F238E27FC236}">
              <a16:creationId xmlns:a16="http://schemas.microsoft.com/office/drawing/2014/main" id="{00000000-0008-0000-0400-000037000000}"/>
            </a:ext>
          </a:extLst>
        </xdr:cNvPr>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a:extLst>
            <a:ext uri="{FF2B5EF4-FFF2-40B4-BE49-F238E27FC236}">
              <a16:creationId xmlns:a16="http://schemas.microsoft.com/office/drawing/2014/main" id="{00000000-0008-0000-0400-000038000000}"/>
            </a:ext>
          </a:extLst>
        </xdr:cNvPr>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a:extLst>
            <a:ext uri="{FF2B5EF4-FFF2-40B4-BE49-F238E27FC236}">
              <a16:creationId xmlns:a16="http://schemas.microsoft.com/office/drawing/2014/main" id="{00000000-0008-0000-0400-00003B000000}"/>
            </a:ext>
          </a:extLst>
        </xdr:cNvPr>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a:extLst>
            <a:ext uri="{FF2B5EF4-FFF2-40B4-BE49-F238E27FC236}">
              <a16:creationId xmlns:a16="http://schemas.microsoft.com/office/drawing/2014/main" id="{00000000-0008-0000-0400-00003F000000}"/>
            </a:ext>
          </a:extLst>
        </xdr:cNvPr>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dashboard values</a:t>
              </a:r>
            </a:p>
          </xdr:txBody>
        </xdr:sp>
        <xdr:clientData fPrintsWithSheet="0"/>
      </xdr:twoCellAnchor>
    </mc:Choice>
    <mc:Fallback/>
  </mc:AlternateContent>
  <xdr:oneCellAnchor>
    <xdr:from>
      <xdr:col>1</xdr:col>
      <xdr:colOff>1371600</xdr:colOff>
      <xdr:row>44</xdr:row>
      <xdr:rowOff>76200</xdr:rowOff>
    </xdr:from>
    <xdr:ext cx="7152619" cy="276999"/>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analysis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xlsm"/>
      <sheetName val="analysis_manager"/>
    </sheetNames>
    <definedNames>
      <definedName name="export_data_button"/>
      <definedName name="import_data_button"/>
      <definedName name="select_dashboard_values"/>
    </defined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9" sqref="C9"/>
    </sheetView>
  </sheetViews>
  <sheetFormatPr baseColWidth="10" defaultColWidth="10.6640625" defaultRowHeight="16"/>
  <cols>
    <col min="1" max="1" width="10.6640625" style="1"/>
    <col min="2" max="2" width="13.33203125" style="1" customWidth="1"/>
    <col min="3" max="3" width="44" style="1" customWidth="1"/>
    <col min="4" max="7" width="10.83203125" style="1" customWidth="1"/>
    <col min="8" max="16384" width="10.6640625" style="1"/>
  </cols>
  <sheetData>
    <row r="2" spans="2:4" ht="21">
      <c r="B2" s="2" t="s">
        <v>186</v>
      </c>
    </row>
    <row r="4" spans="2:4">
      <c r="B4" s="3" t="s">
        <v>1</v>
      </c>
      <c r="C4" s="4" t="s">
        <v>273</v>
      </c>
      <c r="D4" s="5"/>
    </row>
    <row r="5" spans="2:4">
      <c r="B5" s="281" t="s">
        <v>2</v>
      </c>
      <c r="C5" s="19">
        <f>MAX(Changelog!D:D)</f>
        <v>1.06</v>
      </c>
      <c r="D5" s="7"/>
    </row>
    <row r="6" spans="2:4">
      <c r="B6" s="281" t="s">
        <v>205</v>
      </c>
      <c r="C6" s="94" t="str">
        <f>country</f>
        <v>nl</v>
      </c>
      <c r="D6" s="7"/>
    </row>
    <row r="7" spans="2:4">
      <c r="B7" s="281" t="s">
        <v>206</v>
      </c>
      <c r="C7" s="94">
        <f>base_year</f>
        <v>2015</v>
      </c>
      <c r="D7" s="7"/>
    </row>
    <row r="8" spans="2:4">
      <c r="B8" s="281" t="s">
        <v>3</v>
      </c>
      <c r="C8" s="76">
        <f>MAX(Changelog!B:B)</f>
        <v>42615</v>
      </c>
      <c r="D8" s="7"/>
    </row>
    <row r="9" spans="2:4">
      <c r="B9" s="281" t="s">
        <v>4</v>
      </c>
      <c r="C9" s="8" t="s">
        <v>406</v>
      </c>
      <c r="D9" s="7"/>
    </row>
    <row r="10" spans="2:4">
      <c r="B10" s="282" t="s">
        <v>19</v>
      </c>
      <c r="C10" s="9" t="s">
        <v>5</v>
      </c>
      <c r="D10" s="10"/>
    </row>
    <row r="11" spans="2:4">
      <c r="B11" s="283"/>
    </row>
    <row r="12" spans="2:4">
      <c r="B12" s="3" t="s">
        <v>8</v>
      </c>
      <c r="C12" s="4"/>
      <c r="D12" s="5"/>
    </row>
    <row r="13" spans="2:4">
      <c r="B13" s="14"/>
      <c r="C13" s="8"/>
      <c r="D13" s="7"/>
    </row>
    <row r="14" spans="2:4">
      <c r="B14" s="14" t="s">
        <v>9</v>
      </c>
      <c r="C14" s="15" t="s">
        <v>10</v>
      </c>
      <c r="D14" s="7"/>
    </row>
    <row r="15" spans="2:4" ht="17" thickBot="1">
      <c r="B15" s="14"/>
      <c r="C15" s="12" t="s">
        <v>11</v>
      </c>
      <c r="D15" s="7"/>
    </row>
    <row r="16" spans="2:4" ht="17" thickBot="1">
      <c r="B16" s="14"/>
      <c r="C16" s="16" t="s">
        <v>12</v>
      </c>
      <c r="D16" s="7"/>
    </row>
    <row r="17" spans="2:4">
      <c r="B17" s="14"/>
      <c r="C17" s="8" t="s">
        <v>13</v>
      </c>
      <c r="D17" s="7"/>
    </row>
    <row r="18" spans="2:4">
      <c r="B18" s="14"/>
      <c r="C18" s="8"/>
      <c r="D18" s="7"/>
    </row>
    <row r="19" spans="2:4">
      <c r="B19" s="14" t="s">
        <v>215</v>
      </c>
      <c r="C19" s="17" t="s">
        <v>196</v>
      </c>
      <c r="D19" s="7"/>
    </row>
    <row r="20" spans="2:4">
      <c r="B20" s="14"/>
      <c r="C20" s="72" t="s">
        <v>24</v>
      </c>
      <c r="D20" s="7"/>
    </row>
    <row r="21" spans="2:4">
      <c r="B21" s="14"/>
      <c r="C21" s="71" t="s">
        <v>16</v>
      </c>
      <c r="D21" s="7"/>
    </row>
    <row r="22" spans="2:4">
      <c r="B22" s="284"/>
      <c r="C22" s="18" t="s">
        <v>14</v>
      </c>
      <c r="D22" s="7"/>
    </row>
    <row r="23" spans="2:4">
      <c r="B23" s="284"/>
      <c r="C23" s="73" t="s">
        <v>197</v>
      </c>
      <c r="D23" s="7"/>
    </row>
    <row r="24" spans="2:4">
      <c r="B24" s="284"/>
      <c r="C24" s="74" t="s">
        <v>15</v>
      </c>
      <c r="D24" s="7"/>
    </row>
    <row r="25" spans="2:4">
      <c r="B25" s="284"/>
      <c r="C25" s="60" t="s">
        <v>17</v>
      </c>
      <c r="D25" s="7"/>
    </row>
    <row r="26" spans="2:4">
      <c r="B26" s="285"/>
      <c r="C26" s="9"/>
      <c r="D26" s="10"/>
    </row>
    <row r="27" spans="2:4">
      <c r="B27" s="283"/>
    </row>
    <row r="28" spans="2:4">
      <c r="B28" s="3" t="s">
        <v>18</v>
      </c>
      <c r="C28" s="4"/>
      <c r="D28" s="5"/>
    </row>
    <row r="29" spans="2:4">
      <c r="B29" s="284"/>
      <c r="C29" s="8"/>
      <c r="D29" s="7"/>
    </row>
    <row r="30" spans="2:4">
      <c r="B30" s="284"/>
      <c r="C30" s="8"/>
      <c r="D30" s="7"/>
    </row>
    <row r="31" spans="2:4">
      <c r="B31" s="284"/>
      <c r="C31" s="8"/>
      <c r="D31" s="7"/>
    </row>
    <row r="32" spans="2:4">
      <c r="B32" s="284"/>
      <c r="C32" s="8"/>
      <c r="D32" s="7"/>
    </row>
    <row r="33" spans="2:4">
      <c r="B33" s="284"/>
      <c r="C33" s="8"/>
      <c r="D33" s="7"/>
    </row>
    <row r="34" spans="2:4">
      <c r="B34" s="284"/>
      <c r="C34" s="8"/>
      <c r="D34" s="7"/>
    </row>
    <row r="35" spans="2:4">
      <c r="B35" s="284"/>
      <c r="C35" s="8"/>
      <c r="D35" s="7"/>
    </row>
    <row r="36" spans="2:4">
      <c r="B36" s="284"/>
      <c r="C36" s="8"/>
      <c r="D36" s="7"/>
    </row>
    <row r="37" spans="2:4">
      <c r="B37" s="284"/>
      <c r="C37" s="8"/>
      <c r="D37" s="7"/>
    </row>
    <row r="38" spans="2:4">
      <c r="B38" s="285"/>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1:Q36"/>
  <sheetViews>
    <sheetView topLeftCell="B1" workbookViewId="0">
      <selection activeCell="H15" sqref="H15"/>
    </sheetView>
  </sheetViews>
  <sheetFormatPr baseColWidth="10" defaultColWidth="10.6640625" defaultRowHeight="16"/>
  <cols>
    <col min="1" max="1" width="10.6640625" style="1"/>
    <col min="2" max="2" width="24.5" style="1" customWidth="1"/>
    <col min="3" max="4" width="14.33203125" style="1" customWidth="1"/>
    <col min="5" max="5" width="14.33203125" style="90" customWidth="1"/>
    <col min="6" max="10" width="14.33203125" style="1" customWidth="1"/>
    <col min="11" max="16384" width="10.6640625" style="1"/>
  </cols>
  <sheetData>
    <row r="1" spans="1:17">
      <c r="B1" s="82"/>
      <c r="C1" s="82"/>
      <c r="D1" s="82"/>
      <c r="E1" s="82"/>
      <c r="F1" s="82"/>
      <c r="G1" s="82"/>
      <c r="H1" s="82"/>
      <c r="I1" s="82"/>
      <c r="J1" s="82"/>
      <c r="K1" s="82"/>
      <c r="L1" s="82"/>
      <c r="M1" s="82"/>
    </row>
    <row r="2" spans="1:17" ht="21">
      <c r="A2" s="82"/>
      <c r="B2" s="81" t="s">
        <v>207</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113" customHeight="1">
      <c r="A5" s="82"/>
      <c r="B5" s="360" t="s">
        <v>450</v>
      </c>
      <c r="C5" s="361"/>
      <c r="D5" s="361"/>
      <c r="E5" s="362"/>
      <c r="F5" s="82"/>
      <c r="G5" s="82"/>
      <c r="H5" s="82"/>
      <c r="I5" s="82"/>
      <c r="J5" s="82"/>
      <c r="K5" s="82"/>
      <c r="L5" s="82"/>
    </row>
    <row r="6" spans="1:17" ht="17" thickBot="1">
      <c r="A6" s="82"/>
      <c r="B6" s="82"/>
      <c r="C6" s="82"/>
      <c r="D6" s="82"/>
      <c r="E6" s="82"/>
      <c r="F6" s="82"/>
      <c r="G6" s="82"/>
      <c r="H6" s="82"/>
      <c r="I6" s="82"/>
      <c r="J6" s="82"/>
      <c r="K6" s="82"/>
      <c r="L6" s="82"/>
      <c r="M6" s="82"/>
    </row>
    <row r="7" spans="1:17">
      <c r="A7" s="82"/>
      <c r="B7" s="100" t="s">
        <v>207</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ht="34">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4">
      <c r="A10" s="82"/>
      <c r="B10" s="106" t="s">
        <v>402</v>
      </c>
      <c r="C10" s="297">
        <f>'Fuel aggregation'!E$15+'Fuel aggregation'!E$16</f>
        <v>0</v>
      </c>
      <c r="D10" s="298" t="s">
        <v>292</v>
      </c>
      <c r="E10" s="299">
        <f>'Fuel aggregation'!G$15+'Fuel aggregation'!G$16</f>
        <v>0</v>
      </c>
      <c r="F10" s="299">
        <f>'Fuel aggregation'!H$15+'Fuel aggregation'!H$16</f>
        <v>0</v>
      </c>
      <c r="G10" s="299">
        <f>'Fuel aggregation'!I$15+'Fuel aggregation'!I$16</f>
        <v>0</v>
      </c>
      <c r="H10" s="299">
        <f>'Fuel aggregation'!J$15+'Fuel aggregation'!J$16</f>
        <v>0</v>
      </c>
      <c r="I10" s="299">
        <f>'Fuel aggregation'!K$15+'Fuel aggregation'!K$16</f>
        <v>0</v>
      </c>
      <c r="J10" s="299">
        <f>'Fuel aggregation'!L$15+'Fuel aggregation'!L$16</f>
        <v>0</v>
      </c>
      <c r="K10" s="300">
        <f>'Fuel aggregation'!M$15+'Fuel aggregation'!M$16</f>
        <v>0</v>
      </c>
      <c r="L10" s="82"/>
      <c r="M10" s="82"/>
      <c r="N10" s="82"/>
      <c r="O10" s="82"/>
      <c r="P10" s="82"/>
      <c r="Q10" s="82"/>
    </row>
    <row r="11" spans="1:17" ht="17">
      <c r="A11" s="82"/>
      <c r="B11" s="105" t="s">
        <v>309</v>
      </c>
      <c r="C11" s="170">
        <f>'Fuel aggregation'!E$16</f>
        <v>0</v>
      </c>
      <c r="D11" s="271" t="s">
        <v>292</v>
      </c>
      <c r="E11" s="170">
        <f>'Fuel aggregation'!G$16</f>
        <v>0</v>
      </c>
      <c r="F11" s="170">
        <f>'Fuel aggregation'!H$16</f>
        <v>0</v>
      </c>
      <c r="G11" s="170">
        <f>'Fuel aggregation'!I$16</f>
        <v>0</v>
      </c>
      <c r="H11" s="170">
        <f>'Fuel aggregation'!J$16</f>
        <v>0</v>
      </c>
      <c r="I11" s="170">
        <f>'Fuel aggregation'!K$16</f>
        <v>0</v>
      </c>
      <c r="J11" s="170">
        <f>'Fuel aggregation'!L$16</f>
        <v>0</v>
      </c>
      <c r="K11" s="249">
        <f>'Fuel aggregation'!M$16</f>
        <v>0</v>
      </c>
      <c r="L11" s="82"/>
      <c r="M11" s="82"/>
      <c r="N11" s="82"/>
      <c r="O11" s="82"/>
      <c r="P11" s="82"/>
      <c r="Q11" s="82"/>
    </row>
    <row r="12" spans="1:17" ht="17">
      <c r="A12" s="82"/>
      <c r="B12" s="251" t="s">
        <v>310</v>
      </c>
      <c r="C12" s="252">
        <f>'Fuel aggregation'!E$17</f>
        <v>0</v>
      </c>
      <c r="D12" s="271" t="s">
        <v>292</v>
      </c>
      <c r="E12" s="170">
        <f>'Fuel aggregation'!G$17</f>
        <v>0</v>
      </c>
      <c r="F12" s="170">
        <f>'Fuel aggregation'!H$17</f>
        <v>0</v>
      </c>
      <c r="G12" s="170">
        <f>'Fuel aggregation'!I$17</f>
        <v>0</v>
      </c>
      <c r="H12" s="170">
        <f>'Fuel aggregation'!J$17</f>
        <v>0</v>
      </c>
      <c r="I12" s="170">
        <f>'Fuel aggregation'!K$17</f>
        <v>0</v>
      </c>
      <c r="J12" s="170">
        <f>'Fuel aggregation'!L$17</f>
        <v>0</v>
      </c>
      <c r="K12" s="249">
        <f>'Fuel aggregation'!M$17</f>
        <v>0</v>
      </c>
      <c r="L12" s="82"/>
      <c r="M12" s="82"/>
      <c r="N12" s="82"/>
      <c r="O12" s="82"/>
      <c r="P12" s="82"/>
      <c r="Q12" s="82"/>
    </row>
    <row r="13" spans="1:17" ht="17">
      <c r="A13" s="82"/>
      <c r="B13" s="251" t="s">
        <v>82</v>
      </c>
      <c r="C13" s="252" t="str">
        <f>'Fuel aggregation'!E$18</f>
        <v>ERROR</v>
      </c>
      <c r="D13" s="271" t="s">
        <v>292</v>
      </c>
      <c r="E13" s="170" t="str">
        <f>'Fuel aggregation'!G$18</f>
        <v>ERROR</v>
      </c>
      <c r="F13" s="170" t="str">
        <f>'Fuel aggregation'!H$18</f>
        <v>ERROR</v>
      </c>
      <c r="G13" s="170" t="str">
        <f>'Fuel aggregation'!I$18</f>
        <v>ERROR</v>
      </c>
      <c r="H13" s="170" t="str">
        <f>'Fuel aggregation'!J$18</f>
        <v>ERROR</v>
      </c>
      <c r="I13" s="170" t="str">
        <f>'Fuel aggregation'!K$18</f>
        <v>ERROR</v>
      </c>
      <c r="J13" s="170" t="str">
        <f>'Fuel aggregation'!L$18</f>
        <v>ERROR</v>
      </c>
      <c r="K13" s="249" t="str">
        <f>'Fuel aggregation'!M$18</f>
        <v>ERROR</v>
      </c>
      <c r="L13" s="82"/>
      <c r="M13" s="82"/>
      <c r="N13" s="82"/>
      <c r="O13" s="82"/>
      <c r="P13" s="82"/>
      <c r="Q13" s="82"/>
    </row>
    <row r="14" spans="1:17">
      <c r="A14" s="82"/>
      <c r="B14" s="224"/>
      <c r="C14" s="225"/>
      <c r="D14" s="250"/>
      <c r="E14" s="250"/>
      <c r="F14" s="225"/>
      <c r="G14" s="225"/>
      <c r="H14" s="225"/>
      <c r="I14" s="225"/>
      <c r="J14" s="225"/>
      <c r="K14" s="218"/>
      <c r="L14" s="82"/>
      <c r="M14" s="82"/>
      <c r="N14" s="82"/>
      <c r="O14" s="82"/>
      <c r="P14" s="82"/>
      <c r="Q14" s="82"/>
    </row>
    <row r="15" spans="1:17" ht="34">
      <c r="A15" s="82"/>
      <c r="B15" s="106" t="s">
        <v>403</v>
      </c>
      <c r="C15" s="297">
        <f>'Fuel aggregation'!E$22+'Fuel aggregation'!E$23</f>
        <v>0</v>
      </c>
      <c r="D15" s="299" t="str">
        <f>'Fuel aggregation'!F$22</f>
        <v>-</v>
      </c>
      <c r="E15" s="299">
        <f>'Fuel aggregation'!G$22+'Fuel aggregation'!$G23</f>
        <v>0</v>
      </c>
      <c r="F15" s="299">
        <f>'Fuel aggregation'!H$22+'Fuel aggregation'!$H23</f>
        <v>0</v>
      </c>
      <c r="G15" s="299" t="e">
        <f>SUM(G16:G18)</f>
        <v>#VALUE!</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ht="17">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ht="17">
      <c r="A17" s="82"/>
      <c r="B17" s="251" t="s">
        <v>310</v>
      </c>
      <c r="C17" s="252">
        <f>'Fuel aggregation'!E$24</f>
        <v>0</v>
      </c>
      <c r="D17" s="271" t="s">
        <v>292</v>
      </c>
      <c r="E17" s="170">
        <f>'Fuel aggregation'!G$24</f>
        <v>0</v>
      </c>
      <c r="F17" s="170">
        <f>'Fuel aggregation'!H$24</f>
        <v>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ht="17">
      <c r="A18" s="82"/>
      <c r="B18" s="251" t="s">
        <v>82</v>
      </c>
      <c r="C18" s="252" t="str">
        <f>'Fuel aggregation'!E$25</f>
        <v>ERROR</v>
      </c>
      <c r="D18" s="271" t="s">
        <v>292</v>
      </c>
      <c r="E18" s="170" t="str">
        <f>'Fuel aggregation'!G$25</f>
        <v>ERROR</v>
      </c>
      <c r="F18" s="170" t="str">
        <f>'Fuel aggregation'!H$25</f>
        <v>ERROR</v>
      </c>
      <c r="G18" s="170" t="e">
        <f>MAX('Fuel aggregation'!I$25 - 'Refineries transformation'!L11,0)</f>
        <v>#VALUE!</v>
      </c>
      <c r="H18" s="170" t="str">
        <f>'Fuel aggregation'!J$25</f>
        <v>ERROR</v>
      </c>
      <c r="I18" s="170" t="str">
        <f>'Fuel aggregation'!K$25</f>
        <v>ERROR</v>
      </c>
      <c r="J18" s="170" t="str">
        <f>'Fuel aggregation'!L$25</f>
        <v>ERROR</v>
      </c>
      <c r="K18" s="249" t="str">
        <f>'Fuel aggregation'!M$25</f>
        <v>ERROR</v>
      </c>
      <c r="L18" s="82"/>
      <c r="M18" s="82"/>
      <c r="N18" s="82"/>
      <c r="O18" s="82"/>
      <c r="P18" s="82"/>
      <c r="Q18" s="82"/>
    </row>
    <row r="19" spans="1:17" ht="17" thickBot="1">
      <c r="A19" s="82"/>
      <c r="B19" s="114"/>
      <c r="C19" s="171"/>
      <c r="D19" s="171"/>
      <c r="E19" s="171"/>
      <c r="F19" s="171"/>
      <c r="G19" s="171"/>
      <c r="H19" s="171"/>
      <c r="I19" s="171"/>
      <c r="J19" s="171"/>
      <c r="K19" s="169"/>
      <c r="L19" s="82"/>
      <c r="M19" s="82"/>
      <c r="N19" s="82"/>
      <c r="O19" s="82"/>
      <c r="P19" s="82"/>
      <c r="Q19" s="82"/>
    </row>
    <row r="20" spans="1:17">
      <c r="A20" s="82"/>
      <c r="B20" s="82"/>
      <c r="C20" s="82"/>
      <c r="D20" s="82"/>
      <c r="E20" s="82"/>
      <c r="F20" s="82"/>
      <c r="G20" s="82"/>
      <c r="H20" s="82"/>
      <c r="I20" s="82"/>
      <c r="J20" s="82"/>
      <c r="K20" s="82"/>
      <c r="L20" s="82"/>
      <c r="M20" s="82"/>
      <c r="N20" s="82"/>
      <c r="O20" s="82"/>
      <c r="P20" s="82"/>
    </row>
    <row r="21" spans="1:17">
      <c r="A21" s="82"/>
      <c r="B21" s="82"/>
      <c r="C21" s="82"/>
      <c r="D21" s="82"/>
      <c r="E21" s="82"/>
      <c r="F21" s="82"/>
      <c r="G21" s="82"/>
      <c r="H21" s="82"/>
      <c r="I21" s="82"/>
      <c r="J21" s="82"/>
      <c r="K21" s="82"/>
      <c r="L21" s="82"/>
      <c r="M21" s="82"/>
      <c r="N21" s="82"/>
      <c r="O21" s="82"/>
      <c r="P21" s="82"/>
    </row>
    <row r="22" spans="1:17">
      <c r="A22" s="82"/>
      <c r="B22" s="82"/>
      <c r="C22" s="82"/>
      <c r="D22" s="82"/>
      <c r="E22" s="82"/>
      <c r="F22" s="82"/>
      <c r="G22" s="82"/>
      <c r="H22" s="82"/>
      <c r="I22" s="82"/>
      <c r="J22" s="82"/>
      <c r="K22" s="82"/>
      <c r="L22" s="82"/>
      <c r="M22" s="82"/>
      <c r="N22" s="82"/>
      <c r="O22" s="82"/>
      <c r="P22" s="82"/>
    </row>
    <row r="23" spans="1:17">
      <c r="A23" s="82"/>
      <c r="B23" s="82"/>
      <c r="C23" s="82"/>
      <c r="D23" s="82"/>
      <c r="E23" s="82"/>
      <c r="F23" s="82"/>
      <c r="G23" s="82"/>
      <c r="H23" s="82"/>
      <c r="I23" s="82"/>
      <c r="J23" s="82"/>
      <c r="K23" s="82"/>
      <c r="L23" s="82"/>
      <c r="M23" s="82"/>
      <c r="N23" s="82"/>
      <c r="O23" s="82"/>
      <c r="P23" s="82"/>
    </row>
    <row r="24" spans="1:17">
      <c r="A24" s="82"/>
      <c r="B24" s="82"/>
      <c r="C24" s="82"/>
      <c r="D24" s="82"/>
      <c r="E24" s="82"/>
      <c r="F24" s="82"/>
      <c r="G24" s="82"/>
      <c r="H24" s="82"/>
      <c r="I24" s="82"/>
      <c r="J24" s="82"/>
      <c r="K24" s="82"/>
      <c r="L24" s="82"/>
      <c r="M24" s="82"/>
      <c r="N24" s="82"/>
      <c r="O24" s="82"/>
      <c r="P24" s="82"/>
    </row>
    <row r="25" spans="1:17">
      <c r="A25" s="82"/>
      <c r="B25" s="82"/>
      <c r="C25" s="82"/>
      <c r="D25" s="82"/>
      <c r="E25" s="82"/>
      <c r="F25" s="82"/>
      <c r="G25" s="82"/>
      <c r="H25" s="82"/>
      <c r="I25" s="82"/>
      <c r="J25" s="82"/>
      <c r="K25" s="82"/>
      <c r="L25" s="82"/>
      <c r="M25" s="82"/>
      <c r="N25" s="82"/>
      <c r="O25" s="82"/>
      <c r="P25" s="82"/>
    </row>
    <row r="26" spans="1:17">
      <c r="A26" s="82"/>
      <c r="B26" s="82"/>
      <c r="C26" s="82"/>
      <c r="D26" s="82"/>
      <c r="E26" s="82"/>
      <c r="F26" s="82"/>
      <c r="G26" s="82"/>
      <c r="H26" s="82"/>
      <c r="I26" s="82"/>
      <c r="J26" s="82"/>
      <c r="K26" s="82"/>
      <c r="L26" s="82"/>
      <c r="M26" s="82"/>
      <c r="N26" s="82"/>
      <c r="O26" s="82"/>
      <c r="P26" s="82"/>
    </row>
    <row r="27" spans="1:17">
      <c r="A27" s="82"/>
      <c r="B27" s="82"/>
      <c r="C27" s="82"/>
      <c r="D27" s="82"/>
      <c r="E27" s="82"/>
      <c r="F27" s="82"/>
      <c r="G27" s="82"/>
      <c r="H27" s="82"/>
      <c r="I27" s="82"/>
      <c r="J27" s="82"/>
      <c r="K27" s="82"/>
      <c r="L27" s="82"/>
      <c r="M27" s="82"/>
      <c r="N27" s="82"/>
      <c r="O27" s="82"/>
      <c r="P27" s="82"/>
    </row>
    <row r="28" spans="1:17">
      <c r="A28" s="82"/>
      <c r="B28" s="82"/>
      <c r="C28" s="82"/>
      <c r="D28" s="82"/>
      <c r="E28" s="82"/>
      <c r="F28" s="82"/>
      <c r="G28" s="82"/>
      <c r="H28" s="82"/>
      <c r="I28" s="82"/>
      <c r="J28" s="82"/>
      <c r="K28" s="82"/>
      <c r="L28" s="82"/>
      <c r="M28" s="82"/>
      <c r="N28" s="82"/>
      <c r="O28" s="82"/>
      <c r="P28" s="82"/>
    </row>
    <row r="29" spans="1:17">
      <c r="D29" s="82"/>
      <c r="E29" s="82"/>
      <c r="F29" s="82"/>
      <c r="G29" s="82"/>
      <c r="H29" s="82"/>
      <c r="I29" s="82"/>
      <c r="J29" s="82"/>
      <c r="K29" s="82"/>
      <c r="L29" s="82"/>
      <c r="M29" s="82"/>
      <c r="N29" s="82"/>
      <c r="O29" s="82"/>
      <c r="P29" s="82"/>
    </row>
    <row r="30" spans="1:17">
      <c r="D30" s="82"/>
      <c r="E30" s="82"/>
      <c r="F30" s="82"/>
      <c r="G30" s="82"/>
      <c r="H30" s="82"/>
      <c r="I30" s="82"/>
      <c r="J30" s="82"/>
      <c r="K30" s="82"/>
      <c r="L30" s="82"/>
      <c r="M30" s="82"/>
      <c r="N30" s="82"/>
      <c r="O30" s="82"/>
      <c r="P30" s="82"/>
    </row>
    <row r="31" spans="1:17">
      <c r="D31" s="82"/>
      <c r="E31" s="82"/>
      <c r="F31" s="82"/>
      <c r="G31" s="82"/>
      <c r="H31" s="82"/>
      <c r="I31" s="82"/>
      <c r="J31" s="82"/>
      <c r="K31" s="82"/>
      <c r="L31" s="82"/>
      <c r="M31" s="82"/>
      <c r="N31" s="82"/>
      <c r="O31" s="82"/>
      <c r="P31" s="82"/>
    </row>
    <row r="32" spans="1:17">
      <c r="D32" s="82"/>
      <c r="E32" s="82"/>
      <c r="F32" s="82"/>
      <c r="G32" s="82"/>
      <c r="H32" s="82"/>
      <c r="I32" s="82"/>
      <c r="J32" s="82"/>
      <c r="K32" s="82"/>
      <c r="L32" s="82"/>
      <c r="M32" s="82"/>
      <c r="N32" s="82"/>
      <c r="O32" s="82"/>
      <c r="P32" s="82"/>
    </row>
    <row r="33" spans="4:16">
      <c r="D33" s="82"/>
      <c r="E33" s="82"/>
      <c r="F33" s="82"/>
      <c r="G33" s="82"/>
      <c r="H33" s="82"/>
      <c r="I33" s="82"/>
      <c r="J33" s="82"/>
      <c r="K33" s="82"/>
      <c r="L33" s="82"/>
      <c r="M33" s="82"/>
      <c r="N33" s="82"/>
      <c r="O33" s="82"/>
      <c r="P33" s="82"/>
    </row>
    <row r="34" spans="4:16">
      <c r="D34" s="82"/>
      <c r="E34" s="82"/>
      <c r="F34" s="82"/>
      <c r="G34" s="82"/>
      <c r="H34" s="82"/>
      <c r="I34" s="82"/>
      <c r="J34" s="82"/>
      <c r="K34" s="82"/>
      <c r="L34" s="82"/>
      <c r="M34" s="82"/>
      <c r="N34" s="82"/>
      <c r="O34" s="82"/>
      <c r="P34" s="82"/>
    </row>
    <row r="35" spans="4:16">
      <c r="D35" s="82"/>
      <c r="E35" s="82"/>
      <c r="F35" s="82"/>
      <c r="G35" s="82"/>
      <c r="H35" s="82"/>
      <c r="I35" s="82"/>
      <c r="J35" s="82"/>
      <c r="K35" s="82"/>
      <c r="L35" s="82"/>
      <c r="M35" s="82"/>
      <c r="N35" s="82"/>
      <c r="O35" s="82"/>
      <c r="P35" s="82"/>
    </row>
    <row r="36" spans="4:16">
      <c r="D36" s="82"/>
      <c r="E36" s="82"/>
      <c r="F36" s="82"/>
      <c r="G36" s="82"/>
      <c r="H36" s="82"/>
      <c r="I36" s="82"/>
      <c r="J36" s="82"/>
      <c r="K36" s="82"/>
      <c r="L36" s="82"/>
      <c r="M36" s="82"/>
      <c r="N36" s="82"/>
      <c r="O36" s="82"/>
      <c r="P36" s="82"/>
    </row>
  </sheetData>
  <mergeCells count="1">
    <mergeCell ref="B5:E5"/>
  </mergeCells>
  <conditionalFormatting sqref="C19:K19">
    <cfRule type="cellIs" dxfId="9"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A1:Q61"/>
  <sheetViews>
    <sheetView topLeftCell="A4" workbookViewId="0">
      <selection activeCell="D47" sqref="D47"/>
    </sheetView>
  </sheetViews>
  <sheetFormatPr baseColWidth="10" defaultColWidth="10.6640625" defaultRowHeight="16"/>
  <cols>
    <col min="1" max="1" width="10.66406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6640625" style="1"/>
  </cols>
  <sheetData>
    <row r="1" spans="1:14">
      <c r="B1" s="82"/>
      <c r="C1" s="82"/>
      <c r="D1" s="82"/>
      <c r="E1" s="82"/>
      <c r="F1" s="82"/>
      <c r="G1" s="82"/>
      <c r="H1" s="82"/>
      <c r="I1" s="82"/>
      <c r="J1" s="82"/>
      <c r="K1" s="82"/>
      <c r="L1" s="82"/>
      <c r="M1" s="82"/>
      <c r="N1" s="82"/>
    </row>
    <row r="2" spans="1:14" ht="21">
      <c r="A2" s="82"/>
      <c r="B2" s="81" t="s">
        <v>341</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60" t="s">
        <v>335</v>
      </c>
      <c r="C5" s="361"/>
      <c r="D5" s="361"/>
      <c r="E5" s="361"/>
      <c r="F5" s="362"/>
      <c r="G5" s="82"/>
      <c r="H5" s="82"/>
      <c r="I5" s="82"/>
      <c r="J5" s="82"/>
      <c r="K5" s="82"/>
      <c r="L5" s="82"/>
      <c r="M5" s="82"/>
    </row>
    <row r="6" spans="1:14" ht="17"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ht="17">
      <c r="A9" s="82"/>
      <c r="B9" s="132" t="s">
        <v>333</v>
      </c>
      <c r="C9" s="141" t="s">
        <v>334</v>
      </c>
      <c r="D9" s="155" t="s">
        <v>336</v>
      </c>
      <c r="E9" s="156" t="s">
        <v>337</v>
      </c>
      <c r="F9" s="82"/>
      <c r="G9" s="82"/>
      <c r="H9" s="82"/>
      <c r="I9" s="82"/>
      <c r="J9" s="82"/>
      <c r="K9" s="82"/>
    </row>
    <row r="10" spans="1:14" ht="17">
      <c r="A10" s="82"/>
      <c r="B10" s="135" t="s">
        <v>190</v>
      </c>
      <c r="C10" s="302"/>
      <c r="D10" s="312"/>
      <c r="E10" s="313"/>
      <c r="F10" s="82"/>
      <c r="G10" s="82"/>
      <c r="H10" s="82"/>
      <c r="I10" s="82"/>
      <c r="J10" s="82"/>
      <c r="K10" s="82"/>
    </row>
    <row r="11" spans="1:14" ht="17">
      <c r="A11" s="82"/>
      <c r="B11" s="134"/>
      <c r="C11" s="143" t="s">
        <v>309</v>
      </c>
      <c r="D11" s="170">
        <f>'Final demand'!C11</f>
        <v>0</v>
      </c>
      <c r="E11" s="314">
        <f>IF(SUM($D$11:$D$13)=0,0,D11/SUM($D$11:$D$13))</f>
        <v>0</v>
      </c>
      <c r="F11" s="82"/>
      <c r="G11" s="82"/>
      <c r="H11" s="82"/>
      <c r="I11" s="82"/>
      <c r="J11" s="82"/>
      <c r="K11" s="82"/>
    </row>
    <row r="12" spans="1:14" ht="17">
      <c r="A12" s="82"/>
      <c r="B12" s="251"/>
      <c r="C12" s="303" t="s">
        <v>310</v>
      </c>
      <c r="D12" s="170">
        <f>'Final demand'!C12</f>
        <v>0</v>
      </c>
      <c r="E12" s="314">
        <f>IF(SUM($D$11:$D$13)=0,0,D12/SUM($D$11:$D$13))</f>
        <v>0</v>
      </c>
      <c r="F12" s="82"/>
      <c r="G12" s="82"/>
      <c r="H12" s="82"/>
      <c r="I12" s="82"/>
      <c r="J12" s="82"/>
      <c r="K12" s="82"/>
    </row>
    <row r="13" spans="1:14" ht="17">
      <c r="A13" s="82"/>
      <c r="B13" s="251"/>
      <c r="C13" s="303" t="s">
        <v>82</v>
      </c>
      <c r="D13" s="170" t="str">
        <f>'Final demand'!C13</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ht="17">
      <c r="A15" s="82"/>
      <c r="B15" s="304" t="s">
        <v>209</v>
      </c>
      <c r="C15" s="302"/>
      <c r="D15" s="312"/>
      <c r="E15" s="316"/>
      <c r="F15" s="82"/>
      <c r="G15" s="82"/>
      <c r="H15" s="82"/>
      <c r="I15" s="82"/>
      <c r="J15" s="82"/>
      <c r="K15" s="82"/>
    </row>
    <row r="16" spans="1:14" ht="17">
      <c r="A16" s="82"/>
      <c r="B16" s="251"/>
      <c r="C16" s="303" t="s">
        <v>309</v>
      </c>
      <c r="D16" s="170">
        <f>'Final demand'!F11</f>
        <v>0</v>
      </c>
      <c r="E16" s="314">
        <f>IF(SUM($D$16:$D$18)=0,0,D16/SUM($D$16:$D$18))</f>
        <v>0</v>
      </c>
      <c r="F16" s="82"/>
      <c r="G16" s="82"/>
      <c r="H16" s="82"/>
      <c r="I16" s="82"/>
      <c r="J16" s="82"/>
      <c r="K16" s="82"/>
    </row>
    <row r="17" spans="1:11" ht="17">
      <c r="A17" s="82"/>
      <c r="B17" s="251"/>
      <c r="C17" s="303" t="s">
        <v>310</v>
      </c>
      <c r="D17" s="170">
        <f>'Final demand'!F12</f>
        <v>0</v>
      </c>
      <c r="E17" s="314">
        <f>IF(SUM($D$16:$D$18)=0,0,D17/SUM($D$16:$D$18))</f>
        <v>0</v>
      </c>
      <c r="F17" s="82"/>
      <c r="G17" s="82"/>
      <c r="H17" s="82"/>
      <c r="I17" s="82"/>
      <c r="J17" s="82"/>
      <c r="K17" s="82"/>
    </row>
    <row r="18" spans="1:11" ht="17">
      <c r="A18" s="82"/>
      <c r="B18" s="251"/>
      <c r="C18" s="303" t="s">
        <v>82</v>
      </c>
      <c r="D18" s="170" t="str">
        <f>'Final demand'!F13</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ht="17">
      <c r="A20" s="82"/>
      <c r="B20" s="304" t="s">
        <v>51</v>
      </c>
      <c r="C20" s="302"/>
      <c r="D20" s="312"/>
      <c r="E20" s="316"/>
      <c r="F20" s="82"/>
      <c r="G20" s="82"/>
      <c r="H20" s="82"/>
      <c r="I20" s="82"/>
      <c r="J20" s="82"/>
      <c r="K20" s="82"/>
    </row>
    <row r="21" spans="1:11" ht="17">
      <c r="A21" s="82"/>
      <c r="B21" s="251"/>
      <c r="C21" s="303" t="s">
        <v>309</v>
      </c>
      <c r="D21" s="170">
        <f>'Final demand'!G11</f>
        <v>0</v>
      </c>
      <c r="E21" s="314">
        <f>IF(SUM($D$21:$D$23)=0,0,D21/SUM($D$21:$D$23))</f>
        <v>0</v>
      </c>
      <c r="F21" s="82"/>
      <c r="G21" s="82"/>
      <c r="H21" s="82"/>
      <c r="I21" s="82"/>
      <c r="J21" s="82"/>
      <c r="K21" s="82"/>
    </row>
    <row r="22" spans="1:11" ht="17">
      <c r="A22" s="82"/>
      <c r="B22" s="251"/>
      <c r="C22" s="303" t="s">
        <v>310</v>
      </c>
      <c r="D22" s="170">
        <f>'Final demand'!G12</f>
        <v>0</v>
      </c>
      <c r="E22" s="314">
        <f>IF(SUM($D$21:$D$23)=0,0,D22/SUM($D$21:$D$23))</f>
        <v>0</v>
      </c>
      <c r="F22" s="82"/>
      <c r="G22" s="82"/>
      <c r="H22" s="82"/>
      <c r="I22" s="82"/>
      <c r="J22" s="82"/>
      <c r="K22" s="82"/>
    </row>
    <row r="23" spans="1:11" ht="17">
      <c r="A23" s="82"/>
      <c r="B23" s="251"/>
      <c r="C23" s="303" t="s">
        <v>82</v>
      </c>
      <c r="D23" s="170" t="str">
        <f>'Final demand'!G13</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ht="17">
      <c r="A25" s="82"/>
      <c r="B25" s="304" t="s">
        <v>192</v>
      </c>
      <c r="C25" s="302"/>
      <c r="D25" s="312"/>
      <c r="E25" s="316"/>
      <c r="F25" s="82"/>
      <c r="G25" s="82"/>
      <c r="H25" s="82"/>
      <c r="I25" s="82"/>
      <c r="J25" s="82"/>
      <c r="K25" s="82"/>
    </row>
    <row r="26" spans="1:11" ht="17">
      <c r="A26" s="82"/>
      <c r="B26" s="251"/>
      <c r="C26" s="303" t="s">
        <v>309</v>
      </c>
      <c r="D26" s="170">
        <f>'Final demand'!H11</f>
        <v>0</v>
      </c>
      <c r="E26" s="314">
        <f>IF(SUM($D$26:$D$28)=0,0,D26/SUM($D$26:$D$28))</f>
        <v>0</v>
      </c>
      <c r="F26" s="82"/>
      <c r="G26" s="82"/>
      <c r="H26" s="82"/>
      <c r="I26" s="82"/>
      <c r="J26" s="82"/>
      <c r="K26" s="82"/>
    </row>
    <row r="27" spans="1:11" ht="17">
      <c r="A27" s="82"/>
      <c r="B27" s="251"/>
      <c r="C27" s="303" t="s">
        <v>310</v>
      </c>
      <c r="D27" s="170">
        <f>'Final demand'!H12</f>
        <v>0</v>
      </c>
      <c r="E27" s="314">
        <f>IF(SUM($D$26:$D$28)=0,0,D27/SUM($D$26:$D$28))</f>
        <v>0</v>
      </c>
      <c r="F27" s="82"/>
      <c r="G27" s="82"/>
      <c r="H27" s="82"/>
      <c r="I27" s="82"/>
      <c r="J27" s="82"/>
      <c r="K27" s="82"/>
    </row>
    <row r="28" spans="1:11" ht="17">
      <c r="A28" s="82"/>
      <c r="B28" s="251"/>
      <c r="C28" s="303" t="s">
        <v>82</v>
      </c>
      <c r="D28" s="170" t="str">
        <f>'Final demand'!H13</f>
        <v>ERROR</v>
      </c>
      <c r="E28" s="314">
        <f>IF(SUM($D$26:$D$28)=0,1,D28/SUM($D$26:$D$28))</f>
        <v>1</v>
      </c>
      <c r="F28" s="82"/>
      <c r="G28" s="82"/>
      <c r="H28" s="82"/>
      <c r="I28" s="82"/>
      <c r="J28" s="82"/>
      <c r="K28" s="82"/>
    </row>
    <row r="29" spans="1:11">
      <c r="A29" s="82"/>
      <c r="B29" s="134"/>
      <c r="C29" s="143"/>
      <c r="D29" s="225"/>
      <c r="E29" s="315"/>
      <c r="F29" s="82"/>
      <c r="G29" s="82"/>
      <c r="H29" s="82"/>
      <c r="I29" s="82"/>
      <c r="J29" s="82"/>
      <c r="K29" s="82"/>
    </row>
    <row r="30" spans="1:11" ht="17">
      <c r="A30" s="82"/>
      <c r="B30" s="304" t="s">
        <v>104</v>
      </c>
      <c r="C30" s="302"/>
      <c r="D30" s="312"/>
      <c r="E30" s="316"/>
      <c r="F30" s="82"/>
      <c r="G30" s="82"/>
      <c r="H30" s="82"/>
      <c r="I30" s="82"/>
      <c r="J30" s="82"/>
      <c r="K30" s="82"/>
    </row>
    <row r="31" spans="1:11" ht="17">
      <c r="A31" s="82"/>
      <c r="B31" s="251"/>
      <c r="C31" s="303" t="s">
        <v>309</v>
      </c>
      <c r="D31" s="170">
        <f>'Final demand'!I11</f>
        <v>0</v>
      </c>
      <c r="E31" s="314">
        <f>IF(SUM($D$31:$D$33)=0,0,D31/SUM($D$31:$D$33))</f>
        <v>0</v>
      </c>
      <c r="F31" s="82"/>
      <c r="G31" s="82"/>
      <c r="H31" s="82"/>
      <c r="I31" s="82"/>
      <c r="J31" s="82"/>
      <c r="K31" s="82"/>
    </row>
    <row r="32" spans="1:11" ht="17">
      <c r="A32" s="82"/>
      <c r="B32" s="251"/>
      <c r="C32" s="303" t="s">
        <v>310</v>
      </c>
      <c r="D32" s="170">
        <f>'Final demand'!I12</f>
        <v>0</v>
      </c>
      <c r="E32" s="314">
        <f>IF(SUM($D$31:$D$33)=0,0,D32/SUM($D$31:$D$33))</f>
        <v>0</v>
      </c>
      <c r="F32" s="82"/>
      <c r="G32" s="82"/>
      <c r="H32" s="82"/>
      <c r="I32" s="82"/>
      <c r="J32" s="82"/>
      <c r="K32" s="82"/>
    </row>
    <row r="33" spans="1:17" ht="17">
      <c r="A33" s="82"/>
      <c r="B33" s="251"/>
      <c r="C33" s="303" t="s">
        <v>82</v>
      </c>
      <c r="D33" s="170" t="str">
        <f>'Final demand'!I13</f>
        <v>ERROR</v>
      </c>
      <c r="E33" s="314">
        <f>IF(SUM($D$31:$D$33)=0,1,D33/SUM($D$31:$D$33))</f>
        <v>1</v>
      </c>
      <c r="F33" s="82"/>
      <c r="G33" s="82"/>
      <c r="H33" s="82"/>
      <c r="I33" s="82"/>
      <c r="J33" s="82"/>
      <c r="K33" s="82"/>
    </row>
    <row r="34" spans="1:17">
      <c r="A34" s="82"/>
      <c r="B34" s="134"/>
      <c r="C34" s="143"/>
      <c r="D34" s="225"/>
      <c r="E34" s="315"/>
      <c r="F34" s="82"/>
      <c r="G34" s="82"/>
      <c r="H34" s="82"/>
      <c r="I34" s="82"/>
      <c r="J34" s="82"/>
      <c r="K34" s="82"/>
    </row>
    <row r="35" spans="1:17" ht="17">
      <c r="A35" s="82"/>
      <c r="B35" s="304" t="s">
        <v>103</v>
      </c>
      <c r="C35" s="302"/>
      <c r="D35" s="312"/>
      <c r="E35" s="316"/>
      <c r="F35" s="82"/>
      <c r="G35" s="82"/>
      <c r="H35" s="82"/>
      <c r="I35" s="82"/>
      <c r="J35" s="82"/>
      <c r="K35" s="82"/>
    </row>
    <row r="36" spans="1:17" ht="17">
      <c r="A36" s="82"/>
      <c r="B36" s="251"/>
      <c r="C36" s="303" t="s">
        <v>309</v>
      </c>
      <c r="D36" s="170">
        <f>'Final demand'!J11</f>
        <v>0</v>
      </c>
      <c r="E36" s="314">
        <f>IF(SUM($D$36:$D$38)=0,0,D36/SUM($D$36:$D$38))</f>
        <v>0</v>
      </c>
      <c r="F36" s="82"/>
      <c r="G36" s="82"/>
      <c r="H36" s="82"/>
      <c r="I36" s="82"/>
      <c r="J36" s="82"/>
      <c r="K36" s="82"/>
    </row>
    <row r="37" spans="1:17" ht="17">
      <c r="A37" s="82"/>
      <c r="B37" s="251"/>
      <c r="C37" s="303" t="s">
        <v>310</v>
      </c>
      <c r="D37" s="170">
        <f>'Final demand'!J12</f>
        <v>0</v>
      </c>
      <c r="E37" s="314">
        <f>IF(SUM($D$36:$D$38)=0,0,D37/SUM($D$36:$D$38))</f>
        <v>0</v>
      </c>
      <c r="F37" s="82"/>
      <c r="G37" s="82"/>
      <c r="H37" s="82"/>
      <c r="I37" s="82"/>
      <c r="J37" s="82"/>
      <c r="K37" s="82"/>
    </row>
    <row r="38" spans="1:17" ht="17">
      <c r="A38" s="82"/>
      <c r="B38" s="251"/>
      <c r="C38" s="303" t="s">
        <v>82</v>
      </c>
      <c r="D38" s="170" t="str">
        <f>'Final demand'!J13</f>
        <v>ERROR</v>
      </c>
      <c r="E38" s="314">
        <f>IF(SUM($D$36:$D$38)=0,1,D38/SUM($D$36:$D$38))</f>
        <v>1</v>
      </c>
      <c r="F38" s="82"/>
      <c r="G38" s="82"/>
      <c r="H38" s="82"/>
      <c r="I38" s="82"/>
      <c r="J38" s="82"/>
      <c r="K38" s="82"/>
    </row>
    <row r="39" spans="1:17">
      <c r="A39" s="82"/>
      <c r="B39" s="134"/>
      <c r="C39" s="143"/>
      <c r="D39" s="225"/>
      <c r="E39" s="315"/>
      <c r="F39" s="82"/>
      <c r="G39" s="82"/>
      <c r="H39" s="82"/>
      <c r="I39" s="82"/>
      <c r="J39" s="82"/>
      <c r="K39" s="82"/>
    </row>
    <row r="40" spans="1:17" ht="34">
      <c r="A40" s="82"/>
      <c r="B40" s="304" t="s">
        <v>338</v>
      </c>
      <c r="C40" s="302"/>
      <c r="D40" s="312"/>
      <c r="E40" s="316"/>
      <c r="F40" s="82"/>
      <c r="G40" s="82"/>
      <c r="H40" s="82"/>
      <c r="I40" s="82"/>
      <c r="J40" s="82"/>
      <c r="K40" s="82"/>
    </row>
    <row r="41" spans="1:17" ht="17">
      <c r="A41" s="82"/>
      <c r="B41" s="251"/>
      <c r="C41" s="303" t="s">
        <v>309</v>
      </c>
      <c r="D41" s="170">
        <f>'Final demand'!K11</f>
        <v>0</v>
      </c>
      <c r="E41" s="314">
        <f>IF(SUM($D$41:$D$43)=0,0,D41/SUM($D$41:$D$43))</f>
        <v>0</v>
      </c>
      <c r="F41" s="82"/>
      <c r="G41" s="82"/>
      <c r="H41" s="82"/>
      <c r="I41" s="82"/>
      <c r="J41" s="82"/>
      <c r="K41" s="82"/>
    </row>
    <row r="42" spans="1:17" ht="17">
      <c r="A42" s="82"/>
      <c r="B42" s="251"/>
      <c r="C42" s="303" t="s">
        <v>310</v>
      </c>
      <c r="D42" s="170">
        <f>'Final demand'!K12</f>
        <v>0</v>
      </c>
      <c r="E42" s="314">
        <f>IF(SUM($D$41:$D$43)=0,0,D42/SUM($D$41:$D$43))</f>
        <v>0</v>
      </c>
      <c r="F42" s="82"/>
      <c r="G42" s="82"/>
      <c r="H42" s="82"/>
      <c r="I42" s="82"/>
      <c r="J42" s="82"/>
      <c r="K42" s="82"/>
    </row>
    <row r="43" spans="1:17" ht="17">
      <c r="A43" s="82"/>
      <c r="B43" s="251"/>
      <c r="C43" s="303" t="s">
        <v>82</v>
      </c>
      <c r="D43" s="170" t="str">
        <f>'Final demand'!K13</f>
        <v>ERROR</v>
      </c>
      <c r="E43" s="314">
        <f>IF(SUM($D$41:$D$43)=0,1,D43/SUM($D$41:$D$43))</f>
        <v>1</v>
      </c>
      <c r="F43" s="82"/>
      <c r="G43" s="82"/>
      <c r="H43" s="82"/>
      <c r="I43" s="82"/>
      <c r="J43" s="82"/>
      <c r="K43" s="82"/>
    </row>
    <row r="44" spans="1:17" ht="17" thickBot="1">
      <c r="A44" s="82"/>
      <c r="B44" s="137"/>
      <c r="C44" s="146"/>
      <c r="D44" s="171"/>
      <c r="E44" s="311"/>
      <c r="F44" s="82"/>
      <c r="G44" s="82"/>
      <c r="H44" s="82"/>
      <c r="I44" s="82"/>
      <c r="J44" s="82"/>
      <c r="K44" s="82"/>
    </row>
    <row r="45" spans="1:17">
      <c r="A45" s="82"/>
      <c r="B45" s="82"/>
      <c r="C45" s="82"/>
      <c r="D45" s="82"/>
      <c r="E45" s="82"/>
      <c r="F45" s="82"/>
      <c r="G45" s="82"/>
      <c r="H45" s="82"/>
      <c r="I45" s="82"/>
      <c r="J45" s="82"/>
      <c r="K45" s="82"/>
      <c r="L45" s="82"/>
      <c r="M45" s="82"/>
      <c r="N45" s="82"/>
      <c r="O45" s="82"/>
      <c r="P45" s="82"/>
      <c r="Q45" s="82"/>
    </row>
    <row r="46" spans="1:17">
      <c r="A46" s="82"/>
      <c r="B46" s="82"/>
      <c r="C46" s="82"/>
      <c r="D46" s="82"/>
      <c r="E46" s="82"/>
      <c r="F46" s="82"/>
      <c r="G46" s="82"/>
      <c r="H46" s="82"/>
      <c r="I46" s="82"/>
      <c r="J46" s="82"/>
      <c r="K46" s="82"/>
      <c r="L46" s="82"/>
      <c r="M46" s="82"/>
      <c r="N46" s="82"/>
      <c r="O46" s="82"/>
      <c r="P46" s="82"/>
      <c r="Q46" s="82"/>
    </row>
    <row r="47" spans="1:17">
      <c r="A47" s="82"/>
      <c r="B47" s="82"/>
      <c r="C47" s="82"/>
      <c r="D47" s="82"/>
      <c r="E47" s="82"/>
      <c r="F47" s="82"/>
      <c r="G47" s="82"/>
      <c r="H47" s="82"/>
      <c r="I47" s="82"/>
      <c r="J47" s="82"/>
      <c r="K47" s="82"/>
      <c r="L47" s="82"/>
      <c r="M47" s="82"/>
      <c r="N47" s="82"/>
      <c r="O47" s="82"/>
      <c r="P47" s="82"/>
      <c r="Q47" s="82"/>
    </row>
    <row r="48" spans="1:17">
      <c r="A48" s="82"/>
      <c r="B48" s="82"/>
      <c r="C48" s="82"/>
      <c r="D48" s="82"/>
      <c r="E48" s="82"/>
      <c r="F48" s="82"/>
      <c r="G48" s="82"/>
      <c r="H48" s="82"/>
      <c r="I48" s="82"/>
      <c r="J48" s="82"/>
      <c r="K48" s="82"/>
      <c r="L48" s="82"/>
      <c r="M48" s="82"/>
      <c r="N48" s="82"/>
      <c r="O48" s="82"/>
      <c r="P48" s="82"/>
      <c r="Q48" s="82"/>
    </row>
    <row r="49" spans="1:17">
      <c r="A49" s="82"/>
      <c r="B49" s="82"/>
      <c r="C49" s="82"/>
      <c r="D49" s="82"/>
      <c r="E49" s="82"/>
      <c r="F49" s="82"/>
      <c r="G49" s="82"/>
      <c r="H49" s="82"/>
      <c r="I49" s="82"/>
      <c r="J49" s="82"/>
      <c r="K49" s="82"/>
      <c r="L49" s="82"/>
      <c r="M49" s="82"/>
      <c r="N49" s="82"/>
      <c r="O49" s="82"/>
      <c r="P49" s="82"/>
      <c r="Q49" s="82"/>
    </row>
    <row r="50" spans="1:17">
      <c r="A50" s="82"/>
      <c r="B50" s="82"/>
      <c r="C50" s="82"/>
      <c r="D50" s="82"/>
      <c r="E50" s="82"/>
      <c r="F50" s="82"/>
      <c r="G50" s="82"/>
      <c r="H50" s="82"/>
      <c r="I50" s="82"/>
      <c r="J50" s="82"/>
      <c r="K50" s="82"/>
      <c r="L50" s="82"/>
      <c r="M50" s="82"/>
      <c r="N50" s="82"/>
      <c r="O50" s="82"/>
      <c r="P50" s="82"/>
      <c r="Q50" s="82"/>
    </row>
    <row r="51" spans="1:17">
      <c r="A51" s="82"/>
      <c r="B51" s="82"/>
      <c r="C51" s="82"/>
      <c r="D51" s="82"/>
      <c r="E51" s="82"/>
      <c r="F51" s="82"/>
      <c r="G51" s="82"/>
      <c r="H51" s="82"/>
      <c r="I51" s="82"/>
      <c r="J51" s="82"/>
      <c r="K51" s="82"/>
      <c r="L51" s="82"/>
      <c r="M51" s="82"/>
      <c r="N51" s="82"/>
      <c r="O51" s="82"/>
      <c r="P51" s="82"/>
      <c r="Q51" s="82"/>
    </row>
    <row r="52" spans="1:17">
      <c r="A52" s="82"/>
      <c r="B52" s="82"/>
      <c r="C52" s="82"/>
      <c r="D52" s="82"/>
      <c r="E52" s="82"/>
      <c r="F52" s="82"/>
      <c r="G52" s="82"/>
      <c r="H52" s="82"/>
      <c r="I52" s="82"/>
      <c r="J52" s="82"/>
      <c r="K52" s="82"/>
      <c r="L52" s="82"/>
      <c r="M52" s="82"/>
      <c r="N52" s="82"/>
      <c r="O52" s="82"/>
      <c r="P52" s="82"/>
      <c r="Q52" s="82"/>
    </row>
    <row r="53" spans="1:17">
      <c r="A53" s="82"/>
      <c r="B53" s="82"/>
      <c r="C53" s="82"/>
      <c r="D53" s="82"/>
      <c r="E53" s="82"/>
      <c r="F53" s="82"/>
      <c r="G53" s="82"/>
      <c r="H53" s="82"/>
      <c r="I53" s="82"/>
      <c r="J53" s="82"/>
      <c r="K53" s="82"/>
      <c r="L53" s="82"/>
      <c r="M53" s="82"/>
      <c r="N53" s="82"/>
      <c r="O53" s="82"/>
      <c r="P53" s="82"/>
      <c r="Q53" s="82"/>
    </row>
    <row r="54" spans="1:17">
      <c r="E54" s="82"/>
      <c r="F54" s="82"/>
      <c r="G54" s="82"/>
      <c r="H54" s="82"/>
      <c r="I54" s="82"/>
      <c r="J54" s="82"/>
      <c r="K54" s="82"/>
      <c r="L54" s="82"/>
      <c r="M54" s="82"/>
      <c r="N54" s="82"/>
      <c r="O54" s="82"/>
      <c r="P54" s="82"/>
      <c r="Q54" s="82"/>
    </row>
    <row r="55" spans="1:17">
      <c r="E55" s="82"/>
      <c r="F55" s="82"/>
      <c r="G55" s="82"/>
      <c r="H55" s="82"/>
      <c r="I55" s="82"/>
      <c r="J55" s="82"/>
      <c r="K55" s="82"/>
      <c r="L55" s="82"/>
      <c r="M55" s="82"/>
      <c r="N55" s="82"/>
      <c r="O55" s="82"/>
      <c r="P55" s="82"/>
      <c r="Q55" s="82"/>
    </row>
    <row r="56" spans="1:17">
      <c r="B56" s="82"/>
      <c r="C56" s="82"/>
      <c r="E56" s="82"/>
      <c r="F56" s="82"/>
      <c r="G56" s="82"/>
      <c r="H56" s="82"/>
      <c r="I56" s="82"/>
      <c r="J56" s="82"/>
      <c r="K56" s="82"/>
      <c r="L56" s="82"/>
      <c r="M56" s="82"/>
      <c r="N56" s="82"/>
      <c r="O56" s="82"/>
      <c r="P56" s="82"/>
      <c r="Q56" s="82"/>
    </row>
    <row r="57" spans="1:17">
      <c r="E57" s="82"/>
      <c r="F57" s="82"/>
      <c r="G57" s="82"/>
      <c r="H57" s="82"/>
      <c r="I57" s="82"/>
      <c r="J57" s="82"/>
      <c r="K57" s="82"/>
      <c r="L57" s="82"/>
      <c r="M57" s="82"/>
      <c r="N57" s="82"/>
      <c r="O57" s="82"/>
      <c r="P57" s="82"/>
      <c r="Q57" s="82"/>
    </row>
    <row r="58" spans="1:17">
      <c r="E58" s="82"/>
      <c r="F58" s="82"/>
      <c r="G58" s="82"/>
      <c r="H58" s="82"/>
      <c r="I58" s="82"/>
      <c r="J58" s="82"/>
      <c r="K58" s="82"/>
      <c r="L58" s="82"/>
      <c r="M58" s="82"/>
      <c r="N58" s="82"/>
      <c r="O58" s="82"/>
      <c r="P58" s="82"/>
      <c r="Q58" s="82"/>
    </row>
    <row r="59" spans="1:17">
      <c r="E59" s="82"/>
      <c r="F59" s="82"/>
      <c r="G59" s="82"/>
      <c r="H59" s="82"/>
      <c r="I59" s="82"/>
      <c r="J59" s="82"/>
      <c r="K59" s="82"/>
      <c r="L59" s="82"/>
      <c r="M59" s="82"/>
      <c r="N59" s="82"/>
      <c r="O59" s="82"/>
      <c r="P59" s="82"/>
      <c r="Q59" s="82"/>
    </row>
    <row r="60" spans="1:17">
      <c r="E60" s="82"/>
      <c r="F60" s="82"/>
      <c r="G60" s="82"/>
      <c r="H60" s="82"/>
      <c r="I60" s="82"/>
      <c r="J60" s="82"/>
      <c r="K60" s="82"/>
      <c r="L60" s="82"/>
      <c r="M60" s="82"/>
      <c r="N60" s="82"/>
      <c r="O60" s="82"/>
      <c r="P60" s="82"/>
      <c r="Q60" s="82"/>
    </row>
    <row r="61" spans="1:17">
      <c r="E61" s="82"/>
      <c r="F61" s="82"/>
      <c r="G61" s="82"/>
      <c r="H61" s="82"/>
      <c r="I61" s="82"/>
      <c r="J61" s="82"/>
      <c r="K61" s="82"/>
      <c r="L61" s="82"/>
      <c r="M61" s="82"/>
      <c r="N61" s="82"/>
      <c r="O61" s="82"/>
      <c r="P61" s="82"/>
      <c r="Q61" s="82"/>
    </row>
  </sheetData>
  <mergeCells count="1">
    <mergeCell ref="B5:F5"/>
  </mergeCells>
  <conditionalFormatting sqref="D44:E44">
    <cfRule type="cellIs" dxfId="8"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Q61"/>
  <sheetViews>
    <sheetView workbookViewId="0">
      <selection activeCell="D23" sqref="D23"/>
    </sheetView>
  </sheetViews>
  <sheetFormatPr baseColWidth="10" defaultColWidth="10.6640625" defaultRowHeight="16"/>
  <cols>
    <col min="1" max="1" width="10.66406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6640625" style="1"/>
  </cols>
  <sheetData>
    <row r="1" spans="1:14">
      <c r="B1" s="82"/>
      <c r="C1" s="82"/>
      <c r="D1" s="82"/>
      <c r="E1" s="82"/>
      <c r="F1" s="82"/>
      <c r="G1" s="82"/>
      <c r="H1" s="82"/>
      <c r="I1" s="82"/>
      <c r="J1" s="82"/>
      <c r="K1" s="82"/>
      <c r="L1" s="82"/>
      <c r="M1" s="82"/>
      <c r="N1" s="82"/>
    </row>
    <row r="2" spans="1:14" ht="21">
      <c r="A2" s="82"/>
      <c r="B2" s="81" t="s">
        <v>340</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60" t="s">
        <v>339</v>
      </c>
      <c r="C5" s="361"/>
      <c r="D5" s="361"/>
      <c r="E5" s="361"/>
      <c r="F5" s="362"/>
      <c r="G5" s="82"/>
      <c r="H5" s="82"/>
      <c r="I5" s="82"/>
      <c r="J5" s="82"/>
      <c r="K5" s="82"/>
      <c r="L5" s="82"/>
      <c r="M5" s="82"/>
    </row>
    <row r="6" spans="1:14" ht="17"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ht="17">
      <c r="A9" s="82"/>
      <c r="B9" s="132" t="s">
        <v>333</v>
      </c>
      <c r="C9" s="141" t="s">
        <v>334</v>
      </c>
      <c r="D9" s="155" t="s">
        <v>336</v>
      </c>
      <c r="E9" s="156" t="s">
        <v>337</v>
      </c>
      <c r="F9" s="82"/>
      <c r="G9" s="82"/>
      <c r="H9" s="82"/>
      <c r="I9" s="82"/>
      <c r="J9" s="82"/>
      <c r="K9" s="82"/>
    </row>
    <row r="10" spans="1:14" ht="17">
      <c r="A10" s="82"/>
      <c r="B10" s="135" t="s">
        <v>190</v>
      </c>
      <c r="C10" s="302"/>
      <c r="D10" s="312"/>
      <c r="E10" s="313"/>
      <c r="F10" s="82"/>
      <c r="G10" s="82"/>
      <c r="H10" s="82"/>
      <c r="I10" s="82"/>
      <c r="J10" s="82"/>
      <c r="K10" s="82"/>
    </row>
    <row r="11" spans="1:14" ht="17">
      <c r="A11" s="82"/>
      <c r="B11" s="134"/>
      <c r="C11" s="143" t="s">
        <v>309</v>
      </c>
      <c r="D11" s="170">
        <f>'Final demand'!C16</f>
        <v>0</v>
      </c>
      <c r="E11" s="314">
        <f>IF(SUM($D$11:$D$13)=0,0,D11/SUM($D$11:$D$13))</f>
        <v>0</v>
      </c>
      <c r="F11" s="82"/>
      <c r="G11" s="82"/>
      <c r="H11" s="82"/>
      <c r="I11" s="82"/>
      <c r="J11" s="82"/>
      <c r="K11" s="82"/>
    </row>
    <row r="12" spans="1:14" ht="17">
      <c r="A12" s="82"/>
      <c r="B12" s="251"/>
      <c r="C12" s="303" t="s">
        <v>310</v>
      </c>
      <c r="D12" s="170">
        <f>'Final demand'!C17</f>
        <v>0</v>
      </c>
      <c r="E12" s="314">
        <f>IF(SUM($D$11:$D$13)=0,0,D12/SUM($D$11:$D$13))</f>
        <v>0</v>
      </c>
      <c r="F12" s="82"/>
      <c r="G12" s="82"/>
      <c r="H12" s="82"/>
      <c r="I12" s="82"/>
      <c r="J12" s="82"/>
      <c r="K12" s="82"/>
    </row>
    <row r="13" spans="1:14" ht="17">
      <c r="A13" s="82"/>
      <c r="B13" s="251"/>
      <c r="C13" s="303" t="s">
        <v>82</v>
      </c>
      <c r="D13" s="170" t="str">
        <f>'Final demand'!C18</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ht="17">
      <c r="A15" s="82"/>
      <c r="B15" s="304" t="s">
        <v>209</v>
      </c>
      <c r="C15" s="302"/>
      <c r="D15" s="312"/>
      <c r="E15" s="316"/>
      <c r="F15" s="82"/>
      <c r="G15" s="82"/>
      <c r="H15" s="82"/>
      <c r="I15" s="82"/>
      <c r="J15" s="82"/>
      <c r="K15" s="82"/>
    </row>
    <row r="16" spans="1:14" ht="17">
      <c r="A16" s="82"/>
      <c r="B16" s="251"/>
      <c r="C16" s="303" t="s">
        <v>309</v>
      </c>
      <c r="D16" s="170">
        <f>'Final demand'!F16</f>
        <v>0</v>
      </c>
      <c r="E16" s="314">
        <f>IF(SUM($D$16:$D$18)=0,0,D16/SUM($D$16:$D$18))</f>
        <v>0</v>
      </c>
      <c r="F16" s="82"/>
      <c r="G16" s="82"/>
      <c r="H16" s="82"/>
      <c r="I16" s="82"/>
      <c r="J16" s="82"/>
      <c r="K16" s="82"/>
    </row>
    <row r="17" spans="1:11" ht="17">
      <c r="A17" s="82"/>
      <c r="B17" s="251"/>
      <c r="C17" s="303" t="s">
        <v>310</v>
      </c>
      <c r="D17" s="170">
        <f>'Final demand'!F17</f>
        <v>0</v>
      </c>
      <c r="E17" s="314">
        <f>IF(SUM($D$16:$D$18)=0,0,D17/SUM($D$16:$D$18))</f>
        <v>0</v>
      </c>
      <c r="F17" s="82"/>
      <c r="G17" s="82"/>
      <c r="H17" s="82"/>
      <c r="I17" s="82"/>
      <c r="J17" s="82"/>
      <c r="K17" s="82"/>
    </row>
    <row r="18" spans="1:11" ht="17">
      <c r="A18" s="82"/>
      <c r="B18" s="251"/>
      <c r="C18" s="303" t="s">
        <v>82</v>
      </c>
      <c r="D18" s="170" t="str">
        <f>'Final demand'!F18</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ht="17">
      <c r="A20" s="82"/>
      <c r="B20" s="304" t="s">
        <v>51</v>
      </c>
      <c r="C20" s="302"/>
      <c r="D20" s="312"/>
      <c r="E20" s="316"/>
      <c r="F20" s="82"/>
      <c r="G20" s="82"/>
      <c r="H20" s="82"/>
      <c r="I20" s="82"/>
      <c r="J20" s="82"/>
      <c r="K20" s="82"/>
    </row>
    <row r="21" spans="1:11" ht="17">
      <c r="A21" s="82"/>
      <c r="B21" s="251"/>
      <c r="C21" s="303" t="s">
        <v>309</v>
      </c>
      <c r="D21" s="170">
        <f>'Final demand'!G16</f>
        <v>0</v>
      </c>
      <c r="E21" s="314" t="e">
        <f>IF(SUM($D$21:$D$23)=0,0,D21/SUM($D$21:$D$23))</f>
        <v>#VALUE!</v>
      </c>
      <c r="F21" s="82"/>
      <c r="G21" s="82"/>
      <c r="H21" s="82"/>
      <c r="I21" s="82"/>
      <c r="J21" s="82"/>
      <c r="K21" s="82"/>
    </row>
    <row r="22" spans="1:11" ht="17">
      <c r="A22" s="82"/>
      <c r="B22" s="251"/>
      <c r="C22" s="303" t="s">
        <v>310</v>
      </c>
      <c r="D22" s="170">
        <f>'Final demand'!G17</f>
        <v>0</v>
      </c>
      <c r="E22" s="314" t="e">
        <f>IF(SUM($D$21:$D$23)=0,0,D22/SUM($D$21:$D$23))</f>
        <v>#VALUE!</v>
      </c>
      <c r="F22" s="82"/>
      <c r="G22" s="82"/>
      <c r="H22" s="82"/>
      <c r="I22" s="82"/>
      <c r="J22" s="82"/>
      <c r="K22" s="82"/>
    </row>
    <row r="23" spans="1:11" ht="17">
      <c r="A23" s="82"/>
      <c r="B23" s="251"/>
      <c r="C23" s="303" t="s">
        <v>82</v>
      </c>
      <c r="D23" s="170" t="e">
        <f>'Final demand'!G18</f>
        <v>#VALUE!</v>
      </c>
      <c r="E23" s="314" t="e">
        <f>IF(SUM($D$21:$D$23)=0,1,D23/SUM($D$21:$D$23))</f>
        <v>#VALUE!</v>
      </c>
      <c r="F23" s="82"/>
      <c r="G23" s="82"/>
      <c r="H23" s="82"/>
      <c r="I23" s="82"/>
      <c r="J23" s="82"/>
      <c r="K23" s="82"/>
    </row>
    <row r="24" spans="1:11">
      <c r="A24" s="82"/>
      <c r="B24" s="134"/>
      <c r="C24" s="143"/>
      <c r="D24" s="225"/>
      <c r="E24" s="315"/>
      <c r="F24" s="82"/>
      <c r="G24" s="82"/>
      <c r="H24" s="82"/>
      <c r="I24" s="82"/>
      <c r="J24" s="82"/>
      <c r="K24" s="82"/>
    </row>
    <row r="25" spans="1:11" ht="17">
      <c r="A25" s="82"/>
      <c r="B25" s="304" t="s">
        <v>192</v>
      </c>
      <c r="C25" s="302"/>
      <c r="D25" s="312"/>
      <c r="E25" s="316"/>
      <c r="F25" s="82"/>
      <c r="G25" s="82"/>
      <c r="H25" s="82"/>
      <c r="I25" s="82"/>
      <c r="J25" s="82"/>
      <c r="K25" s="82"/>
    </row>
    <row r="26" spans="1:11" ht="17">
      <c r="A26" s="82"/>
      <c r="B26" s="251"/>
      <c r="C26" s="303" t="s">
        <v>309</v>
      </c>
      <c r="D26" s="170">
        <f>'Final demand'!H16</f>
        <v>0</v>
      </c>
      <c r="E26" s="314">
        <f>IF(SUM($D$26:$D$28)=0,0,D26/SUM($D$26:$D$28))</f>
        <v>0</v>
      </c>
      <c r="F26" s="82"/>
      <c r="G26" s="82"/>
      <c r="H26" s="82"/>
      <c r="I26" s="82"/>
      <c r="J26" s="82"/>
      <c r="K26" s="82"/>
    </row>
    <row r="27" spans="1:11" ht="17">
      <c r="A27" s="82"/>
      <c r="B27" s="251"/>
      <c r="C27" s="303" t="s">
        <v>310</v>
      </c>
      <c r="D27" s="170">
        <f>'Final demand'!H17</f>
        <v>0</v>
      </c>
      <c r="E27" s="314">
        <f>IF(SUM($D$26:$D$28)=0,0,D27/SUM($D$26:$D$28))</f>
        <v>0</v>
      </c>
      <c r="F27" s="82"/>
      <c r="G27" s="82"/>
      <c r="H27" s="82"/>
      <c r="I27" s="82"/>
      <c r="J27" s="82"/>
      <c r="K27" s="82"/>
    </row>
    <row r="28" spans="1:11" ht="17">
      <c r="A28" s="82"/>
      <c r="B28" s="251"/>
      <c r="C28" s="303" t="s">
        <v>82</v>
      </c>
      <c r="D28" s="170" t="str">
        <f>'Final demand'!H18</f>
        <v>ERROR</v>
      </c>
      <c r="E28" s="314">
        <f>IF(SUM($D$26:$D$28)=0,1,D28/SUM($D$26:$D$28))</f>
        <v>1</v>
      </c>
      <c r="F28" s="82"/>
      <c r="G28" s="82"/>
      <c r="H28" s="82"/>
      <c r="I28" s="82"/>
      <c r="J28" s="82"/>
      <c r="K28" s="82"/>
    </row>
    <row r="29" spans="1:11" ht="17" thickBot="1">
      <c r="A29" s="82"/>
      <c r="B29" s="137"/>
      <c r="C29" s="146"/>
      <c r="D29" s="171"/>
      <c r="E29" s="311"/>
      <c r="F29" s="82"/>
      <c r="G29" s="82"/>
      <c r="H29" s="82"/>
      <c r="I29" s="82"/>
      <c r="J29" s="82"/>
      <c r="K29" s="82"/>
    </row>
    <row r="30" spans="1:11">
      <c r="A30" s="82"/>
      <c r="B30" s="82"/>
      <c r="C30" s="82"/>
      <c r="D30" s="82"/>
      <c r="E30" s="82"/>
      <c r="F30" s="82"/>
      <c r="G30" s="82"/>
      <c r="H30" s="82"/>
      <c r="I30" s="82"/>
      <c r="J30" s="82"/>
      <c r="K30" s="82"/>
    </row>
    <row r="31" spans="1:11">
      <c r="A31" s="82"/>
      <c r="B31" s="82"/>
      <c r="C31" s="82"/>
      <c r="D31" s="82"/>
      <c r="E31" s="82"/>
      <c r="F31" s="82"/>
      <c r="G31" s="82"/>
      <c r="H31" s="82"/>
      <c r="I31" s="82"/>
      <c r="J31" s="82"/>
      <c r="K31" s="82"/>
    </row>
    <row r="32" spans="1:11">
      <c r="A32" s="82"/>
      <c r="B32" s="82"/>
      <c r="C32" s="82"/>
      <c r="D32" s="82"/>
      <c r="E32" s="82"/>
      <c r="F32" s="82"/>
      <c r="G32" s="82"/>
      <c r="H32" s="82"/>
      <c r="I32" s="82"/>
      <c r="J32" s="82"/>
      <c r="K32" s="82"/>
    </row>
    <row r="33" spans="1:17">
      <c r="A33" s="82"/>
      <c r="B33" s="82"/>
      <c r="C33" s="82"/>
      <c r="D33" s="82"/>
      <c r="E33" s="82"/>
      <c r="F33" s="82"/>
      <c r="G33" s="82"/>
      <c r="H33" s="82"/>
      <c r="I33" s="82"/>
      <c r="J33" s="82"/>
      <c r="K33" s="82"/>
    </row>
    <row r="34" spans="1:17">
      <c r="A34" s="82"/>
      <c r="B34" s="82"/>
      <c r="C34" s="82"/>
      <c r="D34" s="82"/>
      <c r="E34" s="82"/>
      <c r="F34" s="82"/>
      <c r="G34" s="82"/>
      <c r="H34" s="82"/>
      <c r="I34" s="82"/>
      <c r="J34" s="82"/>
      <c r="K34" s="82"/>
    </row>
    <row r="35" spans="1:17">
      <c r="A35" s="82"/>
      <c r="B35" s="82"/>
      <c r="C35" s="82"/>
      <c r="D35" s="82"/>
      <c r="E35" s="82"/>
      <c r="F35" s="82"/>
      <c r="G35" s="82"/>
      <c r="H35" s="82"/>
      <c r="I35" s="82"/>
      <c r="J35" s="82"/>
      <c r="K35" s="82"/>
    </row>
    <row r="36" spans="1:17">
      <c r="A36" s="82"/>
      <c r="B36" s="82"/>
      <c r="C36" s="82"/>
      <c r="D36" s="82"/>
      <c r="E36" s="82"/>
      <c r="F36" s="82"/>
      <c r="G36" s="82"/>
      <c r="H36" s="82"/>
      <c r="I36" s="82"/>
      <c r="J36" s="82"/>
      <c r="K36" s="82"/>
    </row>
    <row r="37" spans="1:17">
      <c r="A37" s="82"/>
      <c r="B37" s="82"/>
      <c r="C37" s="82"/>
      <c r="D37" s="82"/>
      <c r="E37" s="82"/>
      <c r="F37" s="82"/>
      <c r="G37" s="82"/>
      <c r="H37" s="82"/>
      <c r="I37" s="82"/>
      <c r="J37" s="82"/>
      <c r="K37" s="82"/>
    </row>
    <row r="38" spans="1:17">
      <c r="A38" s="82"/>
      <c r="B38" s="82"/>
      <c r="C38" s="82"/>
      <c r="D38" s="82"/>
      <c r="E38" s="82"/>
      <c r="F38" s="82"/>
      <c r="G38" s="82"/>
      <c r="H38" s="82"/>
      <c r="I38" s="82"/>
      <c r="J38" s="82"/>
      <c r="K38" s="82"/>
    </row>
    <row r="39" spans="1:17">
      <c r="A39" s="82"/>
      <c r="E39" s="82"/>
      <c r="F39" s="82"/>
      <c r="G39" s="82"/>
      <c r="H39" s="82"/>
      <c r="I39" s="82"/>
      <c r="J39" s="82"/>
      <c r="K39" s="82"/>
    </row>
    <row r="40" spans="1:17">
      <c r="A40" s="82"/>
      <c r="E40" s="82"/>
      <c r="F40" s="82"/>
      <c r="G40" s="82"/>
      <c r="H40" s="82"/>
      <c r="I40" s="82"/>
      <c r="J40" s="82"/>
      <c r="K40" s="82"/>
    </row>
    <row r="41" spans="1:17">
      <c r="A41" s="82"/>
      <c r="B41" s="82"/>
      <c r="C41" s="82"/>
      <c r="E41" s="82"/>
      <c r="F41" s="82"/>
      <c r="G41" s="82"/>
      <c r="H41" s="82"/>
      <c r="I41" s="82"/>
      <c r="J41" s="82"/>
      <c r="K41" s="82"/>
    </row>
    <row r="42" spans="1:17">
      <c r="A42" s="82"/>
      <c r="E42" s="82"/>
      <c r="F42" s="82"/>
      <c r="G42" s="82"/>
      <c r="H42" s="82"/>
      <c r="I42" s="82"/>
      <c r="J42" s="82"/>
      <c r="K42" s="82"/>
    </row>
    <row r="43" spans="1:17">
      <c r="A43" s="82"/>
      <c r="E43" s="82"/>
      <c r="F43" s="82"/>
      <c r="G43" s="82"/>
      <c r="H43" s="82"/>
      <c r="I43" s="82"/>
      <c r="J43" s="82"/>
      <c r="K43" s="82"/>
    </row>
    <row r="44" spans="1:17">
      <c r="A44" s="82"/>
      <c r="E44" s="82"/>
      <c r="F44" s="82"/>
      <c r="G44" s="82"/>
      <c r="H44" s="82"/>
      <c r="I44" s="82"/>
      <c r="J44" s="82"/>
      <c r="K44" s="82"/>
    </row>
    <row r="45" spans="1:17">
      <c r="A45" s="82"/>
      <c r="E45" s="82"/>
      <c r="F45" s="82"/>
      <c r="G45" s="82"/>
      <c r="H45" s="82"/>
      <c r="I45" s="82"/>
      <c r="J45" s="82"/>
      <c r="K45" s="82"/>
      <c r="L45" s="82"/>
      <c r="M45" s="82"/>
      <c r="N45" s="82"/>
      <c r="O45" s="82"/>
      <c r="P45" s="82"/>
      <c r="Q45" s="82"/>
    </row>
    <row r="46" spans="1:17">
      <c r="A46" s="82"/>
      <c r="E46" s="82"/>
      <c r="F46" s="82"/>
      <c r="G46" s="82"/>
      <c r="H46" s="82"/>
      <c r="I46" s="82"/>
      <c r="J46" s="82"/>
      <c r="K46" s="82"/>
      <c r="L46" s="82"/>
      <c r="M46" s="82"/>
      <c r="N46" s="82"/>
      <c r="O46" s="82"/>
      <c r="P46" s="82"/>
      <c r="Q46" s="82"/>
    </row>
    <row r="47" spans="1:17">
      <c r="A47" s="82"/>
      <c r="F47" s="82"/>
      <c r="G47" s="82"/>
      <c r="H47" s="82"/>
      <c r="I47" s="82"/>
      <c r="J47" s="82"/>
      <c r="K47" s="82"/>
      <c r="L47" s="82"/>
      <c r="M47" s="82"/>
      <c r="N47" s="82"/>
      <c r="O47" s="82"/>
      <c r="P47" s="82"/>
      <c r="Q47" s="82"/>
    </row>
    <row r="48" spans="1:17">
      <c r="A48" s="82"/>
      <c r="F48" s="82"/>
      <c r="G48" s="82"/>
      <c r="H48" s="82"/>
      <c r="I48" s="82"/>
      <c r="J48" s="82"/>
      <c r="K48" s="82"/>
      <c r="L48" s="82"/>
      <c r="M48" s="82"/>
      <c r="N48" s="82"/>
      <c r="O48" s="82"/>
      <c r="P48" s="82"/>
      <c r="Q48" s="82"/>
    </row>
    <row r="49" spans="1:17">
      <c r="A49" s="82"/>
      <c r="F49" s="82"/>
      <c r="G49" s="82"/>
      <c r="H49" s="82"/>
      <c r="I49" s="82"/>
      <c r="J49" s="82"/>
      <c r="K49" s="82"/>
      <c r="L49" s="82"/>
      <c r="M49" s="82"/>
      <c r="N49" s="82"/>
      <c r="O49" s="82"/>
      <c r="P49" s="82"/>
      <c r="Q49" s="82"/>
    </row>
    <row r="50" spans="1:17">
      <c r="A50" s="82"/>
      <c r="F50" s="82"/>
      <c r="G50" s="82"/>
      <c r="H50" s="82"/>
      <c r="I50" s="82"/>
      <c r="J50" s="82"/>
      <c r="K50" s="82"/>
      <c r="L50" s="82"/>
      <c r="M50" s="82"/>
      <c r="N50" s="82"/>
      <c r="O50" s="82"/>
      <c r="P50" s="82"/>
      <c r="Q50" s="82"/>
    </row>
    <row r="51" spans="1:17">
      <c r="A51" s="82"/>
      <c r="F51" s="82"/>
      <c r="G51" s="82"/>
      <c r="H51" s="82"/>
      <c r="I51" s="82"/>
      <c r="J51" s="82"/>
      <c r="K51" s="82"/>
      <c r="L51" s="82"/>
      <c r="M51" s="82"/>
      <c r="N51" s="82"/>
      <c r="O51" s="82"/>
      <c r="P51" s="82"/>
      <c r="Q51" s="82"/>
    </row>
    <row r="52" spans="1:17">
      <c r="A52" s="82"/>
      <c r="F52" s="82"/>
      <c r="G52" s="82"/>
      <c r="H52" s="82"/>
      <c r="I52" s="82"/>
      <c r="J52" s="82"/>
      <c r="K52" s="82"/>
      <c r="L52" s="82"/>
      <c r="M52" s="82"/>
      <c r="N52" s="82"/>
      <c r="O52" s="82"/>
      <c r="P52" s="82"/>
      <c r="Q52" s="82"/>
    </row>
    <row r="53" spans="1:17">
      <c r="A53" s="82"/>
      <c r="F53" s="82"/>
      <c r="G53" s="82"/>
      <c r="H53" s="82"/>
      <c r="I53" s="82"/>
      <c r="J53" s="82"/>
      <c r="K53" s="82"/>
      <c r="L53" s="82"/>
      <c r="M53" s="82"/>
      <c r="N53" s="82"/>
      <c r="O53" s="82"/>
      <c r="P53" s="82"/>
      <c r="Q53" s="82"/>
    </row>
    <row r="54" spans="1:17">
      <c r="F54" s="82"/>
      <c r="G54" s="82"/>
      <c r="H54" s="82"/>
      <c r="I54" s="82"/>
      <c r="J54" s="82"/>
      <c r="K54" s="82"/>
      <c r="L54" s="82"/>
      <c r="M54" s="82"/>
      <c r="N54" s="82"/>
      <c r="O54" s="82"/>
      <c r="P54" s="82"/>
      <c r="Q54" s="82"/>
    </row>
    <row r="55" spans="1:17">
      <c r="F55" s="82"/>
      <c r="G55" s="82"/>
      <c r="H55" s="82"/>
      <c r="I55" s="82"/>
      <c r="J55" s="82"/>
      <c r="K55" s="82"/>
      <c r="L55" s="82"/>
      <c r="M55" s="82"/>
      <c r="N55" s="82"/>
      <c r="O55" s="82"/>
      <c r="P55" s="82"/>
      <c r="Q55" s="82"/>
    </row>
    <row r="56" spans="1:17">
      <c r="F56" s="82"/>
      <c r="G56" s="82"/>
      <c r="H56" s="82"/>
      <c r="I56" s="82"/>
      <c r="J56" s="82"/>
      <c r="K56" s="82"/>
      <c r="L56" s="82"/>
      <c r="M56" s="82"/>
      <c r="N56" s="82"/>
      <c r="O56" s="82"/>
      <c r="P56" s="82"/>
      <c r="Q56" s="82"/>
    </row>
    <row r="57" spans="1:17">
      <c r="F57" s="82"/>
      <c r="G57" s="82"/>
      <c r="H57" s="82"/>
      <c r="I57" s="82"/>
      <c r="J57" s="82"/>
      <c r="K57" s="82"/>
      <c r="L57" s="82"/>
      <c r="M57" s="82"/>
      <c r="N57" s="82"/>
      <c r="O57" s="82"/>
      <c r="P57" s="82"/>
      <c r="Q57" s="82"/>
    </row>
    <row r="58" spans="1:17">
      <c r="F58" s="82"/>
      <c r="G58" s="82"/>
      <c r="H58" s="82"/>
      <c r="I58" s="82"/>
      <c r="J58" s="82"/>
      <c r="K58" s="82"/>
      <c r="L58" s="82"/>
      <c r="M58" s="82"/>
      <c r="N58" s="82"/>
      <c r="O58" s="82"/>
      <c r="P58" s="82"/>
      <c r="Q58" s="82"/>
    </row>
    <row r="59" spans="1:17">
      <c r="F59" s="82"/>
      <c r="G59" s="82"/>
      <c r="H59" s="82"/>
      <c r="I59" s="82"/>
      <c r="J59" s="82"/>
      <c r="K59" s="82"/>
      <c r="L59" s="82"/>
      <c r="M59" s="82"/>
      <c r="N59" s="82"/>
      <c r="O59" s="82"/>
      <c r="P59" s="82"/>
      <c r="Q59" s="82"/>
    </row>
    <row r="60" spans="1:17">
      <c r="F60" s="82"/>
      <c r="G60" s="82"/>
      <c r="H60" s="82"/>
      <c r="I60" s="82"/>
      <c r="J60" s="82"/>
      <c r="K60" s="82"/>
      <c r="L60" s="82"/>
      <c r="M60" s="82"/>
      <c r="N60" s="82"/>
      <c r="O60" s="82"/>
      <c r="P60" s="82"/>
      <c r="Q60" s="82"/>
    </row>
    <row r="61" spans="1:17">
      <c r="F61" s="82"/>
      <c r="G61" s="82"/>
      <c r="H61" s="82"/>
      <c r="I61" s="82"/>
      <c r="J61" s="82"/>
      <c r="K61" s="82"/>
      <c r="L61" s="82"/>
      <c r="M61" s="82"/>
      <c r="N61" s="82"/>
      <c r="O61" s="82"/>
      <c r="P61" s="82"/>
      <c r="Q61" s="82"/>
    </row>
  </sheetData>
  <mergeCells count="1">
    <mergeCell ref="B5:F5"/>
  </mergeCells>
  <conditionalFormatting sqref="D29:E29">
    <cfRule type="cellIs" dxfId="7"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8" tint="0.79998168889431442"/>
  </sheetPr>
  <dimension ref="B2:M26"/>
  <sheetViews>
    <sheetView workbookViewId="0">
      <selection activeCell="I25" sqref="I25"/>
    </sheetView>
  </sheetViews>
  <sheetFormatPr baseColWidth="10" defaultColWidth="10.6640625" defaultRowHeight="16"/>
  <cols>
    <col min="1" max="1" width="10.6640625" style="82"/>
    <col min="2" max="2" width="25.83203125" style="82" customWidth="1"/>
    <col min="3" max="3" width="30.83203125" style="82" customWidth="1"/>
    <col min="4" max="4" width="2.83203125" style="82" customWidth="1"/>
    <col min="5" max="13" width="15.83203125" style="82" customWidth="1"/>
    <col min="14" max="16384" width="10.6640625" style="82"/>
  </cols>
  <sheetData>
    <row r="2" spans="2:13" ht="21">
      <c r="B2" s="81" t="s">
        <v>199</v>
      </c>
      <c r="C2" s="81"/>
      <c r="D2" s="81"/>
      <c r="E2" s="8"/>
      <c r="F2" s="8"/>
      <c r="G2" s="8"/>
      <c r="H2" s="8"/>
    </row>
    <row r="3" spans="2:13">
      <c r="B3" s="1"/>
      <c r="C3" s="1"/>
      <c r="D3" s="1"/>
      <c r="E3" s="8"/>
      <c r="F3" s="8"/>
      <c r="G3" s="8"/>
      <c r="H3" s="8"/>
    </row>
    <row r="4" spans="2:13">
      <c r="B4" s="3" t="s">
        <v>83</v>
      </c>
      <c r="C4" s="11"/>
      <c r="D4" s="11"/>
      <c r="E4" s="4"/>
      <c r="F4" s="4"/>
      <c r="G4" s="5"/>
      <c r="H4" s="8"/>
    </row>
    <row r="5" spans="2:13" ht="107" customHeight="1">
      <c r="B5" s="363" t="s">
        <v>405</v>
      </c>
      <c r="C5" s="364"/>
      <c r="D5" s="364"/>
      <c r="E5" s="364"/>
      <c r="F5" s="364"/>
      <c r="G5" s="365"/>
      <c r="H5" s="8"/>
    </row>
    <row r="6" spans="2:13" ht="17" thickBot="1"/>
    <row r="7" spans="2:13">
      <c r="B7" s="138" t="s">
        <v>208</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ht="17">
      <c r="B9" s="132" t="s">
        <v>261</v>
      </c>
      <c r="C9" s="219"/>
      <c r="D9" s="141"/>
      <c r="E9" s="112" t="s">
        <v>220</v>
      </c>
      <c r="F9" s="112" t="s">
        <v>291</v>
      </c>
      <c r="G9" s="112" t="s">
        <v>221</v>
      </c>
      <c r="H9" s="112" t="s">
        <v>251</v>
      </c>
      <c r="I9" s="112" t="s">
        <v>253</v>
      </c>
      <c r="J9" s="112" t="s">
        <v>252</v>
      </c>
      <c r="K9" s="112" t="s">
        <v>222</v>
      </c>
      <c r="L9" s="112" t="s">
        <v>223</v>
      </c>
      <c r="M9" s="129" t="s">
        <v>224</v>
      </c>
    </row>
    <row r="10" spans="2:13">
      <c r="B10" s="133" t="s">
        <v>202</v>
      </c>
      <c r="C10" s="220"/>
      <c r="D10" s="142"/>
      <c r="E10" s="113"/>
      <c r="F10" s="113"/>
      <c r="G10" s="113"/>
      <c r="H10" s="113"/>
      <c r="I10" s="113"/>
      <c r="J10" s="113"/>
      <c r="K10" s="113"/>
      <c r="L10" s="113"/>
      <c r="M10" s="130"/>
    </row>
    <row r="11" spans="2:13" ht="17">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5"/>
      <c r="C12" s="221"/>
      <c r="D12" s="216"/>
      <c r="E12" s="217"/>
      <c r="F12" s="269"/>
      <c r="G12" s="217"/>
      <c r="H12" s="217"/>
      <c r="I12" s="217"/>
      <c r="J12" s="217"/>
      <c r="K12" s="217"/>
      <c r="L12" s="217"/>
      <c r="M12" s="218"/>
    </row>
    <row r="13" spans="2:13" ht="34">
      <c r="B13" s="135" t="s">
        <v>277</v>
      </c>
      <c r="C13" s="222"/>
      <c r="D13" s="144"/>
      <c r="E13" s="167"/>
      <c r="F13" s="270"/>
      <c r="G13" s="167"/>
      <c r="H13" s="167"/>
      <c r="I13" s="167"/>
      <c r="J13" s="167"/>
      <c r="K13" s="167"/>
      <c r="L13" s="167"/>
      <c r="M13" s="168"/>
    </row>
    <row r="14" spans="2:13" ht="17">
      <c r="B14" s="134"/>
      <c r="C14" s="246" t="s">
        <v>25</v>
      </c>
      <c r="D14" s="143"/>
      <c r="E14" s="165">
        <f>SUM('Corrected energy balance step 2'!C60:N60,'Corrected energy balance step 2'!S60)</f>
        <v>0</v>
      </c>
      <c r="F14" s="268" t="s">
        <v>292</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ht="17">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ht="17">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0</v>
      </c>
      <c r="I16" s="165">
        <f>-SUM('Corrected energy balance step 2'!U49:AQ49)</f>
        <v>0</v>
      </c>
      <c r="J16" s="165">
        <f>-SUM('Corrected energy balance step 2'!AU49,'Corrected energy balance step 2'!AZ49)</f>
        <v>0</v>
      </c>
      <c r="K16" s="165">
        <f>-'Corrected energy balance step 2'!BM49</f>
        <v>0</v>
      </c>
      <c r="L16" s="165">
        <f>-'Corrected energy balance step 2'!BL49</f>
        <v>0</v>
      </c>
      <c r="M16" s="166">
        <f>-SUM('Corrected energy balance step 2'!O49,'Corrected energy balance step 2'!U49,'Corrected energy balance step 2'!AT49,'Corrected energy balance step 2'!AW49:AY49,'Corrected energy balance step 2'!BA49,'Corrected energy balance step 2'!BB49:BK49)</f>
        <v>0</v>
      </c>
    </row>
    <row r="17" spans="2:13" ht="17">
      <c r="B17" s="136"/>
      <c r="C17" s="247" t="s">
        <v>310</v>
      </c>
      <c r="D17" s="145"/>
      <c r="E17" s="165">
        <f>IF(Dashboard!E47="yes",Dashboard!E51,0)</f>
        <v>0</v>
      </c>
      <c r="F17" s="268" t="s">
        <v>292</v>
      </c>
      <c r="G17" s="165">
        <v>0</v>
      </c>
      <c r="H17" s="165">
        <f>IF(Dashboard!E47="yes",Dashboard!E52,0)</f>
        <v>0</v>
      </c>
      <c r="I17" s="295">
        <f>IF(Dashboard!E47="yes",Dashboard!E53,0)</f>
        <v>0</v>
      </c>
      <c r="J17" s="295">
        <f>IF(Dashboard!E47="yes",Dashboard!E54,0)</f>
        <v>0</v>
      </c>
      <c r="K17" s="295">
        <f>IF(Dashboard!E47="yes",Dashboard!E55,0)</f>
        <v>0</v>
      </c>
      <c r="L17" s="295">
        <f>IF(Dashboard!E47="yes",Dashboard!E56,0)</f>
        <v>0</v>
      </c>
      <c r="M17" s="166">
        <v>0</v>
      </c>
    </row>
    <row r="18" spans="2:13" ht="17">
      <c r="B18" s="136"/>
      <c r="C18" s="247" t="s">
        <v>82</v>
      </c>
      <c r="D18" s="145"/>
      <c r="E18" s="165" t="str">
        <f>IF(Dashboard!$E$47="yes",E$15-E$17,IF(Dashboard!$E$47="no",E$15,"ERROR"))</f>
        <v>ERROR</v>
      </c>
      <c r="F18" s="268" t="s">
        <v>292</v>
      </c>
      <c r="G18" s="165" t="str">
        <f>IF(Dashboard!$E$47="yes",G$15-G$17,IF(Dashboard!$E$47="no",G$15,"ERROR"))</f>
        <v>ERROR</v>
      </c>
      <c r="H18" s="165" t="str">
        <f>IF(Dashboard!$E$47="yes",H$15-H$17,IF(Dashboard!$E$47="no",H$15,"ERROR"))</f>
        <v>ERROR</v>
      </c>
      <c r="I18" s="165" t="str">
        <f>IF(Dashboard!$E$47="yes",I$15-I$17,IF(Dashboard!$E$47="no",I$15,"ERROR"))</f>
        <v>ERROR</v>
      </c>
      <c r="J18" s="165" t="str">
        <f>IF(Dashboard!$E$47="yes",J$15-J$17,IF(Dashboard!$E$47="no",J$15,"ERROR"))</f>
        <v>ERROR</v>
      </c>
      <c r="K18" s="165" t="str">
        <f>IF(Dashboard!$E$47="yes",K$15-K$17,IF(Dashboard!$E$47="no",K$15,"ERROR"))</f>
        <v>ERROR</v>
      </c>
      <c r="L18" s="165" t="str">
        <f>IF(Dashboard!$E$47="yes",L$15-L$17,IF(Dashboard!$E$47="no",L$15,"ERROR"))</f>
        <v>ERROR</v>
      </c>
      <c r="M18" s="166" t="str">
        <f>IF(Dashboard!$E$47="yes",M$15-M$17,IF(Dashboard!$E$47="no",M$15,"ERROR"))</f>
        <v>ERROR</v>
      </c>
    </row>
    <row r="19" spans="2:13">
      <c r="B19" s="215"/>
      <c r="C19" s="221"/>
      <c r="D19" s="216"/>
      <c r="E19" s="217"/>
      <c r="F19" s="269"/>
      <c r="G19" s="217"/>
      <c r="H19" s="217"/>
      <c r="I19" s="217"/>
      <c r="J19" s="217"/>
      <c r="K19" s="217"/>
      <c r="L19" s="217"/>
      <c r="M19" s="218"/>
    </row>
    <row r="20" spans="2:13" ht="34">
      <c r="B20" s="135" t="s">
        <v>278</v>
      </c>
      <c r="C20" s="222"/>
      <c r="D20" s="144"/>
      <c r="E20" s="167"/>
      <c r="F20" s="270"/>
      <c r="G20" s="167"/>
      <c r="H20" s="167"/>
      <c r="I20" s="167"/>
      <c r="J20" s="167"/>
      <c r="K20" s="167"/>
      <c r="L20" s="167"/>
      <c r="M20" s="168"/>
    </row>
    <row r="21" spans="2:13" ht="17">
      <c r="B21" s="134"/>
      <c r="C21" s="246" t="s">
        <v>216</v>
      </c>
      <c r="D21" s="143"/>
      <c r="E21" s="165">
        <f>SUM('Corrected energy balance step 2'!C88:N88,'Corrected energy balance step 2'!S88)</f>
        <v>0</v>
      </c>
      <c r="F21" s="268" t="s">
        <v>292</v>
      </c>
      <c r="G21" s="165">
        <f>SUM('Corrected energy balance step 2'!P88:R88)</f>
        <v>0</v>
      </c>
      <c r="H21" s="165">
        <f>SUM('Corrected energy balance step 2'!T88,'Corrected energy balance step 2'!AV88)</f>
        <v>0</v>
      </c>
      <c r="I21" s="165">
        <f>SUM('Corrected energy balance step 2'!U88:AQ88)</f>
        <v>0</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ht="17">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0</v>
      </c>
      <c r="I22" s="165">
        <f>SUM('Corrected energy balance step 2'!U89:AQ89)</f>
        <v>0</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ht="17">
      <c r="B23" s="134"/>
      <c r="C23" s="248" t="s">
        <v>309</v>
      </c>
      <c r="D23" s="143"/>
      <c r="E23" s="165">
        <v>0</v>
      </c>
      <c r="F23" s="268" t="s">
        <v>292</v>
      </c>
      <c r="G23" s="165">
        <v>0</v>
      </c>
      <c r="H23" s="165">
        <v>0</v>
      </c>
      <c r="I23" s="165">
        <v>0</v>
      </c>
      <c r="J23" s="165">
        <v>0</v>
      </c>
      <c r="K23" s="165">
        <v>0</v>
      </c>
      <c r="L23" s="165">
        <v>0</v>
      </c>
      <c r="M23" s="166">
        <v>0</v>
      </c>
    </row>
    <row r="24" spans="2:13" ht="17">
      <c r="B24" s="134"/>
      <c r="C24" s="248" t="s">
        <v>310</v>
      </c>
      <c r="D24" s="143"/>
      <c r="E24" s="165">
        <f>IF(Dashboard!E47="yes",Dashboard!E59,0)</f>
        <v>0</v>
      </c>
      <c r="F24" s="268" t="s">
        <v>292</v>
      </c>
      <c r="G24" s="165">
        <v>0</v>
      </c>
      <c r="H24" s="165">
        <f>IF(Dashboard!E47="yes",Dashboard!E60,0)</f>
        <v>0</v>
      </c>
      <c r="I24" s="165">
        <f>IF(Dashboard!E47="yes",Dashboard!E61,0)</f>
        <v>0</v>
      </c>
      <c r="J24" s="165">
        <v>0</v>
      </c>
      <c r="K24" s="165">
        <v>0</v>
      </c>
      <c r="L24" s="165">
        <v>0</v>
      </c>
      <c r="M24" s="166">
        <v>0</v>
      </c>
    </row>
    <row r="25" spans="2:13" ht="17">
      <c r="B25" s="134"/>
      <c r="C25" s="248" t="s">
        <v>82</v>
      </c>
      <c r="D25" s="143"/>
      <c r="E25" s="165" t="str">
        <f>IF(Dashboard!$E$47="yes",E$22-E$24,IF(Dashboard!$E$47="no",E$22,"ERROR"))</f>
        <v>ERROR</v>
      </c>
      <c r="F25" s="268" t="s">
        <v>292</v>
      </c>
      <c r="G25" s="165" t="str">
        <f>IF(Dashboard!$E$47="yes",G$22-G$24,IF(Dashboard!$E$47="no",G$22,"ERROR"))</f>
        <v>ERROR</v>
      </c>
      <c r="H25" s="165" t="str">
        <f>IF(Dashboard!$E$47="yes",H$22-H$24,IF(Dashboard!$E$47="no",H$22,"ERROR"))</f>
        <v>ERROR</v>
      </c>
      <c r="I25" s="165" t="str">
        <f>IF(Dashboard!$E$47="yes",I$22-I$24,IF(Dashboard!$E$47="no",I$22,"ERROR"))</f>
        <v>ERROR</v>
      </c>
      <c r="J25" s="165" t="str">
        <f>IF(Dashboard!$E$47="yes",J$22-J$24,IF(Dashboard!$E$47="no",J$22,"ERROR"))</f>
        <v>ERROR</v>
      </c>
      <c r="K25" s="165" t="str">
        <f>IF(Dashboard!$E$47="yes",K$22-K$24,IF(Dashboard!$E$47="no",K$22,"ERROR"))</f>
        <v>ERROR</v>
      </c>
      <c r="L25" s="165" t="str">
        <f>IF(Dashboard!$E$47="yes",L$22-L$24,IF(Dashboard!$E$47="no",L$22,"ERROR"))</f>
        <v>ERROR</v>
      </c>
      <c r="M25" s="166" t="str">
        <f>IF(Dashboard!$E$47="yes",M$22-M$24,IF(Dashboard!$E$47="no",M$22,"ERROR"))</f>
        <v>ERROR</v>
      </c>
    </row>
    <row r="26" spans="2:13" ht="17" thickBot="1">
      <c r="B26" s="137"/>
      <c r="C26" s="223"/>
      <c r="D26" s="146"/>
      <c r="E26" s="98"/>
      <c r="F26" s="98"/>
      <c r="G26" s="98"/>
      <c r="H26" s="98"/>
      <c r="I26" s="98"/>
      <c r="J26" s="98"/>
      <c r="K26" s="98"/>
      <c r="L26" s="98"/>
      <c r="M26" s="99"/>
    </row>
  </sheetData>
  <mergeCells count="1">
    <mergeCell ref="B5:G5"/>
  </mergeCells>
  <conditionalFormatting sqref="E26:M26">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8" tint="0.79998168889431442"/>
  </sheetPr>
  <dimension ref="B2:L12"/>
  <sheetViews>
    <sheetView topLeftCell="B3" workbookViewId="0">
      <selection activeCell="C19" sqref="C19"/>
    </sheetView>
  </sheetViews>
  <sheetFormatPr baseColWidth="10" defaultColWidth="10.6640625" defaultRowHeight="16"/>
  <cols>
    <col min="1" max="1" width="10.6640625" style="82"/>
    <col min="2" max="2" width="25.83203125" style="82" customWidth="1"/>
    <col min="3" max="3" width="30.83203125" style="82" customWidth="1"/>
    <col min="4" max="4" width="2.83203125" style="82" customWidth="1"/>
    <col min="5" max="13" width="15.83203125" style="82" customWidth="1"/>
    <col min="14" max="16384" width="10.6640625" style="82"/>
  </cols>
  <sheetData>
    <row r="2" spans="2:12" ht="21">
      <c r="B2" s="81" t="s">
        <v>417</v>
      </c>
      <c r="C2" s="81"/>
      <c r="D2" s="81"/>
      <c r="E2" s="8"/>
      <c r="F2" s="8"/>
      <c r="G2" s="8"/>
      <c r="H2" s="8"/>
      <c r="I2" s="8"/>
    </row>
    <row r="3" spans="2:12">
      <c r="B3" s="1"/>
      <c r="C3" s="1"/>
      <c r="D3" s="1"/>
      <c r="E3" s="8"/>
      <c r="F3" s="8"/>
      <c r="G3" s="8"/>
      <c r="H3" s="8"/>
      <c r="I3" s="8"/>
    </row>
    <row r="4" spans="2:12">
      <c r="B4" s="3" t="s">
        <v>83</v>
      </c>
      <c r="C4" s="11"/>
      <c r="D4" s="11"/>
      <c r="E4" s="4"/>
      <c r="F4" s="4"/>
      <c r="G4" s="4"/>
      <c r="H4" s="5"/>
      <c r="I4" s="8"/>
    </row>
    <row r="5" spans="2:12" ht="26" customHeight="1">
      <c r="B5" s="363" t="s">
        <v>449</v>
      </c>
      <c r="C5" s="364"/>
      <c r="D5" s="364"/>
      <c r="E5" s="364"/>
      <c r="F5" s="364"/>
      <c r="G5" s="364"/>
      <c r="H5" s="365"/>
      <c r="I5" s="8"/>
    </row>
    <row r="6" spans="2:12" ht="17" thickBot="1"/>
    <row r="7" spans="2:12">
      <c r="B7" s="138" t="s">
        <v>208</v>
      </c>
      <c r="C7" s="107"/>
      <c r="D7" s="139"/>
      <c r="E7" s="107" t="s">
        <v>430</v>
      </c>
      <c r="F7" s="328" t="s">
        <v>432</v>
      </c>
      <c r="G7" s="107"/>
      <c r="H7" s="108"/>
      <c r="I7" s="108"/>
      <c r="J7" s="108"/>
      <c r="K7" s="108"/>
      <c r="L7" s="109"/>
    </row>
    <row r="8" spans="2:12">
      <c r="B8" s="131"/>
      <c r="C8" s="110"/>
      <c r="D8" s="140"/>
      <c r="E8" s="327"/>
      <c r="F8" s="329"/>
      <c r="G8" s="110"/>
      <c r="H8" s="110"/>
      <c r="I8" s="110"/>
      <c r="J8" s="110"/>
      <c r="K8" s="110"/>
      <c r="L8" s="111"/>
    </row>
    <row r="9" spans="2:12" ht="34">
      <c r="B9" s="132" t="s">
        <v>261</v>
      </c>
      <c r="C9" s="219"/>
      <c r="D9" s="141"/>
      <c r="E9" s="112" t="s">
        <v>253</v>
      </c>
      <c r="F9" s="330" t="s">
        <v>418</v>
      </c>
      <c r="G9" s="112" t="s">
        <v>412</v>
      </c>
      <c r="H9" s="112" t="s">
        <v>413</v>
      </c>
      <c r="I9" s="112" t="s">
        <v>414</v>
      </c>
      <c r="J9" s="112" t="s">
        <v>415</v>
      </c>
      <c r="K9" s="112" t="s">
        <v>416</v>
      </c>
      <c r="L9" s="129" t="s">
        <v>446</v>
      </c>
    </row>
    <row r="10" spans="2:12">
      <c r="B10" s="133" t="s">
        <v>202</v>
      </c>
      <c r="C10" s="220"/>
      <c r="D10" s="142"/>
      <c r="E10" s="113"/>
      <c r="F10" s="331"/>
      <c r="G10" s="113"/>
      <c r="H10" s="113"/>
      <c r="I10" s="113"/>
      <c r="J10" s="113"/>
      <c r="K10" s="113"/>
      <c r="L10" s="130"/>
    </row>
    <row r="11" spans="2:12" ht="17">
      <c r="B11" s="134"/>
      <c r="C11" s="246" t="s">
        <v>309</v>
      </c>
      <c r="D11" s="143"/>
      <c r="E11" s="165">
        <f>-SUM('Corrected energy balance step 2'!U33:Z33)</f>
        <v>0</v>
      </c>
      <c r="F11" s="332">
        <f>SUMIF('Corrected energy balance step 2'!AA33,"&gt;0")</f>
        <v>0</v>
      </c>
      <c r="G11" s="165">
        <f>SUMIF('Corrected energy balance step 2'!AC33,"&gt;0")</f>
        <v>0</v>
      </c>
      <c r="H11" s="165">
        <f>SUMIF('Corrected energy balance step 2'!AD33:AF33,"&gt;0")</f>
        <v>0</v>
      </c>
      <c r="I11" s="165">
        <f>SUMIF('Corrected energy balance step 2'!AG33:AH33,"&gt;0")</f>
        <v>0</v>
      </c>
      <c r="J11" s="165">
        <f>SUMIF('Corrected energy balance step 2'!AI33,"&gt;0")</f>
        <v>0</v>
      </c>
      <c r="K11" s="165">
        <f>SUMIF('Corrected energy balance step 2'!AJ33,"&gt;0")</f>
        <v>0</v>
      </c>
      <c r="L11" s="166">
        <f>SUM('Corrected energy balance step 2'!AK33:AQ33,'Corrected energy balance step 2'!AB33)</f>
        <v>0</v>
      </c>
    </row>
    <row r="12" spans="2:12" ht="17" thickBot="1">
      <c r="B12" s="137"/>
      <c r="C12" s="223"/>
      <c r="D12" s="146"/>
      <c r="E12" s="98"/>
      <c r="F12" s="333"/>
      <c r="G12" s="98"/>
      <c r="H12" s="98"/>
      <c r="I12" s="98"/>
      <c r="J12" s="98"/>
      <c r="K12" s="98"/>
      <c r="L12" s="99"/>
    </row>
  </sheetData>
  <mergeCells count="1">
    <mergeCell ref="B5:H5"/>
  </mergeCells>
  <conditionalFormatting sqref="E12:L12">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7">
    <tabColor theme="8" tint="0.79998168889431442"/>
  </sheetPr>
  <dimension ref="B2:I16"/>
  <sheetViews>
    <sheetView workbookViewId="0">
      <selection activeCell="E15" sqref="E15"/>
    </sheetView>
  </sheetViews>
  <sheetFormatPr baseColWidth="10" defaultColWidth="10.6640625" defaultRowHeight="16"/>
  <cols>
    <col min="1" max="1" width="10.6640625" style="82"/>
    <col min="2" max="2" width="25.83203125" style="82" customWidth="1"/>
    <col min="3" max="3" width="30.83203125" style="82" customWidth="1"/>
    <col min="4" max="4" width="2.83203125" style="82" customWidth="1"/>
    <col min="5" max="10" width="15.83203125" style="82" customWidth="1"/>
    <col min="11" max="16384" width="10.6640625" style="82"/>
  </cols>
  <sheetData>
    <row r="2" spans="2:9" ht="21">
      <c r="B2" s="81" t="s">
        <v>428</v>
      </c>
      <c r="C2" s="81"/>
      <c r="D2" s="81"/>
      <c r="E2" s="8"/>
      <c r="F2" s="8"/>
      <c r="G2" s="8"/>
    </row>
    <row r="3" spans="2:9">
      <c r="B3" s="1"/>
      <c r="C3" s="1"/>
      <c r="D3" s="1"/>
      <c r="E3" s="8"/>
      <c r="F3" s="8"/>
      <c r="G3" s="8"/>
    </row>
    <row r="4" spans="2:9">
      <c r="B4" s="3" t="s">
        <v>83</v>
      </c>
      <c r="C4" s="11"/>
      <c r="D4" s="11"/>
      <c r="E4" s="4"/>
      <c r="F4" s="5"/>
      <c r="G4" s="8"/>
    </row>
    <row r="5" spans="2:9" ht="37" customHeight="1">
      <c r="B5" s="363" t="s">
        <v>447</v>
      </c>
      <c r="C5" s="364"/>
      <c r="D5" s="364"/>
      <c r="E5" s="364"/>
      <c r="F5" s="365"/>
      <c r="G5" s="8"/>
    </row>
    <row r="6" spans="2:9" ht="17" thickBot="1"/>
    <row r="7" spans="2:9">
      <c r="B7" s="138" t="s">
        <v>208</v>
      </c>
      <c r="C7" s="107"/>
      <c r="D7" s="139"/>
      <c r="E7" s="107"/>
      <c r="F7" s="108"/>
      <c r="G7" s="108"/>
      <c r="H7" s="108"/>
      <c r="I7" s="109"/>
    </row>
    <row r="8" spans="2:9">
      <c r="B8" s="131"/>
      <c r="C8" s="110"/>
      <c r="D8" s="140"/>
      <c r="E8" s="110"/>
      <c r="F8" s="110"/>
      <c r="G8" s="110"/>
      <c r="H8" s="110"/>
      <c r="I8" s="111"/>
    </row>
    <row r="9" spans="2:9" ht="17">
      <c r="B9" s="132"/>
      <c r="C9" s="219"/>
      <c r="D9" s="141"/>
      <c r="E9" s="112" t="s">
        <v>220</v>
      </c>
      <c r="F9" s="112" t="s">
        <v>251</v>
      </c>
      <c r="G9" s="112" t="s">
        <v>253</v>
      </c>
      <c r="H9" s="112" t="s">
        <v>252</v>
      </c>
      <c r="I9" s="129" t="s">
        <v>222</v>
      </c>
    </row>
    <row r="10" spans="2:9">
      <c r="B10" s="133" t="s">
        <v>207</v>
      </c>
      <c r="C10" s="220"/>
      <c r="D10" s="142"/>
      <c r="E10" s="113"/>
      <c r="F10" s="113"/>
      <c r="G10" s="113"/>
      <c r="H10" s="113"/>
      <c r="I10" s="130"/>
    </row>
    <row r="11" spans="2:9" ht="17">
      <c r="B11" s="134"/>
      <c r="C11" s="246" t="s">
        <v>309</v>
      </c>
      <c r="D11" s="143"/>
      <c r="E11" s="165">
        <f>'Final demand'!C11</f>
        <v>0</v>
      </c>
      <c r="F11" s="165">
        <f>'Final demand'!F11</f>
        <v>0</v>
      </c>
      <c r="G11" s="165">
        <f>'Final demand'!G11</f>
        <v>0</v>
      </c>
      <c r="H11" s="165">
        <f>'Final demand'!H11</f>
        <v>0</v>
      </c>
      <c r="I11" s="166">
        <f>'Final demand'!I11</f>
        <v>0</v>
      </c>
    </row>
    <row r="12" spans="2:9">
      <c r="B12" s="215"/>
      <c r="C12" s="221"/>
      <c r="D12" s="216"/>
      <c r="E12" s="217"/>
      <c r="F12" s="217"/>
      <c r="G12" s="217"/>
      <c r="H12" s="217"/>
      <c r="I12" s="218"/>
    </row>
    <row r="13" spans="2:9">
      <c r="B13" s="318"/>
      <c r="C13" s="319"/>
      <c r="D13" s="320"/>
      <c r="E13" s="321"/>
      <c r="F13" s="321"/>
      <c r="G13" s="321"/>
      <c r="H13" s="321"/>
      <c r="I13" s="322"/>
    </row>
    <row r="14" spans="2:9" ht="17">
      <c r="B14" s="135" t="s">
        <v>445</v>
      </c>
      <c r="C14" s="246"/>
      <c r="D14" s="143"/>
      <c r="E14" s="167"/>
      <c r="F14" s="167"/>
      <c r="G14" s="167"/>
      <c r="H14" s="167"/>
      <c r="I14" s="168"/>
    </row>
    <row r="15" spans="2:9" ht="17">
      <c r="B15" s="134"/>
      <c r="C15" s="246" t="s">
        <v>309</v>
      </c>
      <c r="D15" s="143"/>
      <c r="E15" s="167">
        <f>E11*technical_specs!G12</f>
        <v>0</v>
      </c>
      <c r="F15" s="167">
        <f>F11*technical_specs!G15</f>
        <v>0</v>
      </c>
      <c r="G15" s="167">
        <f>G11*technical_specs!G13</f>
        <v>0</v>
      </c>
      <c r="H15" s="167">
        <f>H11*technical_specs!G14</f>
        <v>0</v>
      </c>
      <c r="I15" s="168">
        <f>I11</f>
        <v>0</v>
      </c>
    </row>
    <row r="16" spans="2:9" ht="17" thickBot="1">
      <c r="B16" s="137"/>
      <c r="C16" s="223"/>
      <c r="D16" s="146"/>
      <c r="E16" s="98"/>
      <c r="F16" s="98"/>
      <c r="G16" s="98"/>
      <c r="H16" s="98"/>
      <c r="I16" s="99"/>
    </row>
  </sheetData>
  <mergeCells count="1">
    <mergeCell ref="B5:F5"/>
  </mergeCells>
  <conditionalFormatting sqref="E16:I1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8">
    <tabColor theme="5" tint="0.39997558519241921"/>
  </sheetPr>
  <dimension ref="B2:H23"/>
  <sheetViews>
    <sheetView tabSelected="1" workbookViewId="0">
      <selection activeCell="F15" sqref="F15"/>
    </sheetView>
  </sheetViews>
  <sheetFormatPr baseColWidth="10" defaultColWidth="10.6640625" defaultRowHeight="16"/>
  <cols>
    <col min="1" max="1" width="10.6640625" style="82"/>
    <col min="2" max="2" width="25.83203125" style="82" customWidth="1"/>
    <col min="3" max="3" width="30.83203125" style="82" customWidth="1"/>
    <col min="4" max="4" width="2.83203125" style="82" customWidth="1"/>
    <col min="5" max="11" width="15.83203125" style="82" customWidth="1"/>
    <col min="12" max="16384" width="10.6640625" style="82"/>
  </cols>
  <sheetData>
    <row r="2" spans="2:8" ht="21">
      <c r="B2" s="81" t="s">
        <v>440</v>
      </c>
      <c r="C2" s="81"/>
      <c r="D2" s="81"/>
      <c r="E2" s="8"/>
      <c r="F2" s="8"/>
      <c r="G2" s="8"/>
      <c r="H2" s="8"/>
    </row>
    <row r="3" spans="2:8">
      <c r="B3" s="1"/>
      <c r="C3" s="1"/>
      <c r="D3" s="1"/>
      <c r="E3" s="8"/>
      <c r="F3" s="8"/>
      <c r="G3" s="8"/>
      <c r="H3" s="8"/>
    </row>
    <row r="4" spans="2:8">
      <c r="B4" s="3" t="s">
        <v>83</v>
      </c>
      <c r="C4" s="11"/>
      <c r="D4" s="11"/>
      <c r="E4" s="4"/>
      <c r="F4" s="4"/>
      <c r="G4" s="5"/>
      <c r="H4" s="8"/>
    </row>
    <row r="5" spans="2:8" ht="84" customHeight="1">
      <c r="B5" s="363" t="s">
        <v>451</v>
      </c>
      <c r="C5" s="364"/>
      <c r="D5" s="364"/>
      <c r="E5" s="364"/>
      <c r="F5" s="364"/>
      <c r="G5" s="365"/>
      <c r="H5" s="8"/>
    </row>
    <row r="6" spans="2:8" ht="17" thickBot="1"/>
    <row r="7" spans="2:8">
      <c r="B7" s="138" t="s">
        <v>208</v>
      </c>
      <c r="C7" s="107"/>
      <c r="D7" s="139"/>
      <c r="E7" s="108"/>
      <c r="F7" s="325"/>
    </row>
    <row r="8" spans="2:8">
      <c r="B8" s="131"/>
      <c r="C8" s="110"/>
      <c r="D8" s="140"/>
      <c r="E8" s="110"/>
      <c r="F8" s="111"/>
    </row>
    <row r="9" spans="2:8" ht="17">
      <c r="B9" s="132" t="s">
        <v>429</v>
      </c>
      <c r="C9" s="219"/>
      <c r="D9" s="141"/>
      <c r="E9" s="112" t="s">
        <v>439</v>
      </c>
      <c r="F9" s="129" t="s">
        <v>337</v>
      </c>
    </row>
    <row r="10" spans="2:8" ht="17">
      <c r="B10" s="135" t="s">
        <v>430</v>
      </c>
      <c r="C10" s="246"/>
      <c r="D10" s="143"/>
      <c r="E10" s="167"/>
      <c r="F10" s="168"/>
    </row>
    <row r="11" spans="2:8" ht="17">
      <c r="B11" s="135"/>
      <c r="C11" s="246" t="s">
        <v>51</v>
      </c>
      <c r="D11" s="143"/>
      <c r="E11" s="167">
        <f>'Refineries transformation'!E11</f>
        <v>0</v>
      </c>
      <c r="F11" s="324">
        <v>1</v>
      </c>
    </row>
    <row r="12" spans="2:8">
      <c r="B12" s="323"/>
      <c r="C12" s="221"/>
      <c r="D12" s="216"/>
      <c r="E12" s="217"/>
      <c r="F12" s="218"/>
    </row>
    <row r="13" spans="2:8">
      <c r="B13" s="135"/>
      <c r="C13" s="246"/>
      <c r="D13" s="143"/>
      <c r="E13" s="167"/>
      <c r="F13" s="168"/>
    </row>
    <row r="14" spans="2:8" ht="17">
      <c r="B14" s="135" t="s">
        <v>432</v>
      </c>
      <c r="C14" s="246"/>
      <c r="D14" s="143"/>
      <c r="E14" s="167"/>
      <c r="F14" s="168"/>
    </row>
    <row r="15" spans="2:8" ht="17">
      <c r="B15" s="135"/>
      <c r="C15" s="246" t="s">
        <v>56</v>
      </c>
      <c r="D15" s="143"/>
      <c r="E15" s="167">
        <f>'Refineries transformation'!F11</f>
        <v>0</v>
      </c>
      <c r="F15" s="334">
        <f t="shared" ref="F15:F21" si="0">IF(SUM($E$15:$E$22)=0,0,E15/SUM($E$15:$E$22))</f>
        <v>0</v>
      </c>
    </row>
    <row r="16" spans="2:8" ht="17">
      <c r="B16" s="134"/>
      <c r="C16" s="246" t="s">
        <v>433</v>
      </c>
      <c r="D16" s="143"/>
      <c r="E16" s="167">
        <f>'Refineries transformation'!G11</f>
        <v>0</v>
      </c>
      <c r="F16" s="334">
        <f t="shared" si="0"/>
        <v>0</v>
      </c>
    </row>
    <row r="17" spans="2:6" ht="17">
      <c r="B17" s="134"/>
      <c r="C17" s="246" t="s">
        <v>434</v>
      </c>
      <c r="D17" s="143"/>
      <c r="E17" s="167">
        <f>'Refineries transformation'!H11</f>
        <v>0</v>
      </c>
      <c r="F17" s="334">
        <f t="shared" si="0"/>
        <v>0</v>
      </c>
    </row>
    <row r="18" spans="2:6" ht="17">
      <c r="B18" s="134"/>
      <c r="C18" s="246" t="s">
        <v>436</v>
      </c>
      <c r="D18" s="143"/>
      <c r="E18" s="167">
        <f>'Refineries transformation'!I11</f>
        <v>0</v>
      </c>
      <c r="F18" s="334">
        <f t="shared" si="0"/>
        <v>0</v>
      </c>
    </row>
    <row r="19" spans="2:6" ht="17">
      <c r="B19" s="134"/>
      <c r="C19" s="246" t="s">
        <v>435</v>
      </c>
      <c r="D19" s="143"/>
      <c r="E19" s="167">
        <f>'Refineries transformation'!J11</f>
        <v>0</v>
      </c>
      <c r="F19" s="334">
        <f t="shared" si="0"/>
        <v>0</v>
      </c>
    </row>
    <row r="20" spans="2:6" ht="17">
      <c r="B20" s="134"/>
      <c r="C20" s="246" t="s">
        <v>437</v>
      </c>
      <c r="D20" s="143"/>
      <c r="E20" s="167">
        <f>'Refineries transformation'!K11</f>
        <v>0</v>
      </c>
      <c r="F20" s="334">
        <f t="shared" si="0"/>
        <v>0</v>
      </c>
    </row>
    <row r="21" spans="2:6" ht="17">
      <c r="B21" s="134"/>
      <c r="C21" s="246" t="s">
        <v>438</v>
      </c>
      <c r="D21" s="143"/>
      <c r="E21" s="167">
        <f>'Refineries transformation'!L11</f>
        <v>0</v>
      </c>
      <c r="F21" s="334">
        <f t="shared" si="0"/>
        <v>0</v>
      </c>
    </row>
    <row r="22" spans="2:6" ht="17">
      <c r="B22" s="134"/>
      <c r="C22" s="326" t="s">
        <v>441</v>
      </c>
      <c r="D22" s="143"/>
      <c r="E22" s="167">
        <f>E11-SUM(E15:E21)</f>
        <v>0</v>
      </c>
      <c r="F22" s="334">
        <f>IF(SUM($E$15:$E$22)=0,1,E22/SUM($E$15:$E$22))</f>
        <v>1</v>
      </c>
    </row>
    <row r="23" spans="2:6" ht="17" thickBot="1">
      <c r="B23" s="137"/>
      <c r="C23" s="223"/>
      <c r="D23" s="146"/>
      <c r="E23" s="98"/>
      <c r="F23" s="99"/>
    </row>
  </sheetData>
  <mergeCells count="1">
    <mergeCell ref="B5:G5"/>
  </mergeCells>
  <conditionalFormatting sqref="F23">
    <cfRule type="cellIs" dxfId="3" priority="2" operator="greaterThan">
      <formula>0</formula>
    </cfRule>
  </conditionalFormatting>
  <conditionalFormatting sqref="E23">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B2:H21"/>
  <sheetViews>
    <sheetView workbookViewId="0">
      <selection activeCell="F19" sqref="F19"/>
    </sheetView>
  </sheetViews>
  <sheetFormatPr baseColWidth="10" defaultColWidth="10.6640625" defaultRowHeight="16"/>
  <cols>
    <col min="1" max="1" width="10.6640625" style="82"/>
    <col min="2" max="2" width="25.83203125" style="82" customWidth="1"/>
    <col min="3" max="3" width="30.83203125" style="82" customWidth="1"/>
    <col min="4" max="4" width="2.83203125" style="82" customWidth="1"/>
    <col min="5" max="11" width="15.83203125" style="82" customWidth="1"/>
    <col min="12" max="16384" width="10.6640625" style="82"/>
  </cols>
  <sheetData>
    <row r="2" spans="2:8" ht="21">
      <c r="B2" s="81" t="s">
        <v>453</v>
      </c>
      <c r="C2" s="81"/>
      <c r="D2" s="81"/>
      <c r="E2" s="8"/>
      <c r="F2" s="8"/>
      <c r="G2" s="8"/>
      <c r="H2" s="8"/>
    </row>
    <row r="3" spans="2:8">
      <c r="B3" s="1"/>
      <c r="C3" s="1"/>
      <c r="D3" s="1"/>
      <c r="E3" s="8"/>
      <c r="F3" s="8"/>
      <c r="G3" s="8"/>
      <c r="H3" s="8"/>
    </row>
    <row r="4" spans="2:8">
      <c r="B4" s="3" t="s">
        <v>83</v>
      </c>
      <c r="C4" s="11"/>
      <c r="D4" s="11"/>
      <c r="E4" s="4"/>
      <c r="F4" s="4"/>
      <c r="G4" s="5"/>
      <c r="H4" s="8"/>
    </row>
    <row r="5" spans="2:8" ht="24" customHeight="1">
      <c r="B5" s="363" t="s">
        <v>454</v>
      </c>
      <c r="C5" s="364"/>
      <c r="D5" s="364"/>
      <c r="E5" s="364"/>
      <c r="F5" s="364"/>
      <c r="G5" s="365"/>
      <c r="H5" s="8"/>
    </row>
    <row r="6" spans="2:8" ht="17" thickBot="1"/>
    <row r="7" spans="2:8">
      <c r="B7" s="138" t="s">
        <v>208</v>
      </c>
      <c r="C7" s="107"/>
      <c r="D7" s="139"/>
      <c r="E7" s="108"/>
      <c r="F7" s="325"/>
    </row>
    <row r="8" spans="2:8">
      <c r="B8" s="131"/>
      <c r="C8" s="110"/>
      <c r="D8" s="140"/>
      <c r="E8" s="110"/>
      <c r="F8" s="111"/>
    </row>
    <row r="9" spans="2:8" ht="17">
      <c r="B9" s="132" t="s">
        <v>429</v>
      </c>
      <c r="C9" s="219"/>
      <c r="D9" s="141"/>
      <c r="E9" s="112" t="s">
        <v>439</v>
      </c>
      <c r="F9" s="129" t="s">
        <v>337</v>
      </c>
    </row>
    <row r="10" spans="2:8" ht="17">
      <c r="B10" s="135" t="s">
        <v>445</v>
      </c>
      <c r="C10" s="246"/>
      <c r="D10" s="143"/>
      <c r="E10" s="167"/>
      <c r="F10" s="168"/>
    </row>
    <row r="11" spans="2:8" ht="17">
      <c r="B11" s="135"/>
      <c r="C11" s="246" t="s">
        <v>190</v>
      </c>
      <c r="D11" s="143"/>
      <c r="E11" s="167">
        <f>Dashboard!E51*technical_specs!G12</f>
        <v>0</v>
      </c>
      <c r="F11" s="334"/>
    </row>
    <row r="12" spans="2:8" ht="17">
      <c r="B12" s="134"/>
      <c r="C12" s="246" t="s">
        <v>209</v>
      </c>
      <c r="D12" s="143"/>
      <c r="E12" s="167">
        <f>Dashboard!E52*technical_specs!G15</f>
        <v>0</v>
      </c>
      <c r="F12" s="334"/>
    </row>
    <row r="13" spans="2:8" ht="17">
      <c r="B13" s="134"/>
      <c r="C13" s="246" t="s">
        <v>51</v>
      </c>
      <c r="D13" s="143"/>
      <c r="E13" s="167">
        <f>Dashboard!E53*technical_specs!G13</f>
        <v>0</v>
      </c>
      <c r="F13" s="334"/>
    </row>
    <row r="14" spans="2:8" ht="17">
      <c r="B14" s="134"/>
      <c r="C14" s="246" t="s">
        <v>192</v>
      </c>
      <c r="D14" s="143"/>
      <c r="E14" s="167">
        <f>Dashboard!E54*technical_specs!G14</f>
        <v>0</v>
      </c>
      <c r="F14" s="334"/>
    </row>
    <row r="15" spans="2:8" ht="17">
      <c r="B15" s="134"/>
      <c r="C15" s="246" t="s">
        <v>104</v>
      </c>
      <c r="D15" s="143"/>
      <c r="E15" s="167">
        <f>Dashboard!E55</f>
        <v>0</v>
      </c>
      <c r="F15" s="334"/>
    </row>
    <row r="16" spans="2:8">
      <c r="B16" s="134"/>
      <c r="C16" s="246"/>
      <c r="D16" s="143"/>
      <c r="E16" s="167"/>
      <c r="F16" s="334"/>
    </row>
    <row r="17" spans="2:6">
      <c r="B17" s="318"/>
      <c r="C17" s="335"/>
      <c r="D17" s="320"/>
      <c r="E17" s="321"/>
      <c r="F17" s="336"/>
    </row>
    <row r="18" spans="2:6" ht="17">
      <c r="B18" s="135" t="s">
        <v>430</v>
      </c>
      <c r="C18" s="246"/>
      <c r="D18" s="143"/>
      <c r="E18" s="167"/>
      <c r="F18" s="168"/>
    </row>
    <row r="19" spans="2:6" ht="17">
      <c r="B19" s="135"/>
      <c r="C19" s="246" t="s">
        <v>452</v>
      </c>
      <c r="D19" s="143"/>
      <c r="E19" s="167">
        <f>Dashboard!E60</f>
        <v>0</v>
      </c>
      <c r="F19" s="324">
        <f>IF(SUM($E$19:$E$20)=0,1,E19/SUM($E$19:$E$20))</f>
        <v>1</v>
      </c>
    </row>
    <row r="20" spans="2:6" ht="17">
      <c r="B20" s="135"/>
      <c r="C20" s="246" t="s">
        <v>431</v>
      </c>
      <c r="D20" s="143"/>
      <c r="E20" s="167">
        <f>SUM(E11:E15)</f>
        <v>0</v>
      </c>
      <c r="F20" s="324">
        <f>IF(SUM($E$19:$E$20)=0,0,E20/SUM($E$19:$E$20))</f>
        <v>0</v>
      </c>
    </row>
    <row r="21" spans="2:6" ht="17" thickBot="1">
      <c r="B21" s="137"/>
      <c r="C21" s="223"/>
      <c r="D21" s="146"/>
      <c r="E21" s="98"/>
      <c r="F21" s="99"/>
    </row>
  </sheetData>
  <mergeCells count="1">
    <mergeCell ref="B5:G5"/>
  </mergeCells>
  <conditionalFormatting sqref="F21">
    <cfRule type="cellIs" dxfId="1" priority="2" operator="greaterThan">
      <formula>0</formula>
    </cfRule>
  </conditionalFormatting>
  <conditionalFormatting sqref="E21">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tabColor theme="7" tint="0.39997558519241921"/>
  </sheetPr>
  <dimension ref="A1:J6"/>
  <sheetViews>
    <sheetView workbookViewId="0">
      <selection activeCell="G21" sqref="G21"/>
    </sheetView>
  </sheetViews>
  <sheetFormatPr baseColWidth="10" defaultRowHeight="16"/>
  <cols>
    <col min="1" max="10" width="11.6640625" style="277" customWidth="1"/>
    <col min="11" max="11" width="11.1640625" bestFit="1" customWidth="1"/>
  </cols>
  <sheetData>
    <row r="1" spans="1:10">
      <c r="A1" s="277" t="s">
        <v>244</v>
      </c>
    </row>
    <row r="2" spans="1:10">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c r="A3" s="278" t="str">
        <f>'Final demand'!B10</f>
        <v>Total energetic final consumption incl. refineries</v>
      </c>
    </row>
    <row r="4" spans="1:10">
      <c r="A4" s="301" t="str">
        <f>'Corrected energy balance step 2'!B62</f>
        <v>Chemical and petrochemical</v>
      </c>
      <c r="B4" s="193">
        <f>'Final demand'!C10</f>
        <v>0</v>
      </c>
      <c r="C4" s="296" t="str">
        <f>'Final demand'!D10</f>
        <v>-</v>
      </c>
      <c r="D4" s="193">
        <f>'Final demand'!E10</f>
        <v>0</v>
      </c>
      <c r="E4" s="193">
        <f>'Final demand'!F10</f>
        <v>0</v>
      </c>
      <c r="F4" s="193">
        <f>'Final demand'!G10</f>
        <v>0</v>
      </c>
      <c r="G4" s="193">
        <f>'Final demand'!H10</f>
        <v>0</v>
      </c>
      <c r="H4" s="193">
        <f>'Final demand'!I10</f>
        <v>0</v>
      </c>
      <c r="I4" s="193">
        <f>'Final demand'!J10</f>
        <v>0</v>
      </c>
      <c r="J4" s="193">
        <f>'Final demand'!K10</f>
        <v>0</v>
      </c>
    </row>
    <row r="5" spans="1:10">
      <c r="A5" s="278" t="str">
        <f>'Final demand'!B15</f>
        <v>Total non-energetic final consumption incl. refineries</v>
      </c>
      <c r="B5" s="193"/>
      <c r="C5" s="193"/>
      <c r="D5" s="193"/>
      <c r="E5" s="193"/>
      <c r="F5" s="193"/>
      <c r="G5" s="193"/>
      <c r="H5" s="193"/>
      <c r="I5" s="193"/>
      <c r="J5" s="193"/>
    </row>
    <row r="6" spans="1:10">
      <c r="A6" s="301" t="str">
        <f>'Corrected energy balance step 2'!B89</f>
        <v xml:space="preserve">   Memo: Feedstock use in petrochemical industry</v>
      </c>
      <c r="B6" s="193">
        <f>'Final demand'!C15</f>
        <v>0</v>
      </c>
      <c r="C6" s="296" t="str">
        <f>'Final demand'!D15</f>
        <v>-</v>
      </c>
      <c r="D6" s="193">
        <f>'Final demand'!E15</f>
        <v>0</v>
      </c>
      <c r="E6" s="193">
        <f>'Final demand'!F15</f>
        <v>0</v>
      </c>
      <c r="F6" s="193" t="e">
        <f>'Final demand'!G15</f>
        <v>#VALUE!</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theme="7" tint="0.39997558519241921"/>
  </sheetPr>
  <dimension ref="A1:J10"/>
  <sheetViews>
    <sheetView workbookViewId="0">
      <selection activeCell="B3" sqref="B3:B5"/>
    </sheetView>
  </sheetViews>
  <sheetFormatPr baseColWidth="10" defaultRowHeight="16"/>
  <cols>
    <col min="1" max="10" width="11.6640625" style="277" customWidth="1"/>
    <col min="11" max="11" width="11.1640625" bestFit="1" customWidth="1"/>
  </cols>
  <sheetData>
    <row r="1" spans="1:10">
      <c r="A1" s="277" t="s">
        <v>358</v>
      </c>
    </row>
    <row r="2" spans="1:10">
      <c r="A2" s="277" t="s">
        <v>327</v>
      </c>
      <c r="B2" s="277" t="s">
        <v>328</v>
      </c>
    </row>
    <row r="3" spans="1:10">
      <c r="A3" s="278" t="s">
        <v>329</v>
      </c>
      <c r="B3" s="317">
        <f>'Shares energetic final demand'!E11</f>
        <v>0</v>
      </c>
    </row>
    <row r="4" spans="1:10">
      <c r="A4" s="278" t="s">
        <v>330</v>
      </c>
      <c r="B4" s="317">
        <f>'Shares energetic final demand'!E12</f>
        <v>0</v>
      </c>
      <c r="C4" s="296"/>
      <c r="D4" s="193"/>
      <c r="E4" s="193"/>
      <c r="F4" s="193"/>
      <c r="G4" s="193"/>
      <c r="H4" s="193"/>
      <c r="I4" s="193"/>
      <c r="J4" s="193"/>
    </row>
    <row r="5" spans="1:10">
      <c r="A5" s="278" t="s">
        <v>331</v>
      </c>
      <c r="B5" s="317">
        <f>'Shares energetic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6"/>
  <sheetViews>
    <sheetView workbookViewId="0">
      <selection activeCell="D13" sqref="D13"/>
    </sheetView>
  </sheetViews>
  <sheetFormatPr baseColWidth="10" defaultColWidth="10.6640625" defaultRowHeight="16"/>
  <cols>
    <col min="1" max="1" width="10.6640625" style="1"/>
    <col min="2" max="2" width="20.83203125" style="1" customWidth="1"/>
    <col min="3" max="3" width="50.83203125" style="1" customWidth="1"/>
    <col min="4" max="4" width="10.83203125" style="90" customWidth="1"/>
    <col min="5" max="16384" width="10.6640625" style="1"/>
  </cols>
  <sheetData>
    <row r="2" spans="2:4" ht="21">
      <c r="B2" s="2" t="s">
        <v>0</v>
      </c>
    </row>
    <row r="4" spans="2:4">
      <c r="B4" s="286" t="s">
        <v>3</v>
      </c>
      <c r="C4" s="11" t="s">
        <v>6</v>
      </c>
      <c r="D4" s="152" t="s">
        <v>7</v>
      </c>
    </row>
    <row r="5" spans="2:4">
      <c r="B5" s="6"/>
      <c r="C5" s="12"/>
      <c r="D5" s="153"/>
    </row>
    <row r="6" spans="2:4">
      <c r="B6" s="77">
        <v>41583</v>
      </c>
      <c r="C6" s="118" t="s">
        <v>274</v>
      </c>
      <c r="D6" s="119">
        <v>1</v>
      </c>
    </row>
    <row r="7" spans="2:4" ht="34">
      <c r="B7" s="77">
        <v>41611</v>
      </c>
      <c r="C7" s="122" t="s">
        <v>296</v>
      </c>
      <c r="D7" s="128">
        <v>1.01</v>
      </c>
    </row>
    <row r="8" spans="2:4">
      <c r="B8" s="77">
        <v>41618</v>
      </c>
      <c r="C8" s="121" t="s">
        <v>297</v>
      </c>
      <c r="D8" s="128">
        <v>1.02</v>
      </c>
    </row>
    <row r="9" spans="2:4">
      <c r="B9" s="120">
        <v>41682</v>
      </c>
      <c r="C9" s="121" t="s">
        <v>308</v>
      </c>
      <c r="D9" s="128">
        <v>1.03</v>
      </c>
    </row>
    <row r="10" spans="2:4" ht="34">
      <c r="B10" s="120">
        <v>42576</v>
      </c>
      <c r="C10" s="122" t="s">
        <v>407</v>
      </c>
      <c r="D10" s="128">
        <v>1.04</v>
      </c>
    </row>
    <row r="11" spans="2:4" ht="34">
      <c r="B11" s="120">
        <v>42594</v>
      </c>
      <c r="C11" s="122" t="s">
        <v>448</v>
      </c>
      <c r="D11" s="128">
        <v>1.05</v>
      </c>
    </row>
    <row r="12" spans="2:4" ht="17">
      <c r="B12" s="120">
        <v>42615</v>
      </c>
      <c r="C12" s="122" t="s">
        <v>455</v>
      </c>
      <c r="D12" s="128">
        <v>1.06</v>
      </c>
    </row>
    <row r="13" spans="2:4">
      <c r="B13" s="120"/>
      <c r="C13" s="122"/>
      <c r="D13" s="128"/>
    </row>
    <row r="14" spans="2:4">
      <c r="B14" s="13"/>
      <c r="C14" s="9"/>
      <c r="D14" s="154"/>
    </row>
    <row r="16" spans="2:4">
      <c r="C16"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theme="7" tint="0.39997558519241921"/>
  </sheetPr>
  <dimension ref="A1:J10"/>
  <sheetViews>
    <sheetView workbookViewId="0">
      <selection activeCell="B3" sqref="B3:B5"/>
    </sheetView>
  </sheetViews>
  <sheetFormatPr baseColWidth="10" defaultRowHeight="16"/>
  <cols>
    <col min="1" max="10" width="11.6640625" style="277" customWidth="1"/>
    <col min="11" max="11" width="11.1640625" bestFit="1" customWidth="1"/>
  </cols>
  <sheetData>
    <row r="1" spans="1:10">
      <c r="A1" s="277" t="s">
        <v>359</v>
      </c>
    </row>
    <row r="2" spans="1:10">
      <c r="A2" s="277" t="s">
        <v>327</v>
      </c>
      <c r="B2" s="277" t="s">
        <v>328</v>
      </c>
    </row>
    <row r="3" spans="1:10">
      <c r="A3" s="278" t="s">
        <v>344</v>
      </c>
      <c r="B3" s="317">
        <f>'Shares energetic final demand'!E16</f>
        <v>0</v>
      </c>
    </row>
    <row r="4" spans="1:10">
      <c r="A4" s="278" t="s">
        <v>345</v>
      </c>
      <c r="B4" s="317">
        <f>'Shares energetic final demand'!E17</f>
        <v>0</v>
      </c>
      <c r="C4" s="296"/>
      <c r="D4" s="193"/>
      <c r="E4" s="193"/>
      <c r="F4" s="193"/>
      <c r="G4" s="193"/>
      <c r="H4" s="193"/>
      <c r="I4" s="193"/>
      <c r="J4" s="193"/>
    </row>
    <row r="5" spans="1:10">
      <c r="A5" s="278" t="s">
        <v>346</v>
      </c>
      <c r="B5" s="317">
        <f>'Shares energetic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7" tint="0.39997558519241921"/>
  </sheetPr>
  <dimension ref="A1:J10"/>
  <sheetViews>
    <sheetView workbookViewId="0">
      <selection activeCell="O13" sqref="O13"/>
    </sheetView>
  </sheetViews>
  <sheetFormatPr baseColWidth="10" defaultRowHeight="16"/>
  <cols>
    <col min="1" max="10" width="11.6640625" style="277" customWidth="1"/>
    <col min="11" max="11" width="11.1640625" bestFit="1" customWidth="1"/>
  </cols>
  <sheetData>
    <row r="1" spans="1:10">
      <c r="A1" s="277" t="s">
        <v>360</v>
      </c>
    </row>
    <row r="2" spans="1:10">
      <c r="A2" s="277" t="s">
        <v>327</v>
      </c>
      <c r="B2" s="277" t="s">
        <v>328</v>
      </c>
    </row>
    <row r="3" spans="1:10">
      <c r="A3" s="278" t="s">
        <v>347</v>
      </c>
      <c r="B3" s="317">
        <f>'Shares energetic final demand'!E21</f>
        <v>0</v>
      </c>
    </row>
    <row r="4" spans="1:10">
      <c r="A4" s="278" t="s">
        <v>348</v>
      </c>
      <c r="B4" s="317">
        <f>'Shares energetic final demand'!E22</f>
        <v>0</v>
      </c>
      <c r="C4" s="296"/>
      <c r="D4" s="193"/>
      <c r="E4" s="193"/>
      <c r="F4" s="193"/>
      <c r="G4" s="193"/>
      <c r="H4" s="193"/>
      <c r="I4" s="193"/>
      <c r="J4" s="193"/>
    </row>
    <row r="5" spans="1:10">
      <c r="A5" s="278" t="s">
        <v>349</v>
      </c>
      <c r="B5" s="317">
        <f>'Shares energetic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tabColor theme="7" tint="0.39997558519241921"/>
  </sheetPr>
  <dimension ref="A1:J10"/>
  <sheetViews>
    <sheetView workbookViewId="0">
      <selection activeCell="C3" sqref="C3"/>
    </sheetView>
  </sheetViews>
  <sheetFormatPr baseColWidth="10" defaultRowHeight="16"/>
  <cols>
    <col min="1" max="10" width="11.6640625" style="277" customWidth="1"/>
    <col min="11" max="11" width="11.1640625" bestFit="1" customWidth="1"/>
  </cols>
  <sheetData>
    <row r="1" spans="1:10">
      <c r="A1" s="277" t="s">
        <v>357</v>
      </c>
    </row>
    <row r="2" spans="1:10">
      <c r="A2" s="277" t="s">
        <v>327</v>
      </c>
      <c r="B2" s="277" t="s">
        <v>328</v>
      </c>
    </row>
    <row r="3" spans="1:10">
      <c r="A3" s="278" t="s">
        <v>350</v>
      </c>
      <c r="B3" s="317">
        <f>'Shares energetic final demand'!E26</f>
        <v>0</v>
      </c>
    </row>
    <row r="4" spans="1:10">
      <c r="A4" s="278" t="s">
        <v>351</v>
      </c>
      <c r="B4" s="317">
        <f>'Shares energetic final demand'!E27</f>
        <v>0</v>
      </c>
      <c r="C4" s="296"/>
      <c r="D4" s="193"/>
      <c r="E4" s="193"/>
      <c r="F4" s="193"/>
      <c r="G4" s="193"/>
      <c r="H4" s="193"/>
      <c r="I4" s="193"/>
      <c r="J4" s="193"/>
    </row>
    <row r="5" spans="1:10">
      <c r="A5" s="278" t="s">
        <v>352</v>
      </c>
      <c r="B5" s="317">
        <f>'Shares energetic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tabColor theme="7" tint="0.39997558519241921"/>
  </sheetPr>
  <dimension ref="A1:J10"/>
  <sheetViews>
    <sheetView workbookViewId="0">
      <selection activeCell="H28" sqref="H28"/>
    </sheetView>
  </sheetViews>
  <sheetFormatPr baseColWidth="10" defaultRowHeight="16"/>
  <cols>
    <col min="1" max="10" width="11.6640625" style="277" customWidth="1"/>
    <col min="11" max="11" width="11.1640625" bestFit="1" customWidth="1"/>
  </cols>
  <sheetData>
    <row r="1" spans="1:10">
      <c r="A1" s="277" t="s">
        <v>356</v>
      </c>
    </row>
    <row r="2" spans="1:10">
      <c r="A2" s="277" t="s">
        <v>327</v>
      </c>
      <c r="B2" s="277" t="s">
        <v>328</v>
      </c>
    </row>
    <row r="3" spans="1:10">
      <c r="A3" s="278" t="s">
        <v>353</v>
      </c>
      <c r="B3" s="317">
        <f>'Shares energetic final demand'!E31</f>
        <v>0</v>
      </c>
    </row>
    <row r="4" spans="1:10">
      <c r="A4" s="278" t="s">
        <v>354</v>
      </c>
      <c r="B4" s="317">
        <f>'Shares energetic final demand'!E32</f>
        <v>0</v>
      </c>
      <c r="C4" s="296"/>
      <c r="D4" s="193"/>
      <c r="E4" s="193"/>
      <c r="F4" s="193"/>
      <c r="G4" s="193"/>
      <c r="H4" s="193"/>
      <c r="I4" s="193"/>
      <c r="J4" s="193"/>
    </row>
    <row r="5" spans="1:10">
      <c r="A5" s="278" t="s">
        <v>355</v>
      </c>
      <c r="B5" s="317">
        <f>'Shares energetic final demand'!E33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sheetPr>
  <dimension ref="A1:B6"/>
  <sheetViews>
    <sheetView workbookViewId="0">
      <selection activeCell="B7" sqref="B7"/>
    </sheetView>
  </sheetViews>
  <sheetFormatPr baseColWidth="10" defaultRowHeight="16"/>
  <cols>
    <col min="1" max="1" width="52.1640625" bestFit="1" customWidth="1"/>
  </cols>
  <sheetData>
    <row r="1" spans="1:2">
      <c r="A1" t="s">
        <v>471</v>
      </c>
    </row>
    <row r="2" spans="1:2">
      <c r="A2" t="s">
        <v>327</v>
      </c>
      <c r="B2" t="s">
        <v>328</v>
      </c>
    </row>
    <row r="3" spans="1:2">
      <c r="A3" t="s">
        <v>464</v>
      </c>
      <c r="B3" s="349">
        <f>Dashboard!E39</f>
        <v>0</v>
      </c>
    </row>
    <row r="4" spans="1:2">
      <c r="A4" t="s">
        <v>465</v>
      </c>
      <c r="B4" s="349">
        <f>Dashboard!E41</f>
        <v>0</v>
      </c>
    </row>
    <row r="5" spans="1:2">
      <c r="A5" t="s">
        <v>466</v>
      </c>
      <c r="B5" s="349">
        <f>Dashboard!E42</f>
        <v>0</v>
      </c>
    </row>
    <row r="6" spans="1:2">
      <c r="A6" t="s">
        <v>467</v>
      </c>
      <c r="B6" s="349">
        <f>Dashboard!E43</f>
        <v>0</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7" tint="0.39997558519241921"/>
  </sheetPr>
  <dimension ref="A1:J10"/>
  <sheetViews>
    <sheetView workbookViewId="0">
      <selection activeCell="B3" sqref="B3"/>
    </sheetView>
  </sheetViews>
  <sheetFormatPr baseColWidth="10" defaultRowHeight="16"/>
  <cols>
    <col min="1" max="1" width="52.5" style="277" bestFit="1" customWidth="1"/>
    <col min="2" max="2" width="5.5" style="277" bestFit="1" customWidth="1"/>
    <col min="3" max="10" width="11.6640625" style="277" customWidth="1"/>
    <col min="11" max="11" width="11.1640625" bestFit="1" customWidth="1"/>
  </cols>
  <sheetData>
    <row r="1" spans="1:10">
      <c r="A1" s="277" t="s">
        <v>361</v>
      </c>
    </row>
    <row r="2" spans="1:10">
      <c r="A2" s="277" t="s">
        <v>327</v>
      </c>
      <c r="B2" s="277" t="s">
        <v>328</v>
      </c>
    </row>
    <row r="3" spans="1:10">
      <c r="A3" s="278" t="s">
        <v>362</v>
      </c>
      <c r="B3" s="317">
        <f>'Shares energetic final demand'!E36</f>
        <v>0</v>
      </c>
    </row>
    <row r="4" spans="1:10">
      <c r="A4" s="278" t="s">
        <v>363</v>
      </c>
      <c r="B4" s="317">
        <f>'Shares energetic final demand'!E37</f>
        <v>0</v>
      </c>
      <c r="C4" s="296"/>
      <c r="D4" s="193"/>
      <c r="E4" s="193"/>
      <c r="F4" s="193"/>
      <c r="G4" s="193"/>
      <c r="H4" s="193"/>
      <c r="I4" s="193"/>
      <c r="J4" s="193"/>
    </row>
    <row r="5" spans="1:10">
      <c r="A5" s="278" t="s">
        <v>364</v>
      </c>
      <c r="B5" s="317">
        <f>'Shares energetic final demand'!E38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theme="7" tint="0.39997558519241921"/>
  </sheetPr>
  <dimension ref="A1:J10"/>
  <sheetViews>
    <sheetView workbookViewId="0">
      <selection activeCell="B3" sqref="B3:B5"/>
    </sheetView>
  </sheetViews>
  <sheetFormatPr baseColWidth="10" defaultRowHeight="16"/>
  <cols>
    <col min="1" max="10" width="11.6640625" style="277" customWidth="1"/>
    <col min="11" max="11" width="11.1640625" bestFit="1" customWidth="1"/>
  </cols>
  <sheetData>
    <row r="1" spans="1:10">
      <c r="A1" s="277" t="s">
        <v>365</v>
      </c>
    </row>
    <row r="2" spans="1:10">
      <c r="A2" s="277" t="s">
        <v>327</v>
      </c>
      <c r="B2" s="277" t="s">
        <v>328</v>
      </c>
    </row>
    <row r="3" spans="1:10">
      <c r="A3" s="278" t="s">
        <v>366</v>
      </c>
      <c r="B3" s="317">
        <f>'Shares non-energ final demand'!E11</f>
        <v>0</v>
      </c>
    </row>
    <row r="4" spans="1:10">
      <c r="A4" s="278" t="s">
        <v>367</v>
      </c>
      <c r="B4" s="317">
        <f>'Shares non-energ final demand'!E12</f>
        <v>0</v>
      </c>
      <c r="C4" s="296"/>
      <c r="D4" s="193"/>
      <c r="E4" s="193"/>
      <c r="F4" s="193"/>
      <c r="G4" s="193"/>
      <c r="H4" s="193"/>
      <c r="I4" s="193"/>
      <c r="J4" s="193"/>
    </row>
    <row r="5" spans="1:10">
      <c r="A5" s="278" t="s">
        <v>368</v>
      </c>
      <c r="B5" s="317">
        <f>'Shares non-energ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7" tint="0.39997558519241921"/>
  </sheetPr>
  <dimension ref="A1:J10"/>
  <sheetViews>
    <sheetView workbookViewId="0">
      <selection activeCell="B3" sqref="B3:B5"/>
    </sheetView>
  </sheetViews>
  <sheetFormatPr baseColWidth="10" defaultRowHeight="16"/>
  <cols>
    <col min="1" max="10" width="11.6640625" style="277" customWidth="1"/>
    <col min="11" max="11" width="11.1640625" bestFit="1" customWidth="1"/>
  </cols>
  <sheetData>
    <row r="1" spans="1:10">
      <c r="A1" s="277" t="s">
        <v>369</v>
      </c>
    </row>
    <row r="2" spans="1:10">
      <c r="A2" s="277" t="s">
        <v>327</v>
      </c>
      <c r="B2" s="277" t="s">
        <v>328</v>
      </c>
    </row>
    <row r="3" spans="1:10">
      <c r="A3" s="278" t="s">
        <v>370</v>
      </c>
      <c r="B3" s="317">
        <f>'Shares non-energ final demand'!E16</f>
        <v>0</v>
      </c>
    </row>
    <row r="4" spans="1:10">
      <c r="A4" s="278" t="s">
        <v>371</v>
      </c>
      <c r="B4" s="317">
        <f>'Shares non-energ final demand'!E17</f>
        <v>0</v>
      </c>
      <c r="C4" s="296"/>
      <c r="D4" s="193"/>
      <c r="E4" s="193"/>
      <c r="F4" s="193"/>
      <c r="G4" s="193"/>
      <c r="H4" s="193"/>
      <c r="I4" s="193"/>
      <c r="J4" s="193"/>
    </row>
    <row r="5" spans="1:10">
      <c r="A5" s="278" t="s">
        <v>372</v>
      </c>
      <c r="B5" s="317">
        <f>'Shares non-energ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7" tint="0.39997558519241921"/>
  </sheetPr>
  <dimension ref="A1:J10"/>
  <sheetViews>
    <sheetView workbookViewId="0">
      <selection activeCell="A3" sqref="A3"/>
    </sheetView>
  </sheetViews>
  <sheetFormatPr baseColWidth="10" defaultRowHeight="16"/>
  <cols>
    <col min="1" max="1" width="54" style="277" customWidth="1"/>
    <col min="2" max="10" width="11.6640625" style="277" customWidth="1"/>
    <col min="11" max="11" width="11.1640625" bestFit="1" customWidth="1"/>
  </cols>
  <sheetData>
    <row r="1" spans="1:10">
      <c r="A1" s="277" t="s">
        <v>373</v>
      </c>
    </row>
    <row r="2" spans="1:10">
      <c r="A2" s="277" t="s">
        <v>327</v>
      </c>
      <c r="B2" s="277" t="s">
        <v>328</v>
      </c>
    </row>
    <row r="3" spans="1:10">
      <c r="A3" s="278" t="s">
        <v>374</v>
      </c>
      <c r="B3" s="317" t="e">
        <f>'Shares non-energ final demand'!E22</f>
        <v>#VALUE!</v>
      </c>
    </row>
    <row r="4" spans="1:10">
      <c r="A4" s="278" t="s">
        <v>375</v>
      </c>
      <c r="B4" s="317" t="e">
        <f>'Shares non-energ final demand'!E23</f>
        <v>#VALUE!</v>
      </c>
      <c r="C4" s="296"/>
      <c r="D4" s="193"/>
      <c r="E4" s="193"/>
      <c r="F4" s="193"/>
      <c r="G4" s="193"/>
      <c r="H4" s="193"/>
      <c r="I4" s="193"/>
      <c r="J4" s="193"/>
    </row>
    <row r="5" spans="1:10">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tabColor theme="7" tint="0.39997558519241921"/>
  </sheetPr>
  <dimension ref="A1:J10"/>
  <sheetViews>
    <sheetView topLeftCell="A4" workbookViewId="0">
      <selection activeCell="C16" sqref="C16:G36"/>
    </sheetView>
  </sheetViews>
  <sheetFormatPr baseColWidth="10" defaultRowHeight="16"/>
  <cols>
    <col min="1" max="10" width="11.6640625" style="277" customWidth="1"/>
    <col min="11" max="11" width="11.1640625" bestFit="1" customWidth="1"/>
  </cols>
  <sheetData>
    <row r="1" spans="1:10">
      <c r="A1" s="277" t="s">
        <v>376</v>
      </c>
    </row>
    <row r="2" spans="1:10">
      <c r="A2" s="277" t="s">
        <v>327</v>
      </c>
      <c r="B2" s="277" t="s">
        <v>328</v>
      </c>
    </row>
    <row r="3" spans="1:10">
      <c r="A3" s="278" t="s">
        <v>377</v>
      </c>
      <c r="B3" s="317">
        <f>'Shares non-energ final demand'!E26</f>
        <v>0</v>
      </c>
    </row>
    <row r="4" spans="1:10">
      <c r="A4" s="278" t="s">
        <v>378</v>
      </c>
      <c r="B4" s="317">
        <f>'Shares non-energ final demand'!E27</f>
        <v>0</v>
      </c>
      <c r="C4" s="296"/>
      <c r="D4" s="193"/>
      <c r="E4" s="193"/>
      <c r="F4" s="193"/>
      <c r="G4" s="193"/>
      <c r="H4" s="193"/>
      <c r="I4" s="193"/>
      <c r="J4" s="193"/>
    </row>
    <row r="5" spans="1:10">
      <c r="A5" s="278" t="s">
        <v>379</v>
      </c>
      <c r="B5" s="317">
        <f>'Shares non-energ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4"/>
  <sheetViews>
    <sheetView topLeftCell="A11" workbookViewId="0">
      <selection activeCell="B34" sqref="B34"/>
    </sheetView>
  </sheetViews>
  <sheetFormatPr baseColWidth="10" defaultColWidth="10.6640625" defaultRowHeight="16"/>
  <cols>
    <col min="1" max="1" width="10.6640625" style="1"/>
    <col min="2" max="2" width="35.83203125" style="1" customWidth="1"/>
    <col min="3" max="3" width="100.83203125" style="116" customWidth="1"/>
    <col min="4" max="16384" width="10.6640625" style="1"/>
  </cols>
  <sheetData>
    <row r="2" spans="2:3" ht="21">
      <c r="B2" s="2" t="s">
        <v>20</v>
      </c>
    </row>
    <row r="4" spans="2:3" ht="30" customHeight="1">
      <c r="B4" s="226" t="s">
        <v>214</v>
      </c>
      <c r="C4" s="117" t="s">
        <v>21</v>
      </c>
    </row>
    <row r="5" spans="2:3" ht="30" customHeight="1">
      <c r="B5" s="79" t="s">
        <v>186</v>
      </c>
      <c r="C5" s="147" t="s">
        <v>213</v>
      </c>
    </row>
    <row r="6" spans="2:3" ht="30" customHeight="1">
      <c r="B6" s="79" t="s">
        <v>0</v>
      </c>
      <c r="C6" s="148" t="s">
        <v>210</v>
      </c>
    </row>
    <row r="7" spans="2:3" ht="30" customHeight="1">
      <c r="B7" s="79" t="s">
        <v>20</v>
      </c>
      <c r="C7" s="147" t="s">
        <v>245</v>
      </c>
    </row>
    <row r="8" spans="2:3" ht="30" customHeight="1">
      <c r="B8" s="79" t="s">
        <v>22</v>
      </c>
      <c r="C8" s="147" t="s">
        <v>285</v>
      </c>
    </row>
    <row r="9" spans="2:3" ht="30" customHeight="1">
      <c r="B9" s="79" t="s">
        <v>187</v>
      </c>
      <c r="C9" s="147" t="s">
        <v>211</v>
      </c>
    </row>
    <row r="10" spans="2:3" ht="30" customHeight="1">
      <c r="B10" s="79" t="s">
        <v>23</v>
      </c>
      <c r="C10" s="147" t="s">
        <v>212</v>
      </c>
    </row>
    <row r="11" spans="2:3" ht="30" customHeight="1">
      <c r="B11" s="80" t="s">
        <v>24</v>
      </c>
      <c r="C11" s="147" t="s">
        <v>218</v>
      </c>
    </row>
    <row r="12" spans="2:3" ht="30" customHeight="1">
      <c r="B12" s="78" t="s">
        <v>265</v>
      </c>
      <c r="C12" s="147" t="s">
        <v>266</v>
      </c>
    </row>
    <row r="13" spans="2:3" ht="30" customHeight="1">
      <c r="B13" s="78" t="s">
        <v>203</v>
      </c>
      <c r="C13" s="149" t="s">
        <v>246</v>
      </c>
    </row>
    <row r="14" spans="2:3" ht="30" customHeight="1">
      <c r="B14" s="96" t="s">
        <v>207</v>
      </c>
      <c r="C14" s="150" t="s">
        <v>276</v>
      </c>
    </row>
    <row r="15" spans="2:3" ht="30" customHeight="1">
      <c r="B15" s="96" t="s">
        <v>341</v>
      </c>
      <c r="C15" s="150" t="s">
        <v>342</v>
      </c>
    </row>
    <row r="16" spans="2:3" ht="30" customHeight="1">
      <c r="B16" s="96" t="s">
        <v>340</v>
      </c>
      <c r="C16" s="150" t="s">
        <v>343</v>
      </c>
    </row>
    <row r="17" spans="2:3" ht="30" customHeight="1">
      <c r="B17" s="95" t="s">
        <v>208</v>
      </c>
      <c r="C17" s="149" t="s">
        <v>217</v>
      </c>
    </row>
    <row r="18" spans="2:3" ht="30" customHeight="1">
      <c r="B18" s="95" t="s">
        <v>417</v>
      </c>
      <c r="C18" s="149" t="s">
        <v>456</v>
      </c>
    </row>
    <row r="19" spans="2:3" ht="30" customHeight="1">
      <c r="B19" s="95" t="s">
        <v>428</v>
      </c>
      <c r="C19" s="149" t="s">
        <v>457</v>
      </c>
    </row>
    <row r="20" spans="2:3" ht="30" customHeight="1">
      <c r="B20" s="96" t="s">
        <v>440</v>
      </c>
      <c r="C20" s="150" t="s">
        <v>458</v>
      </c>
    </row>
    <row r="21" spans="2:3" ht="30" customHeight="1">
      <c r="B21" s="96" t="s">
        <v>453</v>
      </c>
      <c r="C21" s="150" t="s">
        <v>459</v>
      </c>
    </row>
    <row r="22" spans="2:3" ht="30" customHeight="1">
      <c r="B22" s="97" t="s">
        <v>255</v>
      </c>
      <c r="C22" s="150" t="s">
        <v>226</v>
      </c>
    </row>
    <row r="23" spans="2:3" ht="30" customHeight="1">
      <c r="B23" s="97" t="s">
        <v>380</v>
      </c>
      <c r="C23" s="150" t="s">
        <v>381</v>
      </c>
    </row>
    <row r="24" spans="2:3" ht="30" customHeight="1">
      <c r="B24" s="97" t="s">
        <v>382</v>
      </c>
      <c r="C24" s="150" t="s">
        <v>383</v>
      </c>
    </row>
    <row r="25" spans="2:3" ht="30" customHeight="1">
      <c r="B25" s="97" t="s">
        <v>384</v>
      </c>
      <c r="C25" s="150" t="s">
        <v>385</v>
      </c>
    </row>
    <row r="26" spans="2:3" ht="30" customHeight="1">
      <c r="B26" s="97" t="s">
        <v>386</v>
      </c>
      <c r="C26" s="150" t="s">
        <v>387</v>
      </c>
    </row>
    <row r="27" spans="2:3" ht="30" customHeight="1">
      <c r="B27" s="97" t="s">
        <v>388</v>
      </c>
      <c r="C27" s="150" t="s">
        <v>390</v>
      </c>
    </row>
    <row r="28" spans="2:3" ht="30" customHeight="1">
      <c r="B28" s="97" t="s">
        <v>389</v>
      </c>
      <c r="C28" s="150" t="s">
        <v>391</v>
      </c>
    </row>
    <row r="29" spans="2:3" ht="30" customHeight="1">
      <c r="B29" s="97" t="s">
        <v>392</v>
      </c>
      <c r="C29" s="150" t="s">
        <v>393</v>
      </c>
    </row>
    <row r="30" spans="2:3" ht="30" customHeight="1">
      <c r="B30" s="97" t="s">
        <v>395</v>
      </c>
      <c r="C30" s="150" t="s">
        <v>394</v>
      </c>
    </row>
    <row r="31" spans="2:3" ht="30" customHeight="1">
      <c r="B31" s="97" t="s">
        <v>396</v>
      </c>
      <c r="C31" s="150" t="s">
        <v>397</v>
      </c>
    </row>
    <row r="32" spans="2:3" ht="30" customHeight="1">
      <c r="B32" s="97" t="s">
        <v>398</v>
      </c>
      <c r="C32" s="150" t="s">
        <v>399</v>
      </c>
    </row>
    <row r="33" spans="2:3" ht="30" customHeight="1">
      <c r="B33" s="97" t="s">
        <v>442</v>
      </c>
      <c r="C33" s="150" t="s">
        <v>443</v>
      </c>
    </row>
    <row r="34" spans="2:3" ht="30" customHeight="1">
      <c r="B34" s="97" t="s">
        <v>460</v>
      </c>
      <c r="C34" s="150" t="s">
        <v>443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7" tint="0.39997558519241921"/>
  </sheetPr>
  <dimension ref="A1:J10"/>
  <sheetViews>
    <sheetView workbookViewId="0">
      <selection activeCell="B10" sqref="B10"/>
    </sheetView>
  </sheetViews>
  <sheetFormatPr baseColWidth="10" defaultRowHeight="16"/>
  <cols>
    <col min="1" max="1" width="27" style="277" customWidth="1"/>
    <col min="2" max="10" width="11.6640625" style="277" customWidth="1"/>
    <col min="11" max="11" width="11.1640625" bestFit="1" customWidth="1"/>
  </cols>
  <sheetData>
    <row r="1" spans="1:10">
      <c r="A1" s="277" t="s">
        <v>419</v>
      </c>
    </row>
    <row r="2" spans="1:10">
      <c r="A2" s="277" t="s">
        <v>327</v>
      </c>
      <c r="B2" s="277" t="s">
        <v>328</v>
      </c>
    </row>
    <row r="3" spans="1:10">
      <c r="A3" s="278" t="s">
        <v>420</v>
      </c>
      <c r="B3" s="317">
        <f>'Refineries efficiency'!F11</f>
        <v>1</v>
      </c>
    </row>
    <row r="4" spans="1:10">
      <c r="A4" s="278" t="s">
        <v>421</v>
      </c>
      <c r="B4" s="317">
        <f>'Refineries efficiency'!F15</f>
        <v>0</v>
      </c>
      <c r="C4" s="296"/>
      <c r="D4" s="193"/>
      <c r="E4" s="193"/>
      <c r="F4" s="193"/>
      <c r="G4" s="193"/>
      <c r="H4" s="193"/>
      <c r="I4" s="193"/>
      <c r="J4" s="193"/>
    </row>
    <row r="5" spans="1:10">
      <c r="A5" s="278" t="s">
        <v>422</v>
      </c>
      <c r="B5" s="317">
        <f>'Refineries efficiency'!F16</f>
        <v>0</v>
      </c>
      <c r="C5" s="296"/>
      <c r="D5" s="296"/>
      <c r="E5" s="296"/>
      <c r="F5" s="296"/>
      <c r="G5" s="296"/>
      <c r="H5" s="296"/>
      <c r="I5" s="296"/>
      <c r="J5" s="296"/>
    </row>
    <row r="6" spans="1:10">
      <c r="A6" s="278" t="s">
        <v>423</v>
      </c>
      <c r="B6" s="317">
        <f>'Refineries efficiency'!F17</f>
        <v>0</v>
      </c>
      <c r="C6" s="296"/>
      <c r="D6" s="296"/>
      <c r="E6" s="296"/>
      <c r="F6" s="296"/>
      <c r="G6" s="296"/>
      <c r="H6" s="296"/>
      <c r="I6" s="296"/>
      <c r="J6" s="296"/>
    </row>
    <row r="7" spans="1:10">
      <c r="A7" s="278" t="s">
        <v>425</v>
      </c>
      <c r="B7" s="317">
        <f>'Refineries efficiency'!F18</f>
        <v>0</v>
      </c>
      <c r="C7" s="193"/>
      <c r="D7" s="193"/>
      <c r="E7" s="193"/>
      <c r="F7" s="193"/>
      <c r="G7" s="193"/>
      <c r="H7" s="193"/>
      <c r="I7" s="193"/>
      <c r="J7" s="193"/>
    </row>
    <row r="8" spans="1:10">
      <c r="A8" s="278" t="s">
        <v>424</v>
      </c>
      <c r="B8" s="317">
        <f>'Refineries efficiency'!F19</f>
        <v>0</v>
      </c>
      <c r="C8" s="296"/>
      <c r="D8" s="193"/>
      <c r="E8" s="193"/>
      <c r="F8" s="193"/>
      <c r="G8" s="193"/>
      <c r="H8" s="193"/>
      <c r="I8" s="193"/>
      <c r="J8" s="193"/>
    </row>
    <row r="9" spans="1:10">
      <c r="A9" s="278" t="s">
        <v>426</v>
      </c>
      <c r="B9" s="317">
        <f>'Refineries efficiency'!F20</f>
        <v>0</v>
      </c>
      <c r="C9" s="296"/>
      <c r="D9" s="301"/>
      <c r="E9" s="193"/>
      <c r="F9" s="193"/>
      <c r="G9" s="193"/>
      <c r="H9" s="193"/>
      <c r="I9" s="193"/>
      <c r="J9" s="193"/>
    </row>
    <row r="10" spans="1:10">
      <c r="A10" s="278" t="s">
        <v>463</v>
      </c>
      <c r="B10" s="317">
        <f>'Refineries efficiency'!F21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39997558519241921"/>
  </sheetPr>
  <dimension ref="A1:J11"/>
  <sheetViews>
    <sheetView workbookViewId="0">
      <selection activeCell="A4" sqref="A4"/>
    </sheetView>
  </sheetViews>
  <sheetFormatPr baseColWidth="10" defaultRowHeight="16"/>
  <cols>
    <col min="1" max="1" width="27" style="277" customWidth="1"/>
    <col min="2" max="10" width="11.6640625" style="277" customWidth="1"/>
    <col min="11" max="11" width="11.1640625" bestFit="1" customWidth="1"/>
  </cols>
  <sheetData>
    <row r="1" spans="1:10">
      <c r="A1" s="277" t="s">
        <v>462</v>
      </c>
    </row>
    <row r="2" spans="1:10">
      <c r="A2" s="277" t="s">
        <v>327</v>
      </c>
      <c r="B2" s="277" t="s">
        <v>328</v>
      </c>
    </row>
    <row r="3" spans="1:10">
      <c r="A3" s="278" t="s">
        <v>461</v>
      </c>
      <c r="B3" s="317">
        <f>'Steam methane reformer input'!F19</f>
        <v>1</v>
      </c>
    </row>
    <row r="4" spans="1:10">
      <c r="A4" s="278" t="s">
        <v>427</v>
      </c>
      <c r="B4" s="317">
        <f>'Steam methane reformer input'!F20</f>
        <v>0</v>
      </c>
    </row>
    <row r="5" spans="1:10">
      <c r="B5" s="317"/>
      <c r="C5" s="296"/>
      <c r="D5" s="193"/>
      <c r="E5" s="193"/>
      <c r="F5" s="193"/>
      <c r="G5" s="193"/>
      <c r="H5" s="193"/>
      <c r="I5" s="193"/>
      <c r="J5" s="193"/>
    </row>
    <row r="6" spans="1:10">
      <c r="A6" s="278"/>
      <c r="B6" s="317"/>
      <c r="C6" s="296"/>
      <c r="D6" s="296"/>
      <c r="E6" s="296"/>
      <c r="F6" s="296"/>
      <c r="G6" s="296"/>
      <c r="H6" s="296"/>
      <c r="I6" s="296"/>
      <c r="J6" s="296"/>
    </row>
    <row r="7" spans="1:10">
      <c r="A7" s="278"/>
      <c r="B7" s="317"/>
      <c r="C7" s="296"/>
      <c r="D7" s="296"/>
      <c r="E7" s="296"/>
      <c r="F7" s="296"/>
      <c r="G7" s="296"/>
      <c r="H7" s="296"/>
      <c r="I7" s="296"/>
      <c r="J7" s="296"/>
    </row>
    <row r="8" spans="1:10">
      <c r="A8" s="278"/>
      <c r="B8" s="317"/>
      <c r="C8" s="193"/>
      <c r="D8" s="193"/>
      <c r="E8" s="193"/>
      <c r="F8" s="193"/>
      <c r="G8" s="193"/>
      <c r="H8" s="193"/>
      <c r="I8" s="193"/>
      <c r="J8" s="193"/>
    </row>
    <row r="9" spans="1:10">
      <c r="A9" s="278"/>
      <c r="B9" s="317"/>
      <c r="C9" s="296"/>
      <c r="D9" s="193"/>
      <c r="E9" s="193"/>
      <c r="F9" s="193"/>
      <c r="G9" s="193"/>
      <c r="H9" s="193"/>
      <c r="I9" s="193"/>
      <c r="J9" s="193"/>
    </row>
    <row r="10" spans="1:10">
      <c r="A10" s="278"/>
      <c r="B10" s="317"/>
      <c r="C10" s="296"/>
      <c r="D10" s="301"/>
      <c r="E10" s="193"/>
      <c r="F10" s="193"/>
      <c r="G10" s="193"/>
      <c r="H10" s="193"/>
      <c r="I10" s="193"/>
      <c r="J10" s="193"/>
    </row>
    <row r="11" spans="1:10">
      <c r="A11" s="278"/>
      <c r="B11" s="3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0"/>
  <sheetViews>
    <sheetView workbookViewId="0"/>
  </sheetViews>
  <sheetFormatPr baseColWidth="10" defaultColWidth="10.6640625" defaultRowHeight="16"/>
  <cols>
    <col min="1" max="1" width="10.6640625" style="1"/>
    <col min="2" max="2" width="140.83203125" style="1" customWidth="1"/>
    <col min="3" max="16384" width="10.6640625" style="1"/>
  </cols>
  <sheetData>
    <row r="2" spans="2:2" ht="21">
      <c r="B2" s="2" t="s">
        <v>22</v>
      </c>
    </row>
    <row r="4" spans="2:2">
      <c r="B4" s="49" t="s">
        <v>27</v>
      </c>
    </row>
    <row r="5" spans="2:2">
      <c r="B5" s="42"/>
    </row>
    <row r="6" spans="2:2" ht="68">
      <c r="B6" s="267" t="s">
        <v>305</v>
      </c>
    </row>
    <row r="7" spans="2:2">
      <c r="B7" s="123"/>
    </row>
    <row r="8" spans="2:2">
      <c r="B8" s="61"/>
    </row>
    <row r="9" spans="2:2">
      <c r="B9" s="62" t="s">
        <v>188</v>
      </c>
    </row>
    <row r="10" spans="2:2">
      <c r="B10" s="63"/>
    </row>
    <row r="11" spans="2:2">
      <c r="B11" s="261" t="s">
        <v>267</v>
      </c>
    </row>
    <row r="12" spans="2:2">
      <c r="B12" s="261" t="s">
        <v>293</v>
      </c>
    </row>
    <row r="13" spans="2:2">
      <c r="B13" s="261" t="s">
        <v>294</v>
      </c>
    </row>
    <row r="14" spans="2:2">
      <c r="B14" s="261" t="s">
        <v>295</v>
      </c>
    </row>
    <row r="15" spans="2:2">
      <c r="B15" s="41"/>
    </row>
    <row r="17" spans="2:2">
      <c r="B17" s="49" t="s">
        <v>257</v>
      </c>
    </row>
    <row r="18" spans="2:2">
      <c r="B18" s="42"/>
    </row>
    <row r="19" spans="2:2" ht="102">
      <c r="B19" s="124" t="s">
        <v>247</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B9"/>
  <sheetViews>
    <sheetView workbookViewId="0">
      <selection activeCell="CV35" sqref="CV35"/>
    </sheetView>
  </sheetViews>
  <sheetFormatPr baseColWidth="10" defaultColWidth="2.83203125" defaultRowHeight="16"/>
  <cols>
    <col min="1" max="16384" width="2.83203125" style="1"/>
  </cols>
  <sheetData>
    <row r="2" spans="2:80" ht="20" customHeight="1">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4">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9"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C107"/>
  <sheetViews>
    <sheetView workbookViewId="0">
      <selection activeCell="B33" sqref="B33"/>
    </sheetView>
  </sheetViews>
  <sheetFormatPr baseColWidth="10" defaultColWidth="10.6640625" defaultRowHeight="16"/>
  <cols>
    <col min="1" max="1" width="10.6640625" style="1"/>
    <col min="2" max="2" width="25.83203125" style="1" customWidth="1"/>
    <col min="3" max="3" width="75.83203125" style="1" customWidth="1"/>
    <col min="4" max="16384" width="10.6640625" style="1"/>
  </cols>
  <sheetData>
    <row r="2" spans="2:3" ht="21">
      <c r="B2" s="2" t="s">
        <v>23</v>
      </c>
      <c r="C2" s="2"/>
    </row>
    <row r="4" spans="2:3">
      <c r="B4" s="3" t="s">
        <v>83</v>
      </c>
      <c r="C4" s="5"/>
    </row>
    <row r="5" spans="2:3" ht="75" customHeight="1">
      <c r="B5" s="352" t="s">
        <v>248</v>
      </c>
      <c r="C5" s="353"/>
    </row>
    <row r="6" spans="2:3" ht="17" thickBot="1"/>
    <row r="7" spans="2:3">
      <c r="B7" s="20" t="s">
        <v>28</v>
      </c>
      <c r="C7" s="88"/>
    </row>
    <row r="8" spans="2:3">
      <c r="B8" s="22"/>
      <c r="C8" s="23"/>
    </row>
    <row r="9" spans="2:3">
      <c r="B9" s="24" t="s">
        <v>29</v>
      </c>
      <c r="C9" s="25" t="s">
        <v>30</v>
      </c>
    </row>
    <row r="10" spans="2:3">
      <c r="B10" s="44" t="s">
        <v>32</v>
      </c>
      <c r="C10" s="27"/>
    </row>
    <row r="11" spans="2:3" ht="34">
      <c r="B11" s="22"/>
      <c r="C11" s="266" t="s">
        <v>288</v>
      </c>
    </row>
    <row r="12" spans="2:3" ht="34">
      <c r="B12" s="22"/>
      <c r="C12" s="266" t="s">
        <v>287</v>
      </c>
    </row>
    <row r="13" spans="2:3" ht="17">
      <c r="B13" s="22"/>
      <c r="C13" s="266" t="s">
        <v>219</v>
      </c>
    </row>
    <row r="14" spans="2:3" ht="34">
      <c r="B14" s="22"/>
      <c r="C14" s="266" t="s">
        <v>306</v>
      </c>
    </row>
    <row r="15" spans="2:3" ht="34">
      <c r="B15" s="22"/>
      <c r="C15" s="266" t="s">
        <v>227</v>
      </c>
    </row>
    <row r="16" spans="2:3" ht="17" thickBot="1">
      <c r="B16" s="33"/>
      <c r="C16" s="65"/>
    </row>
    <row r="17" spans="2:3" s="8" customFormat="1">
      <c r="C17" s="45"/>
    </row>
    <row r="18" spans="2:3" ht="17" thickBot="1">
      <c r="B18" s="12"/>
      <c r="C18" s="12"/>
    </row>
    <row r="19" spans="2:3">
      <c r="B19" s="20" t="s">
        <v>181</v>
      </c>
      <c r="C19" s="287"/>
    </row>
    <row r="20" spans="2:3">
      <c r="B20" s="22"/>
      <c r="C20" s="263"/>
    </row>
    <row r="21" spans="2:3">
      <c r="B21" s="24" t="s">
        <v>29</v>
      </c>
      <c r="C21" s="264" t="s">
        <v>30</v>
      </c>
    </row>
    <row r="22" spans="2:3">
      <c r="B22" s="83"/>
      <c r="C22" s="265"/>
    </row>
    <row r="23" spans="2:3">
      <c r="B23" s="84"/>
      <c r="C23" s="288" t="s">
        <v>286</v>
      </c>
    </row>
    <row r="24" spans="2:3" ht="17" thickBot="1">
      <c r="B24" s="85"/>
      <c r="C24" s="87"/>
    </row>
    <row r="25" spans="2:3" ht="17" thickBot="1"/>
    <row r="26" spans="2:3">
      <c r="B26" s="20" t="s">
        <v>189</v>
      </c>
      <c r="C26" s="21"/>
    </row>
    <row r="27" spans="2:3">
      <c r="B27" s="22"/>
      <c r="C27" s="23"/>
    </row>
    <row r="28" spans="2:3">
      <c r="B28" s="24" t="s">
        <v>249</v>
      </c>
      <c r="C28" s="66" t="s">
        <v>250</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5"/>
    </row>
    <row r="43" spans="2:3">
      <c r="B43" s="34" t="s">
        <v>200</v>
      </c>
      <c r="C43" s="30" t="s">
        <v>46</v>
      </c>
    </row>
    <row r="44" spans="2:3">
      <c r="B44" s="28"/>
      <c r="C44" s="30" t="s">
        <v>47</v>
      </c>
    </row>
    <row r="45" spans="2:3">
      <c r="B45" s="28"/>
      <c r="C45" s="67" t="s">
        <v>254</v>
      </c>
    </row>
    <row r="46" spans="2:3">
      <c r="B46" s="68"/>
      <c r="C46" s="32"/>
    </row>
    <row r="47" spans="2:3">
      <c r="B47" s="28" t="s">
        <v>209</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ht="17">
      <c r="B98" s="22"/>
      <c r="C98" s="29" t="s">
        <v>26</v>
      </c>
    </row>
    <row r="99" spans="2:3" ht="17" thickBot="1">
      <c r="B99" s="33"/>
      <c r="C99" s="36"/>
    </row>
    <row r="100" spans="2:3" ht="17" thickBot="1"/>
    <row r="101" spans="2:3">
      <c r="B101" s="20" t="s">
        <v>201</v>
      </c>
      <c r="C101" s="88"/>
    </row>
    <row r="102" spans="2:3">
      <c r="B102" s="22"/>
      <c r="C102" s="23"/>
    </row>
    <row r="103" spans="2:3">
      <c r="B103" s="24" t="s">
        <v>29</v>
      </c>
      <c r="C103" s="66" t="s">
        <v>30</v>
      </c>
    </row>
    <row r="104" spans="2:3">
      <c r="B104" s="26"/>
      <c r="C104" s="27"/>
    </row>
    <row r="105" spans="2:3">
      <c r="B105" s="22" t="s">
        <v>198</v>
      </c>
      <c r="C105" s="23">
        <v>3.6</v>
      </c>
    </row>
    <row r="106" spans="2:3" ht="17"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62"/>
  <sheetViews>
    <sheetView zoomScale="106" workbookViewId="0"/>
  </sheetViews>
  <sheetFormatPr baseColWidth="10" defaultColWidth="10.6640625" defaultRowHeight="16" outlineLevelRow="1"/>
  <cols>
    <col min="1" max="1" width="10.6640625" style="1"/>
    <col min="2" max="2" width="18.6640625" style="1" customWidth="1"/>
    <col min="3" max="3" width="77.6640625" style="1" customWidth="1"/>
    <col min="4" max="4" width="4.6640625" style="1" customWidth="1"/>
    <col min="5" max="5" width="11.1640625" style="1" bestFit="1" customWidth="1"/>
    <col min="6" max="6" width="2.83203125" style="1" customWidth="1"/>
    <col min="7" max="7" width="13.33203125" style="1" customWidth="1"/>
    <col min="8" max="8" width="2.83203125" style="1" customWidth="1"/>
    <col min="9" max="9" width="45.33203125" style="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4" customWidth="1"/>
    <col min="17" max="16384" width="10.6640625" style="1"/>
  </cols>
  <sheetData>
    <row r="2" spans="1:16" ht="21">
      <c r="B2" s="2" t="s">
        <v>24</v>
      </c>
      <c r="I2" s="227" t="s">
        <v>264</v>
      </c>
      <c r="J2" s="11"/>
      <c r="K2" s="5"/>
    </row>
    <row r="3" spans="1:16" ht="21">
      <c r="B3" s="2"/>
      <c r="I3" s="209"/>
      <c r="J3" s="8"/>
      <c r="K3" s="7"/>
    </row>
    <row r="4" spans="1:16">
      <c r="B4" s="37" t="s">
        <v>83</v>
      </c>
      <c r="C4" s="4"/>
      <c r="D4" s="4"/>
      <c r="E4" s="5"/>
      <c r="F4" s="8"/>
      <c r="I4" s="207"/>
      <c r="J4" s="8"/>
      <c r="K4" s="7"/>
    </row>
    <row r="5" spans="1:16">
      <c r="B5" s="354" t="s">
        <v>307</v>
      </c>
      <c r="C5" s="355"/>
      <c r="D5" s="355"/>
      <c r="E5" s="356"/>
      <c r="F5" s="8"/>
      <c r="I5" s="229"/>
      <c r="J5" s="8"/>
      <c r="K5" s="7"/>
    </row>
    <row r="6" spans="1:16">
      <c r="B6" s="354"/>
      <c r="C6" s="355"/>
      <c r="D6" s="355"/>
      <c r="E6" s="356"/>
      <c r="F6" s="8"/>
      <c r="I6" s="207"/>
      <c r="J6" s="8"/>
      <c r="K6" s="7"/>
    </row>
    <row r="7" spans="1:16">
      <c r="B7" s="352"/>
      <c r="C7" s="357"/>
      <c r="D7" s="357"/>
      <c r="E7" s="353"/>
      <c r="F7" s="151"/>
      <c r="I7" s="228"/>
      <c r="J7" s="9"/>
      <c r="K7" s="10"/>
    </row>
    <row r="8" spans="1:16" ht="17" thickBot="1"/>
    <row r="9" spans="1:16">
      <c r="B9" s="20" t="s">
        <v>23</v>
      </c>
      <c r="C9" s="38"/>
      <c r="D9" s="38"/>
      <c r="E9" s="38"/>
      <c r="F9" s="38"/>
      <c r="G9" s="38"/>
      <c r="H9" s="38"/>
      <c r="I9" s="38"/>
      <c r="J9" s="38"/>
      <c r="K9" s="70" t="s">
        <v>84</v>
      </c>
      <c r="L9" s="38"/>
      <c r="M9" s="21"/>
      <c r="N9" s="8"/>
      <c r="O9" s="205"/>
      <c r="P9" s="206"/>
    </row>
    <row r="10" spans="1:16">
      <c r="B10" s="26"/>
      <c r="C10" s="8"/>
      <c r="D10" s="8"/>
      <c r="E10" s="8"/>
      <c r="F10" s="8"/>
      <c r="G10" s="8"/>
      <c r="H10" s="8"/>
      <c r="I10" s="8"/>
      <c r="J10" s="8"/>
      <c r="K10" s="14"/>
      <c r="L10" s="8"/>
      <c r="M10" s="23"/>
      <c r="N10" s="8"/>
      <c r="O10" s="207"/>
      <c r="P10" s="208"/>
    </row>
    <row r="11" spans="1:16">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c r="B12" s="44"/>
      <c r="C12" s="12"/>
      <c r="D12" s="157"/>
      <c r="E12" s="12"/>
      <c r="F12" s="12"/>
      <c r="G12" s="12"/>
      <c r="H12" s="12"/>
      <c r="I12" s="12"/>
      <c r="J12" s="12"/>
      <c r="K12" s="14"/>
      <c r="L12" s="43"/>
      <c r="M12" s="236"/>
      <c r="N12" s="12"/>
      <c r="O12" s="207"/>
      <c r="P12" s="208"/>
    </row>
    <row r="13" spans="1:16">
      <c r="B13" s="26"/>
      <c r="C13" s="162" t="s">
        <v>205</v>
      </c>
      <c r="D13" s="157"/>
      <c r="E13" s="162" t="s">
        <v>479</v>
      </c>
      <c r="F13" s="162"/>
      <c r="G13" s="15" t="s">
        <v>259</v>
      </c>
      <c r="H13" s="12"/>
      <c r="I13" s="12"/>
      <c r="J13" s="12"/>
      <c r="K13" s="172" t="s">
        <v>194</v>
      </c>
      <c r="L13" s="279" t="b">
        <f>IF(OR(AND(E47="no",COUNTIF(P13:P15,0)+COUNTIF(P13:P15,FALSE)=0),(AND(E47="yes",COUNTIF(P:P,0)+COUNTIF(P:P,FALSE)=0))),TRUE,FALSE)</f>
        <v>0</v>
      </c>
      <c r="M13" s="238" t="str">
        <f>IF(L13=TRUE," ","Please address all critical checks (red) before continuing")</f>
        <v>Please address all critical checks (red) before continuing</v>
      </c>
      <c r="N13" s="12"/>
      <c r="O13" s="207" t="s">
        <v>259</v>
      </c>
      <c r="P13" s="208"/>
    </row>
    <row r="14" spans="1:16">
      <c r="B14" s="26"/>
      <c r="C14" s="162" t="s">
        <v>258</v>
      </c>
      <c r="D14" s="157"/>
      <c r="E14" s="162">
        <v>2015</v>
      </c>
      <c r="F14" s="162"/>
      <c r="G14" s="15" t="s">
        <v>260</v>
      </c>
      <c r="H14" s="12"/>
      <c r="I14" s="12"/>
      <c r="J14" s="12"/>
      <c r="K14" s="43" t="s">
        <v>195</v>
      </c>
      <c r="L14" s="279" t="b">
        <f>IF(OR(AND(E47="no",COUNTBLANK(C13:C14)-COUNTBLANK(E13:E14)=0),(AND(E47="yes",COUNTBLANK(C:C)-COUNTBLANK(E:E)=0))),TRUE,FALSE)</f>
        <v>0</v>
      </c>
      <c r="M14" s="238" t="str">
        <f>IF(L14=TRUE," ","Please fill in all assumptions")</f>
        <v>Please fill in all assumptions</v>
      </c>
      <c r="N14" s="12"/>
      <c r="O14" s="207" t="s">
        <v>260</v>
      </c>
      <c r="P14" s="7">
        <f>IF(L14=TRUE,1,0)</f>
        <v>0</v>
      </c>
    </row>
    <row r="15" spans="1:16" s="89" customFormat="1">
      <c r="B15" s="230"/>
      <c r="C15" s="231"/>
      <c r="D15" s="232"/>
      <c r="E15" s="233"/>
      <c r="F15" s="233"/>
      <c r="G15" s="231"/>
      <c r="H15" s="231"/>
      <c r="I15" s="231"/>
      <c r="J15" s="231"/>
      <c r="K15" s="163"/>
      <c r="L15" s="163"/>
      <c r="M15" s="237"/>
      <c r="N15" s="161"/>
      <c r="O15" s="207"/>
      <c r="P15" s="208"/>
    </row>
    <row r="16" spans="1:16">
      <c r="A16" s="8"/>
      <c r="B16" s="28" t="s">
        <v>283</v>
      </c>
      <c r="C16" s="8"/>
      <c r="D16" s="158"/>
      <c r="E16" s="75"/>
      <c r="F16" s="75"/>
      <c r="G16" s="202"/>
      <c r="H16" s="8"/>
      <c r="I16" s="8"/>
      <c r="J16" s="8"/>
      <c r="K16" s="40"/>
      <c r="L16" s="200"/>
      <c r="M16" s="239"/>
      <c r="N16" s="8"/>
      <c r="O16" s="207"/>
      <c r="P16" s="208"/>
    </row>
    <row r="17" spans="1:16" ht="17">
      <c r="A17" s="8"/>
      <c r="B17" s="28"/>
      <c r="C17" s="258" t="s">
        <v>190</v>
      </c>
      <c r="D17" s="158" t="s">
        <v>225</v>
      </c>
      <c r="E17" s="126">
        <f>'Final demand'!C10</f>
        <v>0</v>
      </c>
      <c r="F17" s="75"/>
      <c r="G17" s="202"/>
      <c r="H17" s="8"/>
      <c r="I17" s="8"/>
      <c r="J17" s="8"/>
      <c r="K17" s="40"/>
      <c r="L17" s="200"/>
      <c r="M17" s="239"/>
      <c r="N17" s="8"/>
      <c r="O17" s="207"/>
      <c r="P17" s="208"/>
    </row>
    <row r="18" spans="1:16" ht="17">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ht="17">
      <c r="A19" s="8"/>
      <c r="B19" s="22"/>
      <c r="C19" s="258" t="s">
        <v>209</v>
      </c>
      <c r="D19" s="158" t="s">
        <v>225</v>
      </c>
      <c r="E19" s="127">
        <f>'Final demand'!F10</f>
        <v>0</v>
      </c>
      <c r="F19" s="127"/>
      <c r="G19" s="202"/>
      <c r="H19" s="8"/>
      <c r="I19" s="8"/>
      <c r="J19" s="8"/>
      <c r="K19" s="40"/>
      <c r="L19" s="244"/>
      <c r="M19" s="239"/>
      <c r="N19" s="8"/>
      <c r="O19" s="207"/>
      <c r="P19" s="208"/>
    </row>
    <row r="20" spans="1:16" ht="17">
      <c r="A20" s="8"/>
      <c r="B20" s="22"/>
      <c r="C20" s="258" t="s">
        <v>51</v>
      </c>
      <c r="D20" s="158" t="s">
        <v>225</v>
      </c>
      <c r="E20" s="126">
        <f>'Final demand'!G10</f>
        <v>0</v>
      </c>
      <c r="F20" s="126"/>
      <c r="G20" s="202"/>
      <c r="H20" s="8"/>
      <c r="I20" s="8"/>
      <c r="J20" s="8"/>
      <c r="K20" s="40"/>
      <c r="L20" s="244"/>
      <c r="M20" s="239"/>
      <c r="N20" s="8"/>
      <c r="O20" s="207"/>
      <c r="P20" s="208"/>
    </row>
    <row r="21" spans="1:16" ht="17">
      <c r="A21" s="8"/>
      <c r="B21" s="22"/>
      <c r="C21" s="258" t="s">
        <v>192</v>
      </c>
      <c r="D21" s="158" t="s">
        <v>225</v>
      </c>
      <c r="E21" s="126">
        <f>'Final demand'!H10</f>
        <v>0</v>
      </c>
      <c r="F21" s="126"/>
      <c r="G21" s="202"/>
      <c r="H21" s="8"/>
      <c r="I21" s="8"/>
      <c r="J21" s="8"/>
      <c r="K21" s="40"/>
      <c r="L21" s="244"/>
      <c r="M21" s="239"/>
      <c r="N21" s="8"/>
      <c r="O21" s="207"/>
      <c r="P21" s="208"/>
    </row>
    <row r="22" spans="1:16" ht="17">
      <c r="A22" s="8"/>
      <c r="B22" s="22"/>
      <c r="C22" s="258" t="s">
        <v>104</v>
      </c>
      <c r="D22" s="158" t="s">
        <v>225</v>
      </c>
      <c r="E22" s="126">
        <f>'Final demand'!I10</f>
        <v>0</v>
      </c>
      <c r="F22" s="126"/>
      <c r="G22" s="202"/>
      <c r="H22" s="8"/>
      <c r="I22" s="8"/>
      <c r="J22" s="8"/>
      <c r="K22" s="40"/>
      <c r="L22" s="244"/>
      <c r="M22" s="239"/>
      <c r="N22" s="8"/>
      <c r="O22" s="207"/>
      <c r="P22" s="208"/>
    </row>
    <row r="23" spans="1:16" ht="17">
      <c r="A23" s="8"/>
      <c r="B23" s="22"/>
      <c r="C23" s="258" t="s">
        <v>103</v>
      </c>
      <c r="D23" s="158" t="s">
        <v>225</v>
      </c>
      <c r="E23" s="126">
        <f>'Final demand'!J10</f>
        <v>0</v>
      </c>
      <c r="F23" s="126"/>
      <c r="G23" s="202"/>
      <c r="H23" s="8"/>
      <c r="I23" s="8"/>
      <c r="J23" s="8"/>
      <c r="K23" s="40"/>
      <c r="L23" s="244"/>
      <c r="M23" s="239"/>
      <c r="N23" s="8"/>
      <c r="O23" s="207"/>
      <c r="P23" s="208"/>
    </row>
    <row r="24" spans="1:16" ht="17">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c r="A25" s="8"/>
      <c r="B25" s="31"/>
      <c r="C25" s="257"/>
      <c r="D25" s="160"/>
      <c r="E25" s="259"/>
      <c r="F25" s="259"/>
      <c r="G25" s="203"/>
      <c r="H25" s="9"/>
      <c r="I25" s="9"/>
      <c r="J25" s="9"/>
      <c r="K25" s="41"/>
      <c r="L25" s="260"/>
      <c r="M25" s="240"/>
      <c r="N25" s="8"/>
      <c r="O25" s="207"/>
      <c r="P25" s="208"/>
    </row>
    <row r="26" spans="1:16">
      <c r="A26" s="8"/>
      <c r="B26" s="28" t="s">
        <v>284</v>
      </c>
      <c r="C26" s="8"/>
      <c r="D26" s="158"/>
      <c r="E26" s="75"/>
      <c r="F26" s="75"/>
      <c r="G26" s="202"/>
      <c r="H26" s="8"/>
      <c r="I26" s="8"/>
      <c r="J26" s="8"/>
      <c r="K26" s="40"/>
      <c r="L26" s="200"/>
      <c r="M26" s="239"/>
      <c r="N26" s="8"/>
      <c r="O26" s="207"/>
      <c r="P26" s="208"/>
    </row>
    <row r="27" spans="1:16" ht="17">
      <c r="A27" s="8"/>
      <c r="B27" s="28"/>
      <c r="C27" s="258" t="s">
        <v>190</v>
      </c>
      <c r="D27" s="158" t="s">
        <v>225</v>
      </c>
      <c r="E27" s="126">
        <f>'Final demand'!C15</f>
        <v>0</v>
      </c>
      <c r="F27" s="75"/>
      <c r="G27" s="202"/>
      <c r="H27" s="8"/>
      <c r="I27" s="8"/>
      <c r="J27" s="8"/>
      <c r="K27" s="40"/>
      <c r="L27" s="200"/>
      <c r="M27" s="239"/>
      <c r="N27" s="8"/>
      <c r="O27" s="207"/>
      <c r="P27" s="208"/>
    </row>
    <row r="28" spans="1:16" ht="17">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ht="17">
      <c r="A29" s="8"/>
      <c r="B29" s="22"/>
      <c r="C29" s="258" t="s">
        <v>209</v>
      </c>
      <c r="D29" s="158" t="s">
        <v>225</v>
      </c>
      <c r="E29" s="127">
        <f>'Final demand'!F15</f>
        <v>0</v>
      </c>
      <c r="F29" s="127"/>
      <c r="G29" s="202"/>
      <c r="H29" s="8"/>
      <c r="I29" s="8"/>
      <c r="J29" s="8"/>
      <c r="K29" s="40"/>
      <c r="L29" s="244"/>
      <c r="M29" s="239"/>
      <c r="N29" s="8"/>
      <c r="O29" s="207"/>
      <c r="P29" s="208"/>
    </row>
    <row r="30" spans="1:16" ht="17">
      <c r="A30" s="8"/>
      <c r="B30" s="22"/>
      <c r="C30" s="258" t="s">
        <v>51</v>
      </c>
      <c r="D30" s="158" t="s">
        <v>225</v>
      </c>
      <c r="E30" s="126" t="e">
        <f>'Final demand'!G15</f>
        <v>#VALUE!</v>
      </c>
      <c r="F30" s="126"/>
      <c r="G30" s="202"/>
      <c r="H30" s="8"/>
      <c r="I30" s="8"/>
      <c r="J30" s="8"/>
      <c r="K30" s="40"/>
      <c r="L30" s="244"/>
      <c r="M30" s="239"/>
      <c r="N30" s="8"/>
      <c r="O30" s="207"/>
      <c r="P30" s="208"/>
    </row>
    <row r="31" spans="1:16" ht="17">
      <c r="A31" s="8"/>
      <c r="B31" s="22"/>
      <c r="C31" s="258" t="s">
        <v>192</v>
      </c>
      <c r="D31" s="158" t="s">
        <v>225</v>
      </c>
      <c r="E31" s="126">
        <f>'Final demand'!H15</f>
        <v>0</v>
      </c>
      <c r="F31" s="126"/>
      <c r="G31" s="202"/>
      <c r="H31" s="8"/>
      <c r="I31" s="8"/>
      <c r="J31" s="8"/>
      <c r="K31" s="40"/>
      <c r="L31" s="244"/>
      <c r="M31" s="239"/>
      <c r="N31" s="8"/>
      <c r="O31" s="207"/>
      <c r="P31" s="208"/>
    </row>
    <row r="32" spans="1:16" ht="17">
      <c r="A32" s="8"/>
      <c r="B32" s="22"/>
      <c r="C32" s="258" t="s">
        <v>104</v>
      </c>
      <c r="D32" s="158" t="s">
        <v>225</v>
      </c>
      <c r="E32" s="126">
        <f>'Final demand'!I15</f>
        <v>0</v>
      </c>
      <c r="F32" s="126"/>
      <c r="G32" s="202"/>
      <c r="H32" s="8"/>
      <c r="I32" s="8"/>
      <c r="J32" s="8"/>
      <c r="K32" s="40"/>
      <c r="L32" s="244"/>
      <c r="M32" s="239"/>
      <c r="N32" s="8"/>
      <c r="O32" s="207"/>
      <c r="P32" s="208"/>
    </row>
    <row r="33" spans="1:16" ht="17">
      <c r="A33" s="8"/>
      <c r="B33" s="22"/>
      <c r="C33" s="258" t="s">
        <v>103</v>
      </c>
      <c r="D33" s="158" t="s">
        <v>225</v>
      </c>
      <c r="E33" s="126">
        <f>'Final demand'!J15</f>
        <v>0</v>
      </c>
      <c r="F33" s="126"/>
      <c r="G33" s="202"/>
      <c r="H33" s="8"/>
      <c r="I33" s="8"/>
      <c r="J33" s="8"/>
      <c r="K33" s="40"/>
      <c r="L33" s="244"/>
      <c r="M33" s="239"/>
      <c r="N33" s="8"/>
      <c r="O33" s="207"/>
      <c r="P33" s="208"/>
    </row>
    <row r="34" spans="1:16" ht="17">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c r="A35" s="8"/>
      <c r="B35" s="31"/>
      <c r="C35" s="257"/>
      <c r="D35" s="160"/>
      <c r="E35" s="259"/>
      <c r="F35" s="259"/>
      <c r="G35" s="203"/>
      <c r="H35" s="9"/>
      <c r="I35" s="9"/>
      <c r="J35" s="9"/>
      <c r="K35" s="41"/>
      <c r="L35" s="260"/>
      <c r="M35" s="240"/>
      <c r="N35" s="8"/>
      <c r="O35" s="207"/>
      <c r="P35" s="208"/>
    </row>
    <row r="36" spans="1:16">
      <c r="A36" s="8"/>
      <c r="B36" s="28" t="s">
        <v>472</v>
      </c>
      <c r="C36" s="158"/>
      <c r="D36" s="158"/>
      <c r="E36" s="126"/>
      <c r="F36" s="126"/>
      <c r="G36" s="202"/>
      <c r="H36" s="8"/>
      <c r="I36" s="8"/>
      <c r="J36" s="8"/>
      <c r="K36" s="40"/>
      <c r="L36" s="200"/>
      <c r="M36" s="239"/>
      <c r="N36" s="8"/>
      <c r="O36" s="207"/>
      <c r="P36" s="208"/>
    </row>
    <row r="37" spans="1:16">
      <c r="A37" s="8"/>
      <c r="B37" s="28"/>
      <c r="C37" s="293" t="e">
        <f>"The final electricity demand of the chemical other sector is "&amp;ROUND('Fuel aggregation'!L18,0)&amp;" TJ, indicate below how this is divided among teneral electricity use and the heating heating technologies"</f>
        <v>#VALUE!</v>
      </c>
      <c r="D37" s="158"/>
      <c r="E37" s="126"/>
      <c r="F37" s="126"/>
      <c r="G37" s="202"/>
      <c r="H37" s="8"/>
      <c r="I37" s="8"/>
      <c r="J37" s="8"/>
      <c r="K37" s="289"/>
      <c r="L37" s="200"/>
      <c r="M37" s="239"/>
      <c r="N37" s="8"/>
      <c r="O37" s="207"/>
      <c r="P37" s="208"/>
    </row>
    <row r="38" spans="1:16" ht="17" thickBot="1">
      <c r="A38" s="8"/>
      <c r="B38" s="22" t="s">
        <v>103</v>
      </c>
      <c r="C38" s="294"/>
      <c r="D38" s="158"/>
      <c r="E38" s="126"/>
      <c r="F38" s="126"/>
      <c r="G38" s="202"/>
      <c r="H38" s="8"/>
      <c r="I38" s="8"/>
      <c r="J38" s="8"/>
      <c r="K38" s="289"/>
      <c r="L38" s="244"/>
      <c r="M38" s="280"/>
      <c r="N38" s="8"/>
      <c r="O38" s="207"/>
      <c r="P38" s="208"/>
    </row>
    <row r="39" spans="1:16" ht="17" thickBot="1">
      <c r="B39" s="22"/>
      <c r="C39" s="1" t="s">
        <v>476</v>
      </c>
      <c r="D39" s="158"/>
      <c r="E39" s="351"/>
      <c r="G39" s="350"/>
      <c r="J39" s="8"/>
      <c r="K39" s="345" t="s">
        <v>473</v>
      </c>
      <c r="L39" s="242" t="b">
        <f>IF(SUM(E$39:E$43)=1, TRUE, FALSE)</f>
        <v>0</v>
      </c>
      <c r="M39" s="280" t="str">
        <f>IF(L39=TRUE, "", "Split does not sum to 100%")</f>
        <v>Split does not sum to 100%</v>
      </c>
      <c r="N39" s="8"/>
      <c r="O39" s="207" t="s">
        <v>468</v>
      </c>
      <c r="P39" s="7">
        <f>IF(L39=TRUE,1,0)</f>
        <v>0</v>
      </c>
    </row>
    <row r="40" spans="1:16" ht="17" thickBot="1">
      <c r="B40" s="22" t="s">
        <v>282</v>
      </c>
      <c r="D40" s="158"/>
      <c r="E40" s="337"/>
      <c r="J40" s="8"/>
      <c r="K40" s="345"/>
      <c r="L40" s="244"/>
      <c r="M40" s="280"/>
      <c r="N40" s="8"/>
      <c r="O40" s="207"/>
    </row>
    <row r="41" spans="1:16" ht="17" thickBot="1">
      <c r="A41" s="8"/>
      <c r="B41" s="22"/>
      <c r="C41" s="1" t="s">
        <v>477</v>
      </c>
      <c r="D41" s="158"/>
      <c r="E41" s="351"/>
      <c r="F41" s="126"/>
      <c r="G41" s="202"/>
      <c r="H41" s="8"/>
      <c r="I41" s="8"/>
      <c r="J41" s="8"/>
      <c r="K41" s="345" t="s">
        <v>473</v>
      </c>
      <c r="L41" s="242" t="b">
        <f>IF(SUM(E$39:E$43)=1, TRUE, FALSE)</f>
        <v>0</v>
      </c>
      <c r="M41" s="280" t="str">
        <f>IF(L41=TRUE, "", "Split does not sum to 100%")</f>
        <v>Split does not sum to 100%</v>
      </c>
      <c r="N41" s="8"/>
      <c r="O41" s="207" t="s">
        <v>469</v>
      </c>
      <c r="P41" s="7">
        <f>IF(L41=TRUE,1,0)</f>
        <v>0</v>
      </c>
    </row>
    <row r="42" spans="1:16" ht="17" thickBot="1">
      <c r="A42" s="8"/>
      <c r="B42" s="22"/>
      <c r="C42" s="1" t="s">
        <v>478</v>
      </c>
      <c r="D42" s="158"/>
      <c r="E42" s="351"/>
      <c r="F42" s="126"/>
      <c r="G42" s="202"/>
      <c r="H42" s="8"/>
      <c r="I42" s="8"/>
      <c r="J42" s="8"/>
      <c r="K42" s="345" t="s">
        <v>473</v>
      </c>
      <c r="L42" s="242" t="b">
        <f>IF(SUM(E$39:E$43)=1, TRUE, FALSE)</f>
        <v>0</v>
      </c>
      <c r="M42" s="280" t="str">
        <f>IF(L42=TRUE, "", "Split does not sum to 100%")</f>
        <v>Split does not sum to 100%</v>
      </c>
      <c r="N42" s="8"/>
      <c r="O42" s="207" t="s">
        <v>470</v>
      </c>
      <c r="P42" s="7">
        <f>IF(L42=TRUE,1,0)</f>
        <v>0</v>
      </c>
    </row>
    <row r="43" spans="1:16" ht="17" thickBot="1">
      <c r="A43" s="8"/>
      <c r="B43" s="22"/>
      <c r="C43" s="1" t="s">
        <v>475</v>
      </c>
      <c r="D43" s="158"/>
      <c r="E43" s="351"/>
      <c r="F43" s="126"/>
      <c r="G43" s="202"/>
      <c r="H43" s="8"/>
      <c r="I43" s="8"/>
      <c r="J43" s="8"/>
      <c r="K43" s="345" t="s">
        <v>473</v>
      </c>
      <c r="L43" s="242" t="b">
        <f>IF(SUM(E$39:E$43)=1, TRUE, FALSE)</f>
        <v>0</v>
      </c>
      <c r="M43" s="280" t="str">
        <f>IF(L43=TRUE, "", "Split does not sum to 100%")</f>
        <v>Split does not sum to 100%</v>
      </c>
      <c r="N43" s="8"/>
      <c r="O43" s="207" t="s">
        <v>474</v>
      </c>
      <c r="P43" s="7">
        <f>IF(L43=TRUE,1,0)</f>
        <v>0</v>
      </c>
    </row>
    <row r="44" spans="1:16">
      <c r="A44" s="8"/>
      <c r="B44" s="22"/>
      <c r="K44" s="346"/>
      <c r="L44" s="348"/>
      <c r="M44" s="347"/>
      <c r="N44" s="8"/>
      <c r="O44" s="207"/>
    </row>
    <row r="45" spans="1:16" s="4" customFormat="1">
      <c r="A45" s="8"/>
      <c r="B45" s="338"/>
      <c r="C45" s="339"/>
      <c r="D45" s="340"/>
      <c r="E45" s="341"/>
      <c r="F45" s="341"/>
      <c r="G45" s="342"/>
      <c r="K45" s="343"/>
      <c r="L45" s="200"/>
      <c r="M45" s="344"/>
      <c r="O45" s="205"/>
      <c r="P45" s="206"/>
    </row>
    <row r="46" spans="1:16" ht="17" thickBot="1">
      <c r="A46" s="8"/>
      <c r="B46" s="28"/>
      <c r="C46" s="12"/>
      <c r="D46" s="157"/>
      <c r="E46" s="290"/>
      <c r="F46" s="75"/>
      <c r="G46" s="202"/>
      <c r="H46" s="8"/>
      <c r="I46" s="8"/>
      <c r="J46" s="8"/>
      <c r="K46" s="289"/>
      <c r="L46" s="244"/>
      <c r="M46" s="280"/>
      <c r="N46" s="8"/>
      <c r="O46" s="207"/>
      <c r="P46" s="208"/>
    </row>
    <row r="47" spans="1:16" ht="17" thickBot="1">
      <c r="A47" s="8"/>
      <c r="B47" s="28"/>
      <c r="C47" s="162" t="s">
        <v>444</v>
      </c>
      <c r="D47" s="157"/>
      <c r="E47" s="291"/>
      <c r="F47" s="75"/>
      <c r="G47" s="202"/>
      <c r="H47" s="8"/>
      <c r="I47" s="8"/>
      <c r="J47" s="8"/>
      <c r="K47" s="289"/>
      <c r="L47" s="242" t="b">
        <f>IF(OR(E47="yes",E47="no"), TRUE, FALSE)</f>
        <v>0</v>
      </c>
      <c r="M47" s="280"/>
      <c r="N47" s="8"/>
      <c r="O47" s="207" t="s">
        <v>325</v>
      </c>
      <c r="P47" s="7">
        <f>IF(L47=TRUE,1,0)</f>
        <v>0</v>
      </c>
    </row>
    <row r="48" spans="1:16" outlineLevel="1">
      <c r="A48" s="8"/>
      <c r="B48" s="31"/>
      <c r="C48" s="257"/>
      <c r="D48" s="160"/>
      <c r="E48" s="259"/>
      <c r="F48" s="259"/>
      <c r="G48" s="203"/>
      <c r="H48" s="9"/>
      <c r="I48" s="9"/>
      <c r="J48" s="9"/>
      <c r="K48" s="41"/>
      <c r="L48" s="260"/>
      <c r="M48" s="240"/>
      <c r="N48" s="8"/>
      <c r="O48" s="207"/>
      <c r="P48" s="208"/>
    </row>
    <row r="49" spans="1:16" outlineLevel="1">
      <c r="A49" s="8"/>
      <c r="B49" s="28" t="s">
        <v>310</v>
      </c>
      <c r="C49" s="158"/>
      <c r="D49" s="158"/>
      <c r="E49" s="126"/>
      <c r="F49" s="126"/>
      <c r="G49" s="202"/>
      <c r="H49" s="8"/>
      <c r="I49" s="8"/>
      <c r="J49" s="8"/>
      <c r="K49" s="40"/>
      <c r="L49" s="200"/>
      <c r="M49" s="239"/>
      <c r="N49" s="8"/>
      <c r="O49" s="207"/>
      <c r="P49" s="208"/>
    </row>
    <row r="50" spans="1:16" ht="17" outlineLevel="1" thickBot="1">
      <c r="A50" s="8"/>
      <c r="B50" s="22" t="s">
        <v>283</v>
      </c>
      <c r="C50" s="294"/>
      <c r="D50" s="158"/>
      <c r="E50" s="126"/>
      <c r="F50" s="126"/>
      <c r="G50" s="202"/>
      <c r="H50" s="8"/>
      <c r="I50" s="8"/>
      <c r="J50" s="8"/>
      <c r="K50" s="289"/>
      <c r="L50" s="244"/>
      <c r="M50" s="280"/>
      <c r="N50" s="8"/>
      <c r="O50" s="207"/>
      <c r="P50" s="208"/>
    </row>
    <row r="51" spans="1:16" ht="18" outlineLevel="1" thickBot="1">
      <c r="A51" s="8"/>
      <c r="B51" s="22"/>
      <c r="C51" s="258" t="s">
        <v>190</v>
      </c>
      <c r="D51" s="158" t="s">
        <v>225</v>
      </c>
      <c r="E51" s="291"/>
      <c r="F51" s="126"/>
      <c r="G51" s="202"/>
      <c r="H51" s="8"/>
      <c r="I51" s="291"/>
      <c r="J51" s="8"/>
      <c r="K51" s="289" t="s">
        <v>315</v>
      </c>
      <c r="L51" s="242" t="b">
        <f>IF((E51)&lt;='Fuel aggregation'!E15, TRUE, FALSE)</f>
        <v>1</v>
      </c>
      <c r="M51" s="280"/>
      <c r="N51" s="8"/>
      <c r="O51" s="207" t="s">
        <v>319</v>
      </c>
      <c r="P51" s="7">
        <f t="shared" ref="P51:P56" si="0">IF(L51=TRUE,1,0)</f>
        <v>1</v>
      </c>
    </row>
    <row r="52" spans="1:16" ht="18" outlineLevel="1" thickBot="1">
      <c r="A52" s="8"/>
      <c r="B52" s="22"/>
      <c r="C52" s="258" t="s">
        <v>209</v>
      </c>
      <c r="D52" s="158" t="s">
        <v>225</v>
      </c>
      <c r="E52" s="291"/>
      <c r="F52" s="126"/>
      <c r="G52" s="202"/>
      <c r="H52" s="8"/>
      <c r="I52" s="291"/>
      <c r="J52" s="8"/>
      <c r="K52" s="289" t="s">
        <v>316</v>
      </c>
      <c r="L52" s="242" t="b">
        <f>IF((E52)&lt;='Fuel aggregation'!H15, TRUE, FALSE)</f>
        <v>1</v>
      </c>
      <c r="M52" s="280"/>
      <c r="N52" s="8"/>
      <c r="O52" s="207" t="s">
        <v>320</v>
      </c>
      <c r="P52" s="7">
        <f t="shared" si="0"/>
        <v>1</v>
      </c>
    </row>
    <row r="53" spans="1:16" ht="18" outlineLevel="1" thickBot="1">
      <c r="A53" s="8"/>
      <c r="B53" s="22"/>
      <c r="C53" s="258" t="s">
        <v>51</v>
      </c>
      <c r="D53" s="158" t="s">
        <v>225</v>
      </c>
      <c r="E53" s="291"/>
      <c r="F53" s="126"/>
      <c r="G53" s="202"/>
      <c r="H53" s="8"/>
      <c r="I53" s="291"/>
      <c r="J53" s="8"/>
      <c r="K53" s="289" t="s">
        <v>312</v>
      </c>
      <c r="L53" s="242" t="b">
        <f>IF((E53)&lt;='Fuel aggregation'!I15, TRUE, FALSE)</f>
        <v>1</v>
      </c>
      <c r="M53" s="280"/>
      <c r="N53" s="8"/>
      <c r="O53" s="207" t="s">
        <v>324</v>
      </c>
      <c r="P53" s="7">
        <f t="shared" si="0"/>
        <v>1</v>
      </c>
    </row>
    <row r="54" spans="1:16" ht="18" outlineLevel="1" thickBot="1">
      <c r="A54" s="8"/>
      <c r="B54" s="22"/>
      <c r="C54" s="258" t="s">
        <v>192</v>
      </c>
      <c r="D54" s="158" t="s">
        <v>225</v>
      </c>
      <c r="E54" s="291"/>
      <c r="F54" s="126"/>
      <c r="G54" s="202"/>
      <c r="H54" s="8"/>
      <c r="I54" s="291"/>
      <c r="J54" s="8"/>
      <c r="K54" s="289" t="s">
        <v>317</v>
      </c>
      <c r="L54" s="242" t="b">
        <f>IF((E54)&lt;='Fuel aggregation'!J15, TRUE, FALSE)</f>
        <v>1</v>
      </c>
      <c r="M54" s="280"/>
      <c r="N54" s="8"/>
      <c r="O54" s="207" t="s">
        <v>323</v>
      </c>
      <c r="P54" s="7">
        <f t="shared" si="0"/>
        <v>1</v>
      </c>
    </row>
    <row r="55" spans="1:16" ht="18" outlineLevel="1" thickBot="1">
      <c r="A55" s="8"/>
      <c r="B55" s="22"/>
      <c r="C55" s="258" t="s">
        <v>104</v>
      </c>
      <c r="D55" s="292" t="s">
        <v>225</v>
      </c>
      <c r="E55" s="291"/>
      <c r="F55" s="126"/>
      <c r="G55" s="202"/>
      <c r="H55" s="8"/>
      <c r="I55" s="291"/>
      <c r="J55" s="8"/>
      <c r="K55" s="289" t="s">
        <v>318</v>
      </c>
      <c r="L55" s="242" t="b">
        <f>IF((E55)&lt;='Fuel aggregation'!K15, TRUE, FALSE)</f>
        <v>1</v>
      </c>
      <c r="M55" s="280"/>
      <c r="N55" s="8"/>
      <c r="O55" s="207" t="s">
        <v>322</v>
      </c>
      <c r="P55" s="7">
        <f t="shared" si="0"/>
        <v>1</v>
      </c>
    </row>
    <row r="56" spans="1:16" ht="18" outlineLevel="1" thickBot="1">
      <c r="A56" s="8"/>
      <c r="B56" s="22"/>
      <c r="C56" s="258" t="s">
        <v>103</v>
      </c>
      <c r="D56" s="158" t="s">
        <v>225</v>
      </c>
      <c r="E56" s="291"/>
      <c r="F56" s="126"/>
      <c r="G56" s="202"/>
      <c r="H56" s="8"/>
      <c r="I56" s="291"/>
      <c r="J56" s="8"/>
      <c r="K56" s="289" t="s">
        <v>314</v>
      </c>
      <c r="L56" s="242" t="b">
        <f>IF((E56)&lt;='Fuel aggregation'!L15, TRUE, FALSE)</f>
        <v>1</v>
      </c>
      <c r="M56" s="280"/>
      <c r="N56" s="8"/>
      <c r="O56" s="207" t="s">
        <v>321</v>
      </c>
      <c r="P56" s="7">
        <f t="shared" si="0"/>
        <v>1</v>
      </c>
    </row>
    <row r="57" spans="1:16" outlineLevel="1">
      <c r="A57" s="8"/>
      <c r="B57" s="22"/>
      <c r="C57" s="202"/>
      <c r="D57" s="202"/>
      <c r="E57" s="202"/>
      <c r="F57" s="126"/>
      <c r="G57" s="202"/>
      <c r="H57" s="8"/>
      <c r="I57" s="8"/>
      <c r="J57" s="8"/>
      <c r="K57" s="289"/>
      <c r="L57" s="244"/>
      <c r="M57" s="280"/>
      <c r="N57" s="8"/>
      <c r="O57" s="207"/>
      <c r="P57" s="7"/>
    </row>
    <row r="58" spans="1:16" ht="17" outlineLevel="1" thickBot="1">
      <c r="A58" s="8"/>
      <c r="B58" s="22" t="s">
        <v>284</v>
      </c>
      <c r="C58" s="293"/>
      <c r="D58" s="202"/>
      <c r="E58" s="202"/>
      <c r="F58" s="126"/>
      <c r="G58" s="202"/>
      <c r="H58" s="8"/>
      <c r="I58" s="8"/>
      <c r="J58" s="8"/>
      <c r="K58" s="289"/>
      <c r="L58" s="244"/>
      <c r="M58" s="280"/>
      <c r="N58" s="8"/>
      <c r="O58" s="207"/>
      <c r="P58" s="208"/>
    </row>
    <row r="59" spans="1:16" ht="18" outlineLevel="1" thickBot="1">
      <c r="A59" s="8"/>
      <c r="B59" s="22"/>
      <c r="C59" s="258" t="s">
        <v>190</v>
      </c>
      <c r="D59" s="158" t="s">
        <v>225</v>
      </c>
      <c r="E59" s="291"/>
      <c r="F59" s="126"/>
      <c r="G59" s="202"/>
      <c r="H59" s="8"/>
      <c r="I59" s="291"/>
      <c r="J59" s="8"/>
      <c r="K59" s="289" t="s">
        <v>313</v>
      </c>
      <c r="L59" s="242" t="b">
        <f>IF((E59)&lt;='Fuel aggregation'!E22, TRUE, FALSE)</f>
        <v>1</v>
      </c>
      <c r="M59" s="280"/>
      <c r="N59" s="8"/>
      <c r="O59" s="207" t="s">
        <v>404</v>
      </c>
      <c r="P59" s="7">
        <f>IF(L59=TRUE,1,0)</f>
        <v>1</v>
      </c>
    </row>
    <row r="60" spans="1:16" ht="18" outlineLevel="1" thickBot="1">
      <c r="A60" s="8"/>
      <c r="B60" s="22"/>
      <c r="C60" s="258" t="s">
        <v>209</v>
      </c>
      <c r="D60" s="158" t="s">
        <v>225</v>
      </c>
      <c r="E60" s="291"/>
      <c r="F60" s="126"/>
      <c r="G60" s="202"/>
      <c r="H60" s="8"/>
      <c r="I60" s="291"/>
      <c r="J60" s="8"/>
      <c r="K60" s="289" t="s">
        <v>311</v>
      </c>
      <c r="L60" s="242" t="b">
        <f>IF((E60)&lt;='Fuel aggregation'!H22, TRUE, FALSE)</f>
        <v>1</v>
      </c>
      <c r="M60" s="280"/>
      <c r="N60" s="8"/>
      <c r="O60" s="207" t="s">
        <v>400</v>
      </c>
      <c r="P60" s="7">
        <f t="shared" ref="P60:P61" si="1">IF(L60=TRUE,1,0)</f>
        <v>1</v>
      </c>
    </row>
    <row r="61" spans="1:16" ht="18" outlineLevel="1" thickBot="1">
      <c r="A61" s="8"/>
      <c r="B61" s="22"/>
      <c r="C61" s="258" t="s">
        <v>51</v>
      </c>
      <c r="D61" s="158" t="s">
        <v>225</v>
      </c>
      <c r="E61" s="291"/>
      <c r="F61" s="126"/>
      <c r="G61" s="202"/>
      <c r="H61" s="8"/>
      <c r="I61" s="291"/>
      <c r="J61" s="8"/>
      <c r="K61" s="289" t="s">
        <v>326</v>
      </c>
      <c r="L61" s="242" t="b">
        <f>IF(E61&lt;='Fuel aggregation'!I22, TRUE, FALSE)</f>
        <v>1</v>
      </c>
      <c r="M61" s="280"/>
      <c r="N61" s="8"/>
      <c r="O61" s="207" t="s">
        <v>401</v>
      </c>
      <c r="P61" s="7">
        <f t="shared" si="1"/>
        <v>1</v>
      </c>
    </row>
    <row r="62" spans="1:16" ht="17" thickBot="1">
      <c r="B62" s="33"/>
      <c r="C62" s="46"/>
      <c r="D62" s="159"/>
      <c r="E62" s="93"/>
      <c r="F62" s="93"/>
      <c r="G62" s="46"/>
      <c r="H62" s="46"/>
      <c r="I62" s="46"/>
      <c r="J62" s="46"/>
      <c r="K62" s="164"/>
      <c r="L62" s="201"/>
      <c r="M62" s="241"/>
      <c r="N62" s="8"/>
      <c r="O62" s="210"/>
      <c r="P62" s="211"/>
    </row>
  </sheetData>
  <mergeCells count="1">
    <mergeCell ref="B5:E7"/>
  </mergeCells>
  <conditionalFormatting sqref="L18">
    <cfRule type="cellIs" dxfId="29" priority="31" operator="equal">
      <formula>TRUE</formula>
    </cfRule>
  </conditionalFormatting>
  <conditionalFormatting sqref="L14">
    <cfRule type="cellIs" dxfId="28" priority="29" operator="equal">
      <formula>TRUE</formula>
    </cfRule>
  </conditionalFormatting>
  <conditionalFormatting sqref="L13">
    <cfRule type="cellIs" dxfId="27" priority="28" operator="equal">
      <formula>TRUE</formula>
    </cfRule>
  </conditionalFormatting>
  <conditionalFormatting sqref="L28">
    <cfRule type="cellIs" dxfId="26" priority="27" operator="equal">
      <formula>TRUE</formula>
    </cfRule>
  </conditionalFormatting>
  <conditionalFormatting sqref="L24">
    <cfRule type="cellIs" dxfId="25" priority="26" operator="equal">
      <formula>TRUE</formula>
    </cfRule>
  </conditionalFormatting>
  <conditionalFormatting sqref="L34">
    <cfRule type="cellIs" dxfId="24" priority="25" operator="equal">
      <formula>TRUE</formula>
    </cfRule>
  </conditionalFormatting>
  <conditionalFormatting sqref="L47">
    <cfRule type="cellIs" dxfId="23" priority="24" operator="equal">
      <formula>TRUE</formula>
    </cfRule>
  </conditionalFormatting>
  <conditionalFormatting sqref="L51">
    <cfRule type="cellIs" dxfId="22" priority="23" operator="equal">
      <formula>TRUE</formula>
    </cfRule>
  </conditionalFormatting>
  <conditionalFormatting sqref="L52">
    <cfRule type="cellIs" dxfId="21" priority="22" operator="equal">
      <formula>TRUE</formula>
    </cfRule>
  </conditionalFormatting>
  <conditionalFormatting sqref="L53">
    <cfRule type="cellIs" dxfId="20" priority="21" operator="equal">
      <formula>TRUE</formula>
    </cfRule>
  </conditionalFormatting>
  <conditionalFormatting sqref="L54">
    <cfRule type="cellIs" dxfId="19" priority="20" operator="equal">
      <formula>TRUE</formula>
    </cfRule>
  </conditionalFormatting>
  <conditionalFormatting sqref="L55">
    <cfRule type="cellIs" dxfId="18" priority="19" operator="equal">
      <formula>TRUE</formula>
    </cfRule>
  </conditionalFormatting>
  <conditionalFormatting sqref="L56">
    <cfRule type="cellIs" dxfId="17" priority="18" operator="equal">
      <formula>TRUE</formula>
    </cfRule>
  </conditionalFormatting>
  <conditionalFormatting sqref="L59">
    <cfRule type="cellIs" dxfId="16" priority="17" operator="equal">
      <formula>TRUE</formula>
    </cfRule>
  </conditionalFormatting>
  <conditionalFormatting sqref="L60">
    <cfRule type="cellIs" dxfId="15" priority="16" operator="equal">
      <formula>TRUE</formula>
    </cfRule>
  </conditionalFormatting>
  <conditionalFormatting sqref="L61">
    <cfRule type="cellIs" dxfId="14" priority="13" operator="equal">
      <formula>TRUE</formula>
    </cfRule>
  </conditionalFormatting>
  <conditionalFormatting sqref="L39">
    <cfRule type="cellIs" dxfId="13" priority="7" operator="equal">
      <formula>TRUE</formula>
    </cfRule>
  </conditionalFormatting>
  <conditionalFormatting sqref="L42">
    <cfRule type="cellIs" dxfId="12" priority="3" operator="equal">
      <formula>TRUE</formula>
    </cfRule>
  </conditionalFormatting>
  <conditionalFormatting sqref="L43">
    <cfRule type="cellIs" dxfId="11" priority="2" operator="equal">
      <formula>TRUE</formula>
    </cfRule>
  </conditionalFormatting>
  <conditionalFormatting sqref="L41">
    <cfRule type="cellIs" dxfId="10" priority="4"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3]!import_data_button">
                <anchor moveWithCells="1" sizeWithCells="1">
                  <from>
                    <xdr:col>8</xdr:col>
                    <xdr:colOff>76200</xdr:colOff>
                    <xdr:row>2</xdr:row>
                    <xdr:rowOff>0</xdr:rowOff>
                  </from>
                  <to>
                    <xdr:col>10</xdr:col>
                    <xdr:colOff>3746500</xdr:colOff>
                    <xdr:row>2</xdr:row>
                    <xdr:rowOff>215900</xdr:rowOff>
                  </to>
                </anchor>
              </controlPr>
            </control>
          </mc:Choice>
        </mc:AlternateContent>
        <mc:AlternateContent xmlns:mc="http://schemas.openxmlformats.org/markup-compatibility/2006">
          <mc:Choice Requires="x14">
            <control shapeId="11266" r:id="rId4" name="export_data">
              <controlPr defaultSize="0" print="0" autoFill="0" autoPict="0" macro="[3]!export_data_button">
                <anchor moveWithCells="1" sizeWithCells="1">
                  <from>
                    <xdr:col>8</xdr:col>
                    <xdr:colOff>76200</xdr:colOff>
                    <xdr:row>5</xdr:row>
                    <xdr:rowOff>63500</xdr:rowOff>
                  </from>
                  <to>
                    <xdr:col>10</xdr:col>
                    <xdr:colOff>3746500</xdr:colOff>
                    <xdr:row>6</xdr:row>
                    <xdr:rowOff>88900</xdr:rowOff>
                  </to>
                </anchor>
              </controlPr>
            </control>
          </mc:Choice>
        </mc:AlternateContent>
        <mc:AlternateContent xmlns:mc="http://schemas.openxmlformats.org/markup-compatibility/2006">
          <mc:Choice Requires="x14">
            <control shapeId="11272" r:id="rId5" name="select_dashboard">
              <controlPr defaultSize="0" print="0" autoFill="0" autoPict="0" macro="[3]!select_dashboard_values">
                <anchor moveWithCells="1" sizeWithCells="1">
                  <from>
                    <xdr:col>9</xdr:col>
                    <xdr:colOff>0</xdr:colOff>
                    <xdr:row>3</xdr:row>
                    <xdr:rowOff>101600</xdr:rowOff>
                  </from>
                  <to>
                    <xdr:col>10</xdr:col>
                    <xdr:colOff>3759200</xdr:colOff>
                    <xdr:row>4</xdr:row>
                    <xdr:rowOff>127000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ColWidth="10.6640625" defaultRowHeight="16"/>
  <cols>
    <col min="1" max="1" width="10.6640625" style="1"/>
    <col min="2" max="2" width="50.83203125" style="1" customWidth="1"/>
    <col min="3" max="67" width="13.6640625" style="1" customWidth="1"/>
    <col min="68" max="16384" width="10.6640625" style="1"/>
  </cols>
  <sheetData>
    <row r="2" spans="2:67" ht="21">
      <c r="B2" s="2" t="s">
        <v>265</v>
      </c>
    </row>
    <row r="3" spans="2:67" ht="15" customHeight="1">
      <c r="B3" s="2"/>
    </row>
    <row r="4" spans="2:67" ht="15" customHeight="1">
      <c r="B4" s="62" t="s">
        <v>83</v>
      </c>
    </row>
    <row r="5" spans="2:67" ht="34">
      <c r="B5" s="125" t="s">
        <v>256</v>
      </c>
    </row>
    <row r="6" spans="2:67" ht="15" customHeight="1" thickBot="1"/>
    <row r="7" spans="2:67" ht="30" customHeight="1">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c r="B9" s="181" t="s">
        <v>107</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3"/>
      <c r="BO9" s="184"/>
    </row>
    <row r="10" spans="2:67">
      <c r="B10" s="181" t="s">
        <v>108</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3"/>
      <c r="BO10" s="184"/>
    </row>
    <row r="11" spans="2:67">
      <c r="B11" s="181" t="s">
        <v>109</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3"/>
      <c r="BO11" s="184"/>
    </row>
    <row r="12" spans="2:67">
      <c r="B12" s="181" t="s">
        <v>110</v>
      </c>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3"/>
      <c r="BO12" s="184"/>
    </row>
    <row r="13" spans="2:67">
      <c r="B13" s="181" t="s">
        <v>111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3"/>
      <c r="BO13" s="184"/>
    </row>
    <row r="14" spans="2:67" ht="17" thickBot="1">
      <c r="B14" s="181" t="s">
        <v>112</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3"/>
      <c r="BO14" s="184"/>
    </row>
    <row r="15" spans="2:67" ht="17" thickBot="1">
      <c r="B15" s="185" t="s">
        <v>113</v>
      </c>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7"/>
      <c r="BO15" s="188"/>
    </row>
    <row r="16" spans="2:67">
      <c r="B16" s="181" t="s">
        <v>114</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3"/>
      <c r="BO16" s="184"/>
    </row>
    <row r="17" spans="2:67" ht="17" thickBot="1">
      <c r="B17" s="181" t="s">
        <v>115</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3"/>
      <c r="BO17" s="184"/>
    </row>
    <row r="18" spans="2:67" ht="17" thickBot="1">
      <c r="B18" s="185" t="s">
        <v>116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7"/>
      <c r="BO18" s="188"/>
    </row>
    <row r="19" spans="2:67">
      <c r="B19" s="181" t="s">
        <v>117</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3"/>
      <c r="BO19" s="184"/>
    </row>
    <row r="20" spans="2:67">
      <c r="B20" s="181" t="s">
        <v>118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3"/>
      <c r="BO20" s="184"/>
    </row>
    <row r="21" spans="2:67">
      <c r="B21" s="181" t="s">
        <v>119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3"/>
      <c r="BO21" s="184"/>
    </row>
    <row r="22" spans="2:67">
      <c r="B22" s="181" t="s">
        <v>120</v>
      </c>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3"/>
      <c r="BO22" s="184"/>
    </row>
    <row r="23" spans="2:67">
      <c r="B23" s="181" t="s">
        <v>121</v>
      </c>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3"/>
      <c r="BO23" s="184"/>
    </row>
    <row r="24" spans="2:67">
      <c r="B24" s="189" t="s">
        <v>122</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1"/>
      <c r="BO24" s="192"/>
    </row>
    <row r="25" spans="2:67">
      <c r="B25" s="181" t="s">
        <v>123</v>
      </c>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3"/>
      <c r="BO25" s="184"/>
    </row>
    <row r="26" spans="2:67">
      <c r="B26" s="181" t="s">
        <v>124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3"/>
      <c r="BO26" s="184"/>
    </row>
    <row r="27" spans="2:67">
      <c r="B27" s="181" t="s">
        <v>125</v>
      </c>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3"/>
      <c r="BO27" s="184"/>
    </row>
    <row r="28" spans="2:67">
      <c r="B28" s="181" t="s">
        <v>243</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3"/>
      <c r="BO28" s="184"/>
    </row>
    <row r="29" spans="2:67">
      <c r="B29" s="181" t="s">
        <v>242</v>
      </c>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3"/>
      <c r="BO29" s="184"/>
    </row>
    <row r="30" spans="2:67">
      <c r="B30" s="181" t="s">
        <v>241</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3"/>
      <c r="BO30" s="184"/>
    </row>
    <row r="31" spans="2:67">
      <c r="B31" s="181" t="s">
        <v>240</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3"/>
      <c r="BO31" s="184"/>
    </row>
    <row r="32" spans="2:67">
      <c r="B32" s="181" t="s">
        <v>239</v>
      </c>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3"/>
      <c r="BO32" s="184"/>
    </row>
    <row r="33" spans="2:67">
      <c r="B33" s="181" t="s">
        <v>238</v>
      </c>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3"/>
      <c r="BO33" s="184"/>
    </row>
    <row r="34" spans="2:67">
      <c r="B34" s="181" t="s">
        <v>126</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3"/>
      <c r="BO34" s="184"/>
    </row>
    <row r="35" spans="2:67">
      <c r="B35" s="181" t="s">
        <v>237</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3"/>
      <c r="BO35" s="184"/>
    </row>
    <row r="36" spans="2:67">
      <c r="B36" s="181" t="s">
        <v>236</v>
      </c>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3"/>
      <c r="BO36" s="184"/>
    </row>
    <row r="37" spans="2:67">
      <c r="B37" s="181" t="s">
        <v>127</v>
      </c>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3"/>
      <c r="BO37" s="184"/>
    </row>
    <row r="38" spans="2:67">
      <c r="B38" s="181" t="s">
        <v>128</v>
      </c>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3"/>
      <c r="BO38" s="184"/>
    </row>
    <row r="39" spans="2:67" ht="17" thickBot="1">
      <c r="B39" s="181" t="s">
        <v>129</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3"/>
      <c r="BO39" s="184"/>
    </row>
    <row r="40" spans="2:67" ht="17" thickBot="1">
      <c r="B40" s="185" t="s">
        <v>130</v>
      </c>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7"/>
      <c r="BO40" s="188"/>
    </row>
    <row r="41" spans="2:67">
      <c r="B41" s="181" t="s">
        <v>131</v>
      </c>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3"/>
      <c r="BO41" s="184"/>
    </row>
    <row r="42" spans="2:67">
      <c r="B42" s="181" t="s">
        <v>132</v>
      </c>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3"/>
      <c r="BO42" s="184"/>
    </row>
    <row r="43" spans="2:67">
      <c r="B43" s="181" t="s">
        <v>235</v>
      </c>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3"/>
      <c r="BO43" s="184"/>
    </row>
    <row r="44" spans="2:67">
      <c r="B44" s="181" t="s">
        <v>234</v>
      </c>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3"/>
      <c r="BO44" s="184"/>
    </row>
    <row r="45" spans="2:67">
      <c r="B45" s="181" t="s">
        <v>133</v>
      </c>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3"/>
      <c r="BO45" s="184"/>
    </row>
    <row r="46" spans="2:67">
      <c r="B46" s="181" t="s">
        <v>233</v>
      </c>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3"/>
      <c r="BO46" s="184"/>
    </row>
    <row r="47" spans="2:67">
      <c r="B47" s="181" t="s">
        <v>232</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3"/>
      <c r="BO47" s="184"/>
    </row>
    <row r="48" spans="2:67">
      <c r="B48" s="181" t="s">
        <v>231</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3"/>
      <c r="BO48" s="184"/>
    </row>
    <row r="49" spans="2:67">
      <c r="B49" s="181" t="s">
        <v>230</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3"/>
      <c r="BO49" s="184"/>
    </row>
    <row r="50" spans="2:67">
      <c r="B50" s="181" t="s">
        <v>229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3"/>
      <c r="BO50" s="184"/>
    </row>
    <row r="51" spans="2:67">
      <c r="B51" s="181" t="s">
        <v>134</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3"/>
      <c r="BO51" s="184"/>
    </row>
    <row r="52" spans="2:67">
      <c r="B52" s="181" t="s">
        <v>228</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3"/>
      <c r="BO52" s="184"/>
    </row>
    <row r="53" spans="2:67">
      <c r="B53" s="181" t="s">
        <v>135</v>
      </c>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3"/>
      <c r="BO53" s="184"/>
    </row>
    <row r="54" spans="2:67">
      <c r="B54" s="181" t="s">
        <v>136</v>
      </c>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3"/>
      <c r="BO54" s="184"/>
    </row>
    <row r="55" spans="2:67">
      <c r="B55" s="181" t="s">
        <v>137</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3"/>
      <c r="BO55" s="184"/>
    </row>
    <row r="56" spans="2:67">
      <c r="B56" s="181" t="s">
        <v>128</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3"/>
      <c r="BO56" s="184"/>
    </row>
    <row r="57" spans="2:67">
      <c r="B57" s="181" t="s">
        <v>138</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3"/>
      <c r="BO57" s="184"/>
    </row>
    <row r="58" spans="2:67" ht="17" thickBot="1">
      <c r="B58" s="181" t="s">
        <v>139</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3"/>
      <c r="BO58" s="184"/>
    </row>
    <row r="59" spans="2:67" ht="17" thickBot="1">
      <c r="B59" s="185" t="s">
        <v>140</v>
      </c>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186"/>
      <c r="AY59" s="186"/>
      <c r="AZ59" s="186"/>
      <c r="BA59" s="186"/>
      <c r="BB59" s="186"/>
      <c r="BC59" s="186"/>
      <c r="BD59" s="186"/>
      <c r="BE59" s="186"/>
      <c r="BF59" s="186"/>
      <c r="BG59" s="186"/>
      <c r="BH59" s="186"/>
      <c r="BI59" s="186"/>
      <c r="BJ59" s="186"/>
      <c r="BK59" s="186"/>
      <c r="BL59" s="186"/>
      <c r="BM59" s="186"/>
      <c r="BN59" s="187"/>
      <c r="BO59" s="188"/>
    </row>
    <row r="60" spans="2:67" ht="17" thickBot="1">
      <c r="B60" s="185" t="s">
        <v>25</v>
      </c>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7"/>
      <c r="BO60" s="188"/>
    </row>
    <row r="61" spans="2:67">
      <c r="B61" s="181" t="s">
        <v>141</v>
      </c>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3"/>
      <c r="BO61" s="184"/>
    </row>
    <row r="62" spans="2:67">
      <c r="B62" s="181" t="s">
        <v>142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3"/>
      <c r="BO62" s="184"/>
    </row>
    <row r="63" spans="2:67">
      <c r="B63" s="181" t="s">
        <v>143</v>
      </c>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3"/>
      <c r="BO63" s="184"/>
    </row>
    <row r="64" spans="2:67">
      <c r="B64" s="181" t="s">
        <v>144</v>
      </c>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3"/>
      <c r="BO64" s="184"/>
    </row>
    <row r="65" spans="2:67">
      <c r="B65" s="181" t="s">
        <v>145</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3"/>
      <c r="BO65" s="184"/>
    </row>
    <row r="66" spans="2:67">
      <c r="B66" s="181" t="s">
        <v>146</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3"/>
      <c r="BO66" s="184"/>
    </row>
    <row r="67" spans="2:67">
      <c r="B67" s="181" t="s">
        <v>147</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3"/>
      <c r="BO67" s="184"/>
    </row>
    <row r="68" spans="2:67">
      <c r="B68" s="181" t="s">
        <v>148</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3"/>
      <c r="BO68" s="184"/>
    </row>
    <row r="69" spans="2:67">
      <c r="B69" s="181" t="s">
        <v>149</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3"/>
      <c r="BO69" s="184"/>
    </row>
    <row r="70" spans="2:67">
      <c r="B70" s="181" t="s">
        <v>150</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3"/>
      <c r="BO70" s="184"/>
    </row>
    <row r="71" spans="2:67">
      <c r="B71" s="181" t="s">
        <v>151</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3"/>
      <c r="BO71" s="184"/>
    </row>
    <row r="72" spans="2:67">
      <c r="B72" s="181" t="s">
        <v>152</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3"/>
      <c r="BO72" s="184"/>
    </row>
    <row r="73" spans="2:67" ht="17" thickBot="1">
      <c r="B73" s="181" t="s">
        <v>153</v>
      </c>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3"/>
      <c r="BO73" s="184"/>
    </row>
    <row r="74" spans="2:67" ht="17" thickBot="1">
      <c r="B74" s="185" t="s">
        <v>154</v>
      </c>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187"/>
      <c r="BO74" s="188"/>
    </row>
    <row r="75" spans="2:67">
      <c r="B75" s="181" t="s">
        <v>155</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3"/>
      <c r="BO75" s="184"/>
    </row>
    <row r="76" spans="2:67">
      <c r="B76" s="181" t="s">
        <v>156</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3"/>
      <c r="BO76" s="184"/>
    </row>
    <row r="77" spans="2:67">
      <c r="B77" s="181" t="s">
        <v>157</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3"/>
      <c r="BO77" s="184"/>
    </row>
    <row r="78" spans="2:67">
      <c r="B78" s="181" t="s">
        <v>158</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3"/>
      <c r="BO78" s="184"/>
    </row>
    <row r="79" spans="2:67">
      <c r="B79" s="181" t="s">
        <v>159</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3"/>
      <c r="BO79" s="184"/>
    </row>
    <row r="80" spans="2:67" ht="17" thickBot="1">
      <c r="B80" s="181" t="s">
        <v>160</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3"/>
      <c r="BO80" s="184"/>
    </row>
    <row r="81" spans="2:67" ht="17" thickBot="1">
      <c r="B81" s="185" t="s">
        <v>82</v>
      </c>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c r="AJ81" s="186"/>
      <c r="AK81" s="186"/>
      <c r="AL81" s="186"/>
      <c r="AM81" s="186"/>
      <c r="AN81" s="186"/>
      <c r="AO81" s="186"/>
      <c r="AP81" s="186"/>
      <c r="AQ81" s="186"/>
      <c r="AR81" s="186"/>
      <c r="AS81" s="186"/>
      <c r="AT81" s="186"/>
      <c r="AU81" s="186"/>
      <c r="AV81" s="186"/>
      <c r="AW81" s="186"/>
      <c r="AX81" s="186"/>
      <c r="AY81" s="186"/>
      <c r="AZ81" s="186"/>
      <c r="BA81" s="186"/>
      <c r="BB81" s="186"/>
      <c r="BC81" s="186"/>
      <c r="BD81" s="186"/>
      <c r="BE81" s="186"/>
      <c r="BF81" s="186"/>
      <c r="BG81" s="186"/>
      <c r="BH81" s="186"/>
      <c r="BI81" s="186"/>
      <c r="BJ81" s="186"/>
      <c r="BK81" s="186"/>
      <c r="BL81" s="186"/>
      <c r="BM81" s="186"/>
      <c r="BN81" s="187"/>
      <c r="BO81" s="188"/>
    </row>
    <row r="82" spans="2:67">
      <c r="B82" s="181" t="s">
        <v>161</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3"/>
      <c r="BO82" s="184"/>
    </row>
    <row r="83" spans="2:67">
      <c r="B83" s="181" t="s">
        <v>162</v>
      </c>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4"/>
      <c r="BO83" s="195"/>
    </row>
    <row r="84" spans="2:67">
      <c r="B84" s="181" t="s">
        <v>163</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3"/>
      <c r="BO84" s="184"/>
    </row>
    <row r="85" spans="2:67">
      <c r="B85" s="181" t="s">
        <v>164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3"/>
      <c r="BO85" s="184"/>
    </row>
    <row r="86" spans="2:67" ht="17" thickBot="1">
      <c r="B86" s="181" t="s">
        <v>165</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3"/>
      <c r="BO86" s="184"/>
    </row>
    <row r="87" spans="2:67" ht="17" thickBot="1">
      <c r="B87" s="185" t="s">
        <v>166</v>
      </c>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6"/>
      <c r="BE87" s="186"/>
      <c r="BF87" s="186"/>
      <c r="BG87" s="186"/>
      <c r="BH87" s="186"/>
      <c r="BI87" s="186"/>
      <c r="BJ87" s="186"/>
      <c r="BK87" s="186"/>
      <c r="BL87" s="186"/>
      <c r="BM87" s="186"/>
      <c r="BN87" s="187"/>
      <c r="BO87" s="188"/>
    </row>
    <row r="88" spans="2:67">
      <c r="B88" s="181" t="s">
        <v>167</v>
      </c>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3"/>
      <c r="BO88" s="184"/>
    </row>
    <row r="89" spans="2:67">
      <c r="B89" s="181" t="s">
        <v>168</v>
      </c>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3"/>
      <c r="BO89" s="184"/>
    </row>
    <row r="90" spans="2:67">
      <c r="B90" s="181" t="s">
        <v>169</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3"/>
      <c r="BO90" s="184"/>
    </row>
    <row r="91" spans="2:67" ht="17" thickBot="1">
      <c r="B91" s="181" t="s">
        <v>170</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3"/>
      <c r="BO91" s="184"/>
    </row>
    <row r="92" spans="2:67" ht="17" thickBot="1">
      <c r="B92" s="185" t="s">
        <v>171</v>
      </c>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c r="AJ92" s="186"/>
      <c r="AK92" s="186"/>
      <c r="AL92" s="186"/>
      <c r="AM92" s="186"/>
      <c r="AN92" s="186"/>
      <c r="AO92" s="186"/>
      <c r="AP92" s="186"/>
      <c r="AQ92" s="186"/>
      <c r="AR92" s="186"/>
      <c r="AS92" s="186"/>
      <c r="AT92" s="186"/>
      <c r="AU92" s="186"/>
      <c r="AV92" s="186"/>
      <c r="AW92" s="186"/>
      <c r="AX92" s="186"/>
      <c r="AY92" s="186"/>
      <c r="AZ92" s="186"/>
      <c r="BA92" s="186"/>
      <c r="BB92" s="186"/>
      <c r="BC92" s="186"/>
      <c r="BD92" s="186"/>
      <c r="BE92" s="186"/>
      <c r="BF92" s="186"/>
      <c r="BG92" s="186"/>
      <c r="BH92" s="186"/>
      <c r="BI92" s="186"/>
      <c r="BJ92" s="186"/>
      <c r="BK92" s="186"/>
      <c r="BL92" s="186"/>
      <c r="BM92" s="186"/>
      <c r="BN92" s="187"/>
      <c r="BO92" s="188"/>
    </row>
    <row r="93" spans="2:67">
      <c r="B93" s="181" t="s">
        <v>172</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3"/>
      <c r="BO93" s="184"/>
    </row>
    <row r="94" spans="2:67">
      <c r="B94" s="181" t="s">
        <v>173</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3"/>
      <c r="BO94" s="184"/>
    </row>
    <row r="95" spans="2:67">
      <c r="B95" s="181" t="s">
        <v>174</v>
      </c>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3"/>
      <c r="BO95" s="184"/>
    </row>
    <row r="96" spans="2:67" ht="17" thickBot="1">
      <c r="B96" s="181" t="s">
        <v>175</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3"/>
      <c r="BO96" s="184"/>
    </row>
    <row r="97" spans="2:67" ht="17" thickBot="1">
      <c r="B97" s="185" t="s">
        <v>176</v>
      </c>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c r="AJ97" s="186"/>
      <c r="AK97" s="186"/>
      <c r="AL97" s="186"/>
      <c r="AM97" s="186"/>
      <c r="AN97" s="186"/>
      <c r="AO97" s="186"/>
      <c r="AP97" s="186"/>
      <c r="AQ97" s="186"/>
      <c r="AR97" s="186"/>
      <c r="AS97" s="186"/>
      <c r="AT97" s="186"/>
      <c r="AU97" s="186"/>
      <c r="AV97" s="186"/>
      <c r="AW97" s="186"/>
      <c r="AX97" s="186"/>
      <c r="AY97" s="186"/>
      <c r="AZ97" s="186"/>
      <c r="BA97" s="186"/>
      <c r="BB97" s="186"/>
      <c r="BC97" s="186"/>
      <c r="BD97" s="186"/>
      <c r="BE97" s="186"/>
      <c r="BF97" s="186"/>
      <c r="BG97" s="186"/>
      <c r="BH97" s="186"/>
      <c r="BI97" s="186"/>
      <c r="BJ97" s="186"/>
      <c r="BK97" s="186"/>
      <c r="BL97" s="186"/>
      <c r="BM97" s="186"/>
      <c r="BN97" s="187"/>
      <c r="BO97" s="188"/>
    </row>
    <row r="98" spans="2:67">
      <c r="B98" s="181" t="s">
        <v>177</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3"/>
      <c r="BO98" s="184"/>
    </row>
    <row r="99" spans="2:67">
      <c r="B99" s="181" t="s">
        <v>178</v>
      </c>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3"/>
      <c r="BO99" s="184"/>
    </row>
    <row r="100" spans="2:67">
      <c r="B100" s="181" t="s">
        <v>179</v>
      </c>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3"/>
      <c r="BO100" s="184"/>
    </row>
    <row r="101" spans="2:67" ht="17" thickBot="1">
      <c r="B101" s="196" t="s">
        <v>180</v>
      </c>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8"/>
      <c r="BO101" s="19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1:M18"/>
  <sheetViews>
    <sheetView workbookViewId="0"/>
  </sheetViews>
  <sheetFormatPr baseColWidth="10" defaultColWidth="10.6640625" defaultRowHeight="16"/>
  <cols>
    <col min="1" max="1" width="10.6640625" style="1"/>
    <col min="2" max="2" width="21.6640625" style="1" customWidth="1"/>
    <col min="3" max="3" width="41.1640625" style="1" bestFit="1" customWidth="1"/>
    <col min="4" max="4" width="41.1640625" style="1" hidden="1" customWidth="1"/>
    <col min="5" max="5" width="52.33203125" style="1" bestFit="1" customWidth="1"/>
    <col min="6" max="19" width="14.1640625" style="1" customWidth="1"/>
    <col min="20" max="21" width="20.83203125" style="1" customWidth="1"/>
    <col min="22" max="16384" width="10.6640625" style="1"/>
  </cols>
  <sheetData>
    <row r="1" spans="2:13">
      <c r="E1" s="90"/>
    </row>
    <row r="2" spans="2:13" ht="21">
      <c r="B2" s="81" t="s">
        <v>203</v>
      </c>
      <c r="C2" s="8"/>
      <c r="E2" s="90"/>
    </row>
    <row r="3" spans="2:13">
      <c r="E3" s="90"/>
    </row>
    <row r="4" spans="2:13">
      <c r="B4" s="3" t="s">
        <v>83</v>
      </c>
      <c r="C4" s="4"/>
      <c r="D4" s="4"/>
      <c r="E4" s="272"/>
      <c r="F4" s="8"/>
      <c r="G4" s="8"/>
      <c r="H4" s="8"/>
      <c r="I4" s="8"/>
      <c r="J4" s="8"/>
      <c r="K4" s="8"/>
      <c r="L4" s="8"/>
      <c r="M4" s="8"/>
    </row>
    <row r="5" spans="2:13" ht="60" customHeight="1">
      <c r="B5" s="358" t="s">
        <v>300</v>
      </c>
      <c r="C5" s="359"/>
      <c r="D5" s="359"/>
      <c r="E5" s="272"/>
      <c r="F5" s="45"/>
      <c r="G5" s="45"/>
      <c r="H5" s="45"/>
      <c r="I5" s="45"/>
      <c r="J5" s="45"/>
      <c r="K5" s="45"/>
      <c r="L5" s="45"/>
      <c r="M5" s="45"/>
    </row>
    <row r="6" spans="2:13" ht="17" thickBot="1">
      <c r="B6" s="8"/>
      <c r="C6" s="8"/>
      <c r="D6" s="8"/>
      <c r="E6" s="90"/>
    </row>
    <row r="7" spans="2:13">
      <c r="B7" s="20" t="s">
        <v>279</v>
      </c>
      <c r="C7" s="38"/>
      <c r="D7" s="38"/>
      <c r="E7" s="253"/>
      <c r="F7" s="38"/>
      <c r="G7" s="21"/>
    </row>
    <row r="8" spans="2:13">
      <c r="B8" s="22"/>
      <c r="C8" s="8"/>
      <c r="D8" s="8"/>
      <c r="E8" s="234" t="s">
        <v>269</v>
      </c>
      <c r="F8" s="234" t="s">
        <v>270</v>
      </c>
      <c r="G8" s="23"/>
    </row>
    <row r="9" spans="2:13">
      <c r="B9" s="22"/>
      <c r="C9" s="8"/>
      <c r="D9" s="8"/>
      <c r="E9" s="234"/>
      <c r="F9" s="234" t="s">
        <v>271</v>
      </c>
      <c r="G9" s="23"/>
    </row>
    <row r="10" spans="2:13" ht="17">
      <c r="B10" s="91" t="s">
        <v>280</v>
      </c>
      <c r="C10" s="92" t="s">
        <v>204</v>
      </c>
      <c r="D10" s="92"/>
      <c r="E10" s="214"/>
      <c r="F10" s="254"/>
      <c r="G10" s="255" t="s">
        <v>281</v>
      </c>
    </row>
    <row r="11" spans="2:13">
      <c r="B11" s="35" t="s">
        <v>282</v>
      </c>
      <c r="C11" s="262"/>
      <c r="D11" s="262"/>
      <c r="E11" s="262"/>
      <c r="F11" s="262"/>
      <c r="G11" s="263"/>
    </row>
    <row r="12" spans="2:13">
      <c r="B12" s="273"/>
      <c r="C12" s="274" t="s">
        <v>301</v>
      </c>
      <c r="D12" s="274"/>
      <c r="E12" s="274" t="s">
        <v>408</v>
      </c>
      <c r="F12" s="275"/>
      <c r="G12" s="276">
        <f>F12</f>
        <v>0</v>
      </c>
    </row>
    <row r="13" spans="2:13">
      <c r="B13" s="273"/>
      <c r="C13" s="274" t="s">
        <v>302</v>
      </c>
      <c r="D13" s="274"/>
      <c r="E13" s="274" t="s">
        <v>409</v>
      </c>
      <c r="F13" s="275"/>
      <c r="G13" s="276">
        <f>F13</f>
        <v>0</v>
      </c>
    </row>
    <row r="14" spans="2:13">
      <c r="B14" s="273"/>
      <c r="C14" s="274" t="s">
        <v>303</v>
      </c>
      <c r="D14" s="274"/>
      <c r="E14" s="274" t="s">
        <v>410</v>
      </c>
      <c r="F14" s="275"/>
      <c r="G14" s="276">
        <f>F14</f>
        <v>0</v>
      </c>
    </row>
    <row r="15" spans="2:13">
      <c r="B15" s="273"/>
      <c r="C15" s="274" t="s">
        <v>304</v>
      </c>
      <c r="D15" s="274"/>
      <c r="E15" s="274" t="s">
        <v>411</v>
      </c>
      <c r="F15" s="275"/>
      <c r="G15" s="276">
        <f>F15</f>
        <v>0</v>
      </c>
    </row>
    <row r="16" spans="2:13" ht="17" thickBot="1">
      <c r="B16" s="85"/>
      <c r="C16" s="86"/>
      <c r="D16" s="86"/>
      <c r="E16" s="256"/>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3</vt:i4>
      </vt:variant>
    </vt:vector>
  </HeadingPairs>
  <TitlesOfParts>
    <vt:vector size="34"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Steam methane reformer input</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csv_chemical_o_electricity_e_ps</vt:lpstr>
      <vt:lpstr>csv_chemical_electricity_ps</vt:lpstr>
      <vt:lpstr>csv_chemical_coal_non_e_ps</vt:lpstr>
      <vt:lpstr>csv_chemical_gas_non_e_ps</vt:lpstr>
      <vt:lpstr>csv_chemical_crude_oil_non_e_ps</vt:lpstr>
      <vt:lpstr>csv_chemical_wood_non_e_ps</vt:lpstr>
      <vt:lpstr>csv_refinery_transformation_eff</vt:lpstr>
      <vt:lpstr>csv_steam_methane_reformer_eff</vt:lpstr>
      <vt:lpstr>base_year</vt:lpstr>
      <vt:lpstr>country</vt:lpstr>
      <vt:lpstr>Eff_Gas_Heater</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Michiel den Haan</cp:lastModifiedBy>
  <cp:lastPrinted>2013-07-12T12:54:24Z</cp:lastPrinted>
  <dcterms:created xsi:type="dcterms:W3CDTF">2013-06-25T11:11:29Z</dcterms:created>
  <dcterms:modified xsi:type="dcterms:W3CDTF">2020-01-21T08:56:51Z</dcterms:modified>
  <cp:category/>
</cp:coreProperties>
</file>