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06A0C8E4-C3DE-5B4A-965C-1C65EBB108BE}"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7" r:id="rId5"/>
    <sheet name="Cegoia - infrakosten" sheetId="18" r:id="rId6"/>
    <sheet name="Cegoia - rekenvoorbeeld infra" sheetId="19" r:id="rId7"/>
  </sheets>
  <externalReferences>
    <externalReference r:id="rId8"/>
    <externalReference r:id="rId9"/>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4" i="17" l="1"/>
  <c r="G6" i="13" s="1"/>
  <c r="G16" i="13"/>
  <c r="G14" i="13"/>
  <c r="C9" i="19"/>
  <c r="D25" i="19"/>
  <c r="E25" i="19"/>
  <c r="E30" i="19" s="1"/>
  <c r="F25" i="19"/>
  <c r="C29" i="19"/>
  <c r="E29" i="19"/>
  <c r="D29" i="19"/>
  <c r="F29" i="19"/>
  <c r="F45" i="19"/>
  <c r="C43" i="19"/>
  <c r="F30" i="19" l="1"/>
  <c r="D30" i="19"/>
  <c r="C25" i="19"/>
  <c r="C30" i="19" s="1"/>
  <c r="F43" i="19"/>
  <c r="C40" i="19"/>
  <c r="C42" i="19"/>
  <c r="E17" i="12"/>
  <c r="G10" i="13"/>
  <c r="E32" i="12" s="1"/>
  <c r="G9" i="13"/>
  <c r="E31" i="12"/>
  <c r="E20" i="12"/>
  <c r="E25" i="12"/>
  <c r="E24" i="12"/>
  <c r="C46" i="19" l="1"/>
  <c r="F44" i="19"/>
  <c r="F41" i="19"/>
  <c r="F42" i="19"/>
  <c r="E46" i="19" l="1"/>
  <c r="F40" i="19"/>
  <c r="F46" i="19" s="1"/>
  <c r="D46" i="19"/>
</calcChain>
</file>

<file path=xl/sharedStrings.xml><?xml version="1.0" encoding="utf-8"?>
<sst xmlns="http://schemas.openxmlformats.org/spreadsheetml/2006/main" count="629" uniqueCount="316">
  <si>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</si>
  <si>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</si>
  <si>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</si>
  <si>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</si>
  <si>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</si>
  <si>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</si>
  <si>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</si>
  <si>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</si>
  <si>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</si>
  <si>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</si>
  <si>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</si>
  <si>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</si>
  <si>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</si>
  <si>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</si>
  <si>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</si>
  <si>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</si>
  <si>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</si>
  <si>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</si>
  <si>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</si>
  <si>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</si>
  <si>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</si>
  <si>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</si>
  <si>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</si>
  <si>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</si>
  <si>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</si>
  <si>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</si>
  <si>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</si>
  <si>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</si>
  <si>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</si>
  <si>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</si>
  <si>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</si>
  <si>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</si>
  <si>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</si>
  <si>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</si>
  <si>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</si>
  <si>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</si>
  <si>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</si>
  <si>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</si>
  <si>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</si>
  <si>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</si>
  <si>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</si>
  <si>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</si>
  <si>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</si>
  <si>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</si>
  <si>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</si>
  <si>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</si>
  <si>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</si>
  <si>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</si>
  <si>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</si>
  <si>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</si>
  <si>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</si>
  <si>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</si>
  <si>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</si>
  <si>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</si>
  <si>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</si>
  <si>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</si>
  <si>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</si>
  <si>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</si>
  <si>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</si>
  <si>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</si>
  <si>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</si>
  <si>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</si>
  <si>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</si>
  <si>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</si>
  <si>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</si>
  <si>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</si>
  <si>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</si>
  <si>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</si>
  <si>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</si>
  <si>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</si>
  <si>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</si>
  <si>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</si>
  <si>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</si>
  <si>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</si>
  <si>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</si>
  <si>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</si>
  <si>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</si>
  <si>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</si>
  <si>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</si>
  <si>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</si>
  <si>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</si>
  <si>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</si>
  <si>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</si>
  <si>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</si>
  <si>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</si>
  <si>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</si>
  <si>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</si>
  <si>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</si>
  <si>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</si>
  <si>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</si>
  <si>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</si>
  <si>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</si>
  <si>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</si>
  <si>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</si>
  <si>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</si>
  <si>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</si>
  <si>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kW/m2</t>
  </si>
  <si>
    <t>Marlieke Verweij</t>
  </si>
  <si>
    <t>buildings_space_heater_district_heating_steam_hot_water</t>
  </si>
  <si>
    <t>Input Greenvis</t>
  </si>
  <si>
    <t>m2</t>
  </si>
  <si>
    <t>kW</t>
  </si>
  <si>
    <t>Energie-infrastructuur parameters</t>
  </si>
  <si>
    <t>parameter soort</t>
  </si>
  <si>
    <t>parameter naam</t>
  </si>
  <si>
    <t>korte omschrijving</t>
  </si>
  <si>
    <t>standaard waarde</t>
  </si>
  <si>
    <t>eenheid parameter</t>
  </si>
  <si>
    <t>bron voor standaard waarde</t>
  </si>
  <si>
    <t>ruimte voor eventuele opmerkingen, vragen of nieuwe voorgestelde waarden</t>
  </si>
  <si>
    <t>Categorie</t>
  </si>
  <si>
    <t>Component</t>
  </si>
  <si>
    <t>Omschrijving</t>
  </si>
  <si>
    <t>Huidige waarde</t>
  </si>
  <si>
    <t>Eenheid</t>
  </si>
  <si>
    <t>Bron</t>
  </si>
  <si>
    <t>Opmerkingen</t>
  </si>
  <si>
    <t>Aansluitwaarde</t>
  </si>
  <si>
    <t>Warmte grondgebonden woning</t>
  </si>
  <si>
    <t>Aansluitwaarde van grondgebonden woningen op een warmtenet</t>
  </si>
  <si>
    <t>kW/woning</t>
  </si>
  <si>
    <t>WNH</t>
  </si>
  <si>
    <t>Warmte gestapelde woning</t>
  </si>
  <si>
    <t>Aansluitwaarde van gestapelde woningen op een warmtenet</t>
  </si>
  <si>
    <t>Alliander</t>
  </si>
  <si>
    <t>Warmte utiliteit</t>
  </si>
  <si>
    <t>Aansluitwaarde van utiliteit op een warmtenet</t>
  </si>
  <si>
    <t>Netbeheerders</t>
  </si>
  <si>
    <t>Afschrijftermijn</t>
  </si>
  <si>
    <t>Leidingen</t>
  </si>
  <si>
    <t>Gehanteerd afschrijftermijn voor investeringen in energie-infrastructuur</t>
  </si>
  <si>
    <t>jaar</t>
  </si>
  <si>
    <t>Discontovoet</t>
  </si>
  <si>
    <t>Warmtenetten</t>
  </si>
  <si>
    <t>Discontovoet gehanteerd voor investeringen in de infrastructuur</t>
  </si>
  <si>
    <t>Warmtebedrijven</t>
  </si>
  <si>
    <t>Elektriciteits- en gasnetten</t>
  </si>
  <si>
    <t>CE Delft 3.44.1, conform VROM-methodiek</t>
  </si>
  <si>
    <t>Ouderdomsfactor infra</t>
  </si>
  <si>
    <t>Netten voor 1900</t>
  </si>
  <si>
    <t>Kostenverhogingsfactor voor aanpassen van infrastructuur bij oude buurten</t>
  </si>
  <si>
    <t>Aanname CE</t>
  </si>
  <si>
    <t>Netten 1900-1945</t>
  </si>
  <si>
    <t>Netten na 1945</t>
  </si>
  <si>
    <t>Elektriciteitsnet</t>
  </si>
  <si>
    <t>Kosten per aansluiting</t>
  </si>
  <si>
    <t>Kosten voor het instandhouden van de aansluiting</t>
  </si>
  <si>
    <t>EUR/aansluiting</t>
  </si>
  <si>
    <t>Kosten per meter</t>
  </si>
  <si>
    <t>Kosten voor het instandhouden van de leidingen</t>
  </si>
  <si>
    <t>EUR/meter</t>
  </si>
  <si>
    <t>Onderhoud per meter</t>
  </si>
  <si>
    <t>Onderhoud leidingen</t>
  </si>
  <si>
    <t>EUR/meter/jaar</t>
  </si>
  <si>
    <t>Onderhoud per aansluiting</t>
  </si>
  <si>
    <t>Onderhoud aansluiting</t>
  </si>
  <si>
    <t>EUR/aansluiting/jaar</t>
  </si>
  <si>
    <t>Bijeenkomst</t>
  </si>
  <si>
    <t>Onderhoud utiliteit</t>
  </si>
  <si>
    <t>EUR/m2/jaar</t>
  </si>
  <si>
    <t>RVO module</t>
  </si>
  <si>
    <t>Cel</t>
  </si>
  <si>
    <t>Gezondheidszorg</t>
  </si>
  <si>
    <t>Kantoren</t>
  </si>
  <si>
    <t>Logies</t>
  </si>
  <si>
    <t>Onderwijs</t>
  </si>
  <si>
    <t>Sport</t>
  </si>
  <si>
    <t>Winkels</t>
  </si>
  <si>
    <t>Gasnet</t>
  </si>
  <si>
    <t>Onderhoud van de aansluiting</t>
  </si>
  <si>
    <t>Onderhoud van de leidingen</t>
  </si>
  <si>
    <t>Amovering gasnet</t>
  </si>
  <si>
    <t>Kosten voor het verwijderen van de aansluiting</t>
  </si>
  <si>
    <t>Kosten voor het verwijderen van de leidingen</t>
  </si>
  <si>
    <t>Waterstofnet</t>
  </si>
  <si>
    <t>Kostenfactor t.o.v. gasnet</t>
  </si>
  <si>
    <t>Kostenverhouding tussen waterstofnet en aardgas/groengas net</t>
  </si>
  <si>
    <t>Netverzwaring</t>
  </si>
  <si>
    <t>Kosten voor het verzwaren van het elektriciteitsnet</t>
  </si>
  <si>
    <t>EUR/kW</t>
  </si>
  <si>
    <t>gemiddelde uit ' De systeemkosten van warmte voor woningen' (Ecofys,2015)</t>
  </si>
  <si>
    <t>Warmtenet</t>
  </si>
  <si>
    <t>Aansluiting gestapelde woning met collectieve ketel</t>
  </si>
  <si>
    <t>Kosten om de woning aan te sluiten op het distributienet, inclusief warmtewissel (ca. 2000EUR), meter, etc.</t>
  </si>
  <si>
    <t>EUR/woning</t>
  </si>
  <si>
    <t>Aasntluitng gestapelde woning met individuele ketel</t>
  </si>
  <si>
    <t>Kosten om de woning aan te sluiten op het distributienet, exclusief warmtewissel (ca. 2000EUR), meter, etc.</t>
  </si>
  <si>
    <t>Aansluiting grondgebonden woning</t>
  </si>
  <si>
    <t>Aansluiting utiliteit</t>
  </si>
  <si>
    <t>Kosten om de utiliteitsbouw aan te sluiten op het distributienet, exclusief warmtewissel (ca. 2000EUR), meter, etc.</t>
  </si>
  <si>
    <t>Bijstook</t>
  </si>
  <si>
    <t>A+</t>
  </si>
  <si>
    <t>Percentage van de jaarlijkse warmtevraag ingevuld door bijstook, bij een gemiddeld schillabel van de woningen</t>
  </si>
  <si>
    <t>A</t>
  </si>
  <si>
    <t>B</t>
  </si>
  <si>
    <t>C</t>
  </si>
  <si>
    <t>D</t>
  </si>
  <si>
    <t>E</t>
  </si>
  <si>
    <t>F</t>
  </si>
  <si>
    <t>G</t>
  </si>
  <si>
    <t>Rendement</t>
  </si>
  <si>
    <t>Rendement van bijstook met piekketels in WOS</t>
  </si>
  <si>
    <t>Collectieve WP</t>
  </si>
  <si>
    <t>Investeringskosten voor een collectieve warmtepomp</t>
  </si>
  <si>
    <t>vesta functioneel ontwerp warmtenetten (concept 6 juni 2018)</t>
  </si>
  <si>
    <t>Gelijktijdigheid</t>
  </si>
  <si>
    <t>Gelijktijdigheid van de warmtevraag in een buurt</t>
  </si>
  <si>
    <t>Vermogen OS LT</t>
  </si>
  <si>
    <t>Vermogen van de onderstations bij een LT net</t>
  </si>
  <si>
    <t>Vermogen OS HT</t>
  </si>
  <si>
    <t>Vermogen van de onderstations bij een HT net</t>
  </si>
  <si>
    <t>vesta 2.0</t>
  </si>
  <si>
    <t>Vermogen OS WKO</t>
  </si>
  <si>
    <t>Vermogen van de onderstations bij een WKO net</t>
  </si>
  <si>
    <t>Vermogen OS MT</t>
  </si>
  <si>
    <t>Vermogen van de onderstations bij een MT net</t>
  </si>
  <si>
    <t>Overcapaciteit WP</t>
  </si>
  <si>
    <t>Overdimensionering van de collectieve warmtepomp voor backup en piekvraag</t>
  </si>
  <si>
    <t>Kosten OS</t>
  </si>
  <si>
    <t>Kosten van de onderstations</t>
  </si>
  <si>
    <t>Onderhoud OS</t>
  </si>
  <si>
    <t>Onderhoudskosen als percentage van de investering</t>
  </si>
  <si>
    <t>Kosten WOS + hulpketel</t>
  </si>
  <si>
    <t>Kosten van de warmteoverdrachtstations inclusief hulpketels</t>
  </si>
  <si>
    <t>Kosten WOS</t>
  </si>
  <si>
    <t>Kosten van de warmteoverdrachtstations exclusief hulpketels</t>
  </si>
  <si>
    <t>Onderhoud WOS</t>
  </si>
  <si>
    <t>Onderhoud hoodfleiding</t>
  </si>
  <si>
    <t>Onderhoud zijleiding</t>
  </si>
  <si>
    <t>Onderhoud transportleiding</t>
  </si>
  <si>
    <t>Korting bestaand warmtenet</t>
  </si>
  <si>
    <t>Kortingspercentage voor bestaande warmtenetten</t>
  </si>
  <si>
    <t>Piekverlies</t>
  </si>
  <si>
    <t>Percentage verlies op capaciteit piekvoorziening</t>
  </si>
  <si>
    <t>Leidingverlies</t>
  </si>
  <si>
    <t>Percentage verlies op volume</t>
  </si>
  <si>
    <t>Opgestelde capaciteit hulpketels</t>
  </si>
  <si>
    <t>Percentage capaciteit hulpketels t.o.v. totaal vermogen OS</t>
  </si>
  <si>
    <t>Productiekosten</t>
  </si>
  <si>
    <t>AVI</t>
  </si>
  <si>
    <t>Kostprijs uitgekoppelde warmte</t>
  </si>
  <si>
    <t>EUR/GJ</t>
  </si>
  <si>
    <t>BMC</t>
  </si>
  <si>
    <t>Energiecentrale</t>
  </si>
  <si>
    <t>aantal onderstations</t>
  </si>
  <si>
    <t>Zijleiding</t>
  </si>
  <si>
    <t>Hoofdleiding</t>
  </si>
  <si>
    <t>Transportleiding</t>
  </si>
  <si>
    <t>euro/meter</t>
  </si>
  <si>
    <t>kosten warmteleidingen</t>
  </si>
  <si>
    <t>Totaal</t>
  </si>
  <si>
    <t>Aansluitingen</t>
  </si>
  <si>
    <t>Onderstations</t>
  </si>
  <si>
    <t>Zijleidingen</t>
  </si>
  <si>
    <t>WOS</t>
  </si>
  <si>
    <t>Transport</t>
  </si>
  <si>
    <t>Totale jaarlijkse kosten</t>
  </si>
  <si>
    <t>Onderhoud</t>
  </si>
  <si>
    <t>Jaarlijkse kosten investering</t>
  </si>
  <si>
    <t>Investering</t>
  </si>
  <si>
    <t>Voorbeeldberekening van de jaarlijkse kosten voor het warmtenet, zie ook figuren</t>
  </si>
  <si>
    <t xml:space="preserve"> Berekening HT Warmtenet (exclusief kosten bron)</t>
  </si>
  <si>
    <t>Onderhoud totaal</t>
  </si>
  <si>
    <t>Onderhoud net</t>
  </si>
  <si>
    <t>Investering totaal</t>
  </si>
  <si>
    <t>Investering net</t>
  </si>
  <si>
    <t>Investering aansluiting</t>
  </si>
  <si>
    <t>Elektriciteitnet</t>
  </si>
  <si>
    <t>Amovering</t>
  </si>
  <si>
    <t>Voorbeeldberekening van de jaarlijkse kosten voor het gas- en elektriciteitsnet, amovering van het gasnet en netverzwaring</t>
  </si>
  <si>
    <t>Berekening gas- en elektriceitsnet</t>
  </si>
  <si>
    <t>ha</t>
  </si>
  <si>
    <t>Oppervlakte buurt</t>
  </si>
  <si>
    <t>Aansluitwaarde buurt</t>
  </si>
  <si>
    <t>m/weq</t>
  </si>
  <si>
    <t>Lengte elektriciteitsnet</t>
  </si>
  <si>
    <t>Lengte gasnet</t>
  </si>
  <si>
    <t>Ouderdomsfactor</t>
  </si>
  <si>
    <t>Grondgebonden</t>
  </si>
  <si>
    <t>Oppervlakte utiliteit</t>
  </si>
  <si>
    <t>Gestapeld</t>
  </si>
  <si>
    <t>Aantal woningen</t>
  </si>
  <si>
    <t>Aantal</t>
  </si>
  <si>
    <t>Oppervlakte (m2)</t>
  </si>
  <si>
    <t>Waarde</t>
  </si>
  <si>
    <t>De gele cellen kunnen worden aangepast om de voorbeeldberekening specifiek te maken voor een bepaalde buurt</t>
  </si>
  <si>
    <t>Voorbeeld buurtgegevens</t>
  </si>
  <si>
    <t>GreenVis</t>
  </si>
  <si>
    <t>Correspondentie Ewald Slingerland Greenvis 27 December 2018</t>
  </si>
  <si>
    <t>The cost of the secondary infrastructure will be mainly determined by the distribution and the type of the houses connected</t>
  </si>
  <si>
    <t>Afleverset/inpandig/WOS</t>
  </si>
  <si>
    <t>Secundaire infra</t>
  </si>
  <si>
    <t>Totaal:</t>
  </si>
  <si>
    <t>investering [EUR/aansluiting]</t>
  </si>
  <si>
    <t>technische levensduur [jaar]</t>
  </si>
  <si>
    <t>jaarlijkse O&amp;M kosten (2%) [EUR/aansluiting]</t>
  </si>
  <si>
    <t>lengte/aansluiting</t>
  </si>
  <si>
    <t>jaarlijkse O&amp;M kosten [EUR/aansluiting]</t>
  </si>
  <si>
    <t>Landelijk vrijstaand huis</t>
  </si>
  <si>
    <t>50+</t>
  </si>
  <si>
    <t>30/50</t>
  </si>
  <si>
    <t>Landelijk rijtjeshuis</t>
  </si>
  <si>
    <t>Dorp vrijstaand huis</t>
  </si>
  <si>
    <t>Dorp rijtjeshuis</t>
  </si>
  <si>
    <t>Dorp appartement</t>
  </si>
  <si>
    <t>Stad rijtjeshuis</t>
  </si>
  <si>
    <t>Stad appartement</t>
  </si>
  <si>
    <t>Stad flat</t>
  </si>
  <si>
    <t>Voorgestelde kosten voor in het ETM</t>
  </si>
  <si>
    <t>Gemiddelde stad rijtjeshuis + appartement</t>
  </si>
  <si>
    <t>Wijknet</t>
  </si>
  <si>
    <t>Gemiddeld</t>
  </si>
  <si>
    <t>Secundaire infrastructure: this contains the distribution pipes and the connections to the households including heat exchangers</t>
  </si>
  <si>
    <t>The costs table below are obtained from Liandon for ETMoses</t>
  </si>
  <si>
    <t>Connection capacity</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</si>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</sst>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00"/>
    <numFmt numFmtId="166" formatCode="0.0000"/>
    <numFmt numFmtId="167" formatCode="0.0%"/>
    <numFmt numFmtId="168" formatCode="_ &quot;€&quot;\ * ###0.00_ ;_ &quot;€&quot;\ * \-###0.00_ ;_ &quot;€&quot;\ * &quot;-&quot;??_ ;_ @_ "/>
    <numFmt numFmtId="169" formatCode="_ &quot;€&quot;\ * #,##0_ ;_ &quot;€&quot;\ * \-#,##0_ ;_ &quot;€&quot;\ * &quot;-&quot;??_ ;_ @_ "/>
    <numFmt numFmtId="170" formatCode="_ &quot;€&quot;\ * #,##0.0_ ;_ &quot;€&quot;\ * \-#,##0.0_ ;_ &quot;€&quot;\ * &quot;-&quot;??_ ;_ @_ "/>
    <numFmt numFmtId="171" formatCode="_ &quot;€&quot;\ * #,##0.00_ ;_ &quot;€&quot;\ * \-#,##0.00_ ;_ &quot;€&quot;\ * &quot;-&quot;??_ ;_ @_ "/>
    <numFmt numFmtId="172" formatCode="_ &quot;€&quot;\ * #,##0.0_ ;_ &quot;€&quot;\ * \-#,##0.0_ ;_ &quot;€&quot;\ * &quot;-&quot;?_ ;_ @_ "/>
    <numFmt numFmtId="173" formatCode="&quot;€&quot;\ #,##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5"/>
      <color theme="3"/>
      <name val="Calibri"/>
      <family val="2"/>
      <scheme val="minor"/>
    </font>
    <font>
      <sz val="12"/>
      <color theme="1"/>
      <name val="Trebuchet MS"/>
      <family val="2"/>
    </font>
    <font>
      <sz val="11"/>
      <color theme="1"/>
      <name val="Calibri"/>
      <family val="2"/>
      <scheme val="minor"/>
    </font>
    <font>
      <sz val="10"/>
      <color theme="1"/>
      <name val="Calibri"/>
      <family val="2"/>
      <scheme val="minor"/>
    </font>
    <font>
      <sz val="10"/>
      <color theme="1"/>
      <name val="Trebuchet MS"/>
      <family val="2"/>
    </font>
    <font>
      <sz val="10"/>
      <name val="Trebuchet MS"/>
      <family val="2"/>
    </font>
    <font>
      <b/>
      <sz val="10"/>
      <color theme="1"/>
      <name val="Trebuchet MS"/>
      <family val="2"/>
    </font>
    <font>
      <sz val="12"/>
      <color theme="3"/>
      <name val="Calibri"/>
      <family val="2"/>
      <scheme val="minor"/>
    </font>
    <font>
      <b/>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
      <patternFill patternType="solid">
        <fgColor rgb="FFB9E4FF"/>
        <bgColor indexed="64"/>
      </patternFill>
    </fill>
    <fill>
      <patternFill patternType="solid">
        <fgColor rgb="FFE1F4FF"/>
        <bgColor indexed="64"/>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thin">
        <color rgb="FF009EE0"/>
      </left>
      <right style="thin">
        <color rgb="FF009EE0"/>
      </right>
      <top style="thin">
        <color rgb="FF009EE0"/>
      </top>
      <bottom style="thin">
        <color rgb="FF009EE0"/>
      </bottom>
      <diagonal/>
    </border>
    <border>
      <left style="thin">
        <color rgb="FF009EE0"/>
      </left>
      <right style="thin">
        <color rgb="FF009EE0"/>
      </right>
      <top style="thin">
        <color rgb="FF009EE0"/>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s>
  <cellStyleXfs count="26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22" applyNumberFormat="0" applyFill="0" applyAlignment="0" applyProtection="0"/>
    <xf numFmtId="0" fontId="31" fillId="0" borderId="0"/>
    <xf numFmtId="0" fontId="31" fillId="13" borderId="23" applyNumberFormat="0" applyFont="0" applyAlignment="0" applyProtection="0"/>
    <xf numFmtId="9" fontId="31" fillId="0" borderId="0" applyFont="0" applyFill="0" applyBorder="0" applyAlignment="0" applyProtection="0"/>
    <xf numFmtId="168" fontId="31" fillId="0" borderId="0" applyFont="0" applyFill="0" applyBorder="0" applyAlignment="0" applyProtection="0"/>
  </cellStyleXfs>
  <cellXfs count="19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4" xfId="0" applyFont="1" applyFill="1" applyBorder="1"/>
    <xf numFmtId="0" fontId="17" fillId="2" borderId="25" xfId="0" applyFont="1" applyFill="1" applyBorder="1"/>
    <xf numFmtId="0" fontId="17" fillId="2" borderId="26"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4" fontId="2" fillId="2" borderId="0" xfId="0" applyNumberFormat="1" applyFont="1" applyFill="1"/>
    <xf numFmtId="0" fontId="32" fillId="0" borderId="0" xfId="257" applyFont="1"/>
    <xf numFmtId="0" fontId="33" fillId="0" borderId="0" xfId="256" applyFont="1" applyBorder="1" applyAlignment="1">
      <alignment horizontal="center"/>
    </xf>
    <xf numFmtId="0" fontId="33" fillId="13" borderId="23" xfId="258" applyFont="1" applyAlignment="1">
      <alignment horizontal="center" vertical="center" wrapText="1"/>
    </xf>
    <xf numFmtId="0" fontId="33" fillId="0" borderId="0" xfId="257" applyFont="1"/>
    <xf numFmtId="0" fontId="33" fillId="0" borderId="28" xfId="257" applyFont="1" applyBorder="1"/>
    <xf numFmtId="9" fontId="33" fillId="0" borderId="0" xfId="257" applyNumberFormat="1" applyFont="1"/>
    <xf numFmtId="0" fontId="34" fillId="0" borderId="28" xfId="257" applyFont="1" applyBorder="1"/>
    <xf numFmtId="167" fontId="33" fillId="0" borderId="0" xfId="259" applyNumberFormat="1" applyFont="1"/>
    <xf numFmtId="169" fontId="33" fillId="0" borderId="28" xfId="260" applyNumberFormat="1" applyFont="1" applyBorder="1"/>
    <xf numFmtId="170" fontId="33" fillId="0" borderId="28" xfId="260" applyNumberFormat="1" applyFont="1" applyBorder="1"/>
    <xf numFmtId="171" fontId="33" fillId="0" borderId="28" xfId="260" applyNumberFormat="1" applyFont="1" applyBorder="1"/>
    <xf numFmtId="0" fontId="33" fillId="0" borderId="29" xfId="257" applyFont="1" applyBorder="1"/>
    <xf numFmtId="169" fontId="32" fillId="0" borderId="0" xfId="257" applyNumberFormat="1" applyFont="1"/>
    <xf numFmtId="2" fontId="32" fillId="0" borderId="0" xfId="257" applyNumberFormat="1" applyFont="1"/>
    <xf numFmtId="164" fontId="32" fillId="0" borderId="0" xfId="257" applyNumberFormat="1" applyFont="1"/>
    <xf numFmtId="172" fontId="32" fillId="0" borderId="0" xfId="257" applyNumberFormat="1" applyFont="1"/>
    <xf numFmtId="169" fontId="33" fillId="0" borderId="29" xfId="260" applyNumberFormat="1" applyFont="1" applyBorder="1"/>
    <xf numFmtId="9" fontId="33" fillId="0" borderId="28" xfId="259" applyFont="1" applyBorder="1"/>
    <xf numFmtId="9" fontId="33" fillId="0" borderId="29" xfId="259" applyFont="1" applyBorder="1"/>
    <xf numFmtId="0" fontId="33" fillId="0" borderId="28" xfId="259" applyNumberFormat="1" applyFont="1" applyBorder="1"/>
    <xf numFmtId="0" fontId="35" fillId="14" borderId="28" xfId="257" applyFont="1" applyFill="1" applyBorder="1" applyAlignment="1">
      <alignment horizontal="left"/>
    </xf>
    <xf numFmtId="173" fontId="33" fillId="0" borderId="28" xfId="259" applyNumberFormat="1" applyFont="1" applyBorder="1"/>
    <xf numFmtId="0" fontId="33" fillId="14" borderId="28" xfId="257" applyFont="1" applyFill="1" applyBorder="1" applyAlignment="1">
      <alignment horizontal="left"/>
    </xf>
    <xf numFmtId="173" fontId="32" fillId="0" borderId="0" xfId="257" applyNumberFormat="1" applyFont="1"/>
    <xf numFmtId="173" fontId="33" fillId="15" borderId="28" xfId="259" applyNumberFormat="1" applyFont="1" applyFill="1" applyBorder="1"/>
    <xf numFmtId="173" fontId="35" fillId="0" borderId="28" xfId="259" applyNumberFormat="1" applyFont="1" applyBorder="1"/>
    <xf numFmtId="173" fontId="35" fillId="15" borderId="28" xfId="259" applyNumberFormat="1" applyFont="1" applyFill="1" applyBorder="1"/>
    <xf numFmtId="0" fontId="33" fillId="6" borderId="28" xfId="259" applyNumberFormat="1" applyFont="1" applyFill="1" applyBorder="1"/>
    <xf numFmtId="0" fontId="33" fillId="15" borderId="28" xfId="259" applyNumberFormat="1" applyFont="1" applyFill="1" applyBorder="1"/>
    <xf numFmtId="1" fontId="33" fillId="6" borderId="28" xfId="259" applyNumberFormat="1" applyFont="1" applyFill="1" applyBorder="1"/>
    <xf numFmtId="164" fontId="33" fillId="0" borderId="28" xfId="259" applyNumberFormat="1" applyFont="1" applyBorder="1"/>
    <xf numFmtId="164" fontId="33" fillId="6" borderId="28" xfId="259" applyNumberFormat="1" applyFont="1" applyFill="1" applyBorder="1"/>
    <xf numFmtId="0" fontId="2" fillId="0" borderId="0" xfId="0" applyNumberFormat="1" applyFont="1" applyFill="1" applyBorder="1" applyAlignment="1" applyProtection="1">
      <alignment horizontal="left" vertical="center"/>
    </xf>
    <xf numFmtId="0" fontId="2" fillId="2" borderId="18" xfId="0" applyFont="1" applyFill="1" applyBorder="1"/>
    <xf numFmtId="0" fontId="2" fillId="2" borderId="27" xfId="0" applyFont="1" applyFill="1" applyBorder="1"/>
    <xf numFmtId="165" fontId="2" fillId="2" borderId="27" xfId="0" applyNumberFormat="1" applyFont="1" applyFill="1" applyBorder="1"/>
    <xf numFmtId="0" fontId="17" fillId="2" borderId="27" xfId="0" applyFont="1" applyFill="1" applyBorder="1"/>
    <xf numFmtId="2" fontId="2" fillId="2" borderId="27" xfId="0" applyNumberFormat="1" applyFont="1" applyFill="1" applyBorder="1"/>
    <xf numFmtId="0" fontId="2" fillId="0" borderId="27" xfId="0" applyNumberFormat="1" applyFont="1" applyFill="1" applyBorder="1" applyAlignment="1" applyProtection="1">
      <alignment horizontal="left" vertical="center"/>
    </xf>
    <xf numFmtId="0" fontId="37" fillId="2" borderId="27" xfId="0" applyFont="1" applyFill="1" applyBorder="1"/>
    <xf numFmtId="164" fontId="12" fillId="2" borderId="0"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30" fillId="0" borderId="22" xfId="256" applyFont="1" applyAlignment="1">
      <alignment horizontal="center"/>
    </xf>
    <xf numFmtId="0" fontId="32" fillId="13" borderId="32" xfId="258" applyFont="1" applyBorder="1" applyAlignment="1">
      <alignment horizontal="center" wrapText="1"/>
    </xf>
    <xf numFmtId="0" fontId="32" fillId="13" borderId="31" xfId="258" applyFont="1" applyBorder="1" applyAlignment="1">
      <alignment horizontal="center" wrapText="1"/>
    </xf>
    <xf numFmtId="0" fontId="32" fillId="13" borderId="30" xfId="258" applyFont="1" applyBorder="1" applyAlignment="1">
      <alignment horizontal="center" wrapText="1"/>
    </xf>
    <xf numFmtId="0" fontId="36" fillId="0" borderId="22" xfId="256" applyFont="1" applyAlignment="1">
      <alignment horizontal="center"/>
    </xf>
    <xf numFmtId="0" fontId="26" fillId="4" borderId="18" xfId="0" applyFont="1" applyFill="1" applyBorder="1"/>
  </cellXfs>
  <cellStyles count="261">
    <cellStyle name="Currency 4" xfId="260"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eading 1" xfId="256"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7" xr:uid="{DE6D40B9-1EA8-8942-ABF7-45EF1B08B38F}"/>
    <cellStyle name="Note 2" xfId="258" xr:uid="{E9A5CC12-821E-4540-AD4C-4E1D8756E8F9}"/>
    <cellStyle name="Percent 2" xfId="259" xr:uid="{B4BABCB2-5BA1-A54B-8D6D-EDE17CD2AA19}"/>
  </cellStyles>
  <dxfs count="12">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b val="0"/>
        <i val="0"/>
        <strike val="0"/>
        <condense val="0"/>
        <extend val="0"/>
        <outline val="0"/>
        <shadow val="0"/>
        <u val="none"/>
        <vertAlign val="baseline"/>
        <sz val="10"/>
        <color theme="1"/>
        <name val="Trebuchet MS"/>
        <family val="2"/>
        <scheme val="none"/>
      </font>
      <fill>
        <patternFill patternType="none">
          <fgColor indexed="64"/>
          <bgColor indexed="65"/>
        </patternFill>
      </fill>
      <border diagonalUp="0" diagonalDown="0">
        <left style="thin">
          <color rgb="FF009EE0"/>
        </left>
        <right style="thin">
          <color rgb="FF009EE0"/>
        </right>
        <top style="thin">
          <color rgb="FF009EE0"/>
        </top>
        <bottom/>
        <vertical/>
        <horizontal/>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dxf>
    <dxf>
      <font>
        <strike val="0"/>
        <outline val="0"/>
        <shadow val="0"/>
        <u val="none"/>
        <vertAlign val="baseline"/>
        <sz val="10"/>
        <color theme="1"/>
        <name val="Trebuchet MS"/>
        <scheme val="none"/>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495300</xdr:colOff>
      <xdr:row>38</xdr:row>
      <xdr:rowOff>177800</xdr:rowOff>
    </xdr:from>
    <xdr:to>
      <xdr:col>9</xdr:col>
      <xdr:colOff>457200</xdr:colOff>
      <xdr:row>59</xdr:row>
      <xdr:rowOff>165100</xdr:rowOff>
    </xdr:to>
    <xdr:sp macro="" textlink="">
      <xdr:nvSpPr>
        <xdr:cNvPr id="4" name="TextBox 3">
          <a:extLst>
            <a:ext uri="{FF2B5EF4-FFF2-40B4-BE49-F238E27FC236}">
              <a16:creationId xmlns:a16="http://schemas.microsoft.com/office/drawing/2014/main" id="{0974CEBD-85B2-A24E-AA96-5D1574A52B45}"/>
            </a:ext>
          </a:extLst>
        </xdr:cNvPr>
        <xdr:cNvSpPr txBox="1"/>
      </xdr:nvSpPr>
      <xdr:spPr>
        <a:xfrm>
          <a:off x="1295400" y="10147300"/>
          <a:ext cx="8839200" cy="425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buFont typeface="Arial" panose="020B0604020202020204" pitchFamily="34" charset="0"/>
            <a:buChar char="•"/>
          </a:pPr>
          <a:r>
            <a:rPr lang="en-US" b="0" i="0">
              <a:solidFill>
                <a:srgbClr val="222222"/>
              </a:solidFill>
              <a:effectLst/>
              <a:latin typeface="verdana, sans-serif"/>
            </a:rPr>
            <a:t>Voor de primaire infrastructuur reken ik terug naar een diameter van de pijp die overeenkomt met ca. 1.500 - 2.000 woning(equivalent)en. Je zou kunnen zeggen dat dat een klein tot middelgroot net is. Voor grote(re) warmtenetten kan het zijn dat een dikkere pijp nodig is, waardoor de investering hoger uitpakt. Andere factoren naast genoemde diameter en isolatieklasse die deze kosten beïnvloeden zijn wegdekking (asfalt vs. klinkers) en temperatuurniveau (hogere temperaturen vaak een groter temperatuurverschil dus met zelfde diameter meer vermogen).</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Percentage O&amp;M van 1% op primaire infra is een goede aanname.</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Gemiddeld 2.500 euro per (stads)woning voor afleverset, inpandige leidingen en (deel van het) WarmteOverdrachtStation in de wijk is een goede aanname. Let wel: de inpandige leidingen betreffen alleen de leiding van gevel naar afleverset. Vaak zie je dat in bestaande woningen extra leidingen nodig zijn van afleverset naar plek van gasketel (vaak op zolder). Bovendien uiteraard excl. verwijderen gasketel, dichtmaken rookgasafvoer, koken op inductie, evt. aanpassen elektriciteitsgroepen etc.</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2% als O&amp;M voor die kosten is prima.</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Voor secundaire infra lijken alleen aansluitleidingen (aftakkingen van het warmtenet in de wijk: "wijknet") meegenomen (getuige de 0 meter voor appartementen/ flats). Ik zie in de praktijk typisch 6 meter aansluitleiding voor rijtjeshuizen en 1 meter voor appartementen/ flats. Dan komt het wijknet daar nog bij: zeg gemiddeld 5 meter per woning (sterk afhankelijk van stedelijkheid c.q. bebouwingsdichtheid). Met 50/50 rijtjeshuis/appartement in de stad kom je dan op  meter per woning. Met 500 EUR per meter (prima aanname) kom je dan dus op EUR 4.250 per woning.</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1% als O&amp;M voor secundaire infra is prima.</a:t>
          </a:r>
          <a:endParaRPr lang="en-US" b="0" i="0">
            <a:solidFill>
              <a:srgbClr val="222222"/>
            </a:solidFill>
            <a:effectLst/>
            <a:latin typeface="Arial" panose="020B0604020202020204" pitchFamily="34" charset="0"/>
          </a:endParaRPr>
        </a:p>
        <a:p>
          <a:pPr marL="0" indent="0" algn="l">
            <a:buFont typeface="Arial" panose="020B0604020202020204" pitchFamily="34" charset="0"/>
            <a:buChar char="•"/>
          </a:pPr>
          <a:r>
            <a:rPr lang="en-US" b="0" i="0">
              <a:solidFill>
                <a:srgbClr val="222222"/>
              </a:solidFill>
              <a:effectLst/>
              <a:latin typeface="verdana, sans-serif"/>
            </a:rPr>
            <a:t>Gevolg van bovenstaand is dat totale secundaire kosten uitkomen op 2.500 + 4.250 = </a:t>
          </a:r>
          <a:r>
            <a:rPr lang="en-US" b="1" i="0">
              <a:solidFill>
                <a:srgbClr val="222222"/>
              </a:solidFill>
              <a:effectLst/>
              <a:latin typeface="verdana, sans-serif"/>
            </a:rPr>
            <a:t>6.750 EUR per aansluiting</a:t>
          </a:r>
          <a:r>
            <a:rPr lang="en-US" b="0" i="0">
              <a:solidFill>
                <a:srgbClr val="222222"/>
              </a:solidFill>
              <a:effectLst/>
              <a:latin typeface="verdana, sans-serif"/>
            </a:rPr>
            <a:t>. O&amp;</a:t>
          </a:r>
          <a:r>
            <a:rPr lang="en-US" sz="1100" b="0" i="0">
              <a:solidFill>
                <a:srgbClr val="222222"/>
              </a:solidFill>
              <a:effectLst/>
              <a:latin typeface="verdana, sans-serif"/>
              <a:ea typeface="+mn-ea"/>
              <a:cs typeface="+mn-cs"/>
            </a:rPr>
            <a:t>M:EUR </a:t>
          </a:r>
          <a:r>
            <a:rPr lang="en-US" sz="1100" b="1" i="0">
              <a:solidFill>
                <a:srgbClr val="222222"/>
              </a:solidFill>
              <a:effectLst/>
              <a:latin typeface="verdana, sans-serif"/>
              <a:ea typeface="+mn-ea"/>
              <a:cs typeface="+mn-cs"/>
            </a:rPr>
            <a:t>92,5 per aansluiting per jaar.</a:t>
          </a:r>
        </a:p>
        <a:p>
          <a:pPr marL="0" marR="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rgbClr val="222222"/>
              </a:solidFill>
              <a:effectLst/>
              <a:latin typeface="verdana, sans-serif"/>
              <a:ea typeface="+mn-ea"/>
              <a:cs typeface="+mn-cs"/>
            </a:rPr>
            <a:t> Voor een bestaande woning geldt een typisch aansluitvermogen van gemiddeld </a:t>
          </a:r>
          <a:r>
            <a:rPr lang="en-US" sz="1100" b="1" i="0">
              <a:solidFill>
                <a:srgbClr val="222222"/>
              </a:solidFill>
              <a:effectLst/>
              <a:latin typeface="verdana, sans-serif"/>
              <a:ea typeface="+mn-ea"/>
              <a:cs typeface="+mn-cs"/>
            </a:rPr>
            <a:t>ca. 8 kW;</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34</xdr:row>
      <xdr:rowOff>0</xdr:rowOff>
    </xdr:from>
    <xdr:ext cx="5906808" cy="3707529"/>
    <xdr:pic>
      <xdr:nvPicPr>
        <xdr:cNvPr id="2" name="Afbeelding 2">
          <a:extLst>
            <a:ext uri="{FF2B5EF4-FFF2-40B4-BE49-F238E27FC236}">
              <a16:creationId xmlns:a16="http://schemas.microsoft.com/office/drawing/2014/main" id="{2344665F-4E51-A049-AC4E-AB8D287A243E}"/>
            </a:ext>
          </a:extLst>
        </xdr:cNvPr>
        <xdr:cNvPicPr>
          <a:picLocks noChangeAspect="1"/>
        </xdr:cNvPicPr>
      </xdr:nvPicPr>
      <xdr:blipFill>
        <a:blip xmlns:r="http://schemas.openxmlformats.org/officeDocument/2006/relationships" r:embed="rId1"/>
        <a:stretch>
          <a:fillRect/>
        </a:stretch>
      </xdr:blipFill>
      <xdr:spPr>
        <a:xfrm>
          <a:off x="5486400" y="6477000"/>
          <a:ext cx="5906808" cy="3707529"/>
        </a:xfrm>
        <a:prstGeom prst="rect">
          <a:avLst/>
        </a:prstGeom>
      </xdr:spPr>
    </xdr:pic>
    <xdr:clientData/>
  </xdr:oneCellAnchor>
  <xdr:oneCellAnchor>
    <xdr:from>
      <xdr:col>4</xdr:col>
      <xdr:colOff>0</xdr:colOff>
      <xdr:row>48</xdr:row>
      <xdr:rowOff>0</xdr:rowOff>
    </xdr:from>
    <xdr:ext cx="4495800" cy="2232025"/>
    <xdr:pic>
      <xdr:nvPicPr>
        <xdr:cNvPr id="3" name="Afbeelding 7">
          <a:extLst>
            <a:ext uri="{FF2B5EF4-FFF2-40B4-BE49-F238E27FC236}">
              <a16:creationId xmlns:a16="http://schemas.microsoft.com/office/drawing/2014/main" id="{997E3CBD-8B24-404F-BACD-345D2EC42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9144000"/>
          <a:ext cx="4495800" cy="2232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F1CB7-9E33-3440-923D-636A35D83785}" name="infrastructuur" displayName="infrastructuur" ref="B6:H79" totalsRowShown="0" headerRowDxfId="8" dataDxfId="7">
  <autoFilter ref="B6:H79" xr:uid="{00000000-0009-0000-0100-000003000000}"/>
  <tableColumns count="7">
    <tableColumn id="1" xr3:uid="{4AC8D254-3C1C-1D4F-AEF6-47815DE2F4A2}" name="Categorie" dataDxfId="6"/>
    <tableColumn id="2" xr3:uid="{ECF6EA5D-8B2A-4D4C-864F-838F70F565AD}" name="Component" dataDxfId="5"/>
    <tableColumn id="3" xr3:uid="{EF6AF39D-CB93-464A-8133-68A49CCF01D8}" name="Omschrijving" dataDxfId="4"/>
    <tableColumn id="4" xr3:uid="{5937C4DE-DC15-134F-A600-59B2E3F3EAD5}" name="Huidige waarde" dataDxfId="3"/>
    <tableColumn id="5" xr3:uid="{79FD80D4-2906-1B43-9C1E-AF2B86C2BD65}" name="Eenheid" dataDxfId="2"/>
    <tableColumn id="6" xr3:uid="{E6CA9677-084E-BF49-BBDC-EEF638AADF0F}" name="Bron" dataDxfId="1"/>
    <tableColumn id="8" xr3:uid="{6FAEB05E-7286-7F4E-88B5-A0E2496FD71E}"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7109375" defaultRowHeight="16"/>
  <cols>
    <col min="1" max="1" width="3.42578125" style="26" customWidth="1"/>
    <col min="2" max="2" width="9.140625" style="18" customWidth="1"/>
    <col min="3" max="3" width="48.710937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98</v>
      </c>
    </row>
    <row r="5" spans="1:3">
      <c r="A5" s="1"/>
      <c r="B5" s="4" t="s">
        <v>58</v>
      </c>
      <c r="C5" s="5" t="s">
        <v>97</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D1" workbookViewId="0">
      <selection activeCell="I27" sqref="I27"/>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c r="D1" s="32"/>
      <c r="E1" s="32"/>
      <c r="F1" s="32"/>
      <c r="G1" s="32"/>
    </row>
    <row r="2" spans="2:11">
      <c r="B2" s="177" t="s">
        <v>95</v>
      </c>
      <c r="C2" s="178"/>
      <c r="D2" s="178"/>
      <c r="E2" s="179"/>
      <c r="F2" s="32"/>
      <c r="G2" s="32"/>
    </row>
    <row r="3" spans="2:11">
      <c r="B3" s="180"/>
      <c r="C3" s="181"/>
      <c r="D3" s="181"/>
      <c r="E3" s="182"/>
      <c r="F3" s="32"/>
      <c r="G3" s="32"/>
    </row>
    <row r="4" spans="2:11" ht="33" customHeight="1">
      <c r="B4" s="183"/>
      <c r="C4" s="184"/>
      <c r="D4" s="184"/>
      <c r="E4" s="185"/>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43">
        <f>'Research data'!G6</f>
        <v>8.0000000000000002E-3</v>
      </c>
      <c r="F17" s="33"/>
      <c r="G17" s="33" t="s">
        <v>52</v>
      </c>
      <c r="H17" s="33"/>
      <c r="I17" s="169"/>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6750</v>
      </c>
      <c r="F20" s="33"/>
      <c r="G20" s="33" t="s">
        <v>8</v>
      </c>
      <c r="H20" s="33"/>
      <c r="I20" s="169" t="s">
        <v>287</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92.5</v>
      </c>
      <c r="F24" s="33"/>
      <c r="G24" s="33" t="s">
        <v>54</v>
      </c>
      <c r="H24" s="33"/>
      <c r="I24" s="169" t="s">
        <v>287</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0.02</v>
      </c>
      <c r="F27" s="33"/>
      <c r="G27" s="33" t="s">
        <v>21</v>
      </c>
      <c r="H27" s="33"/>
      <c r="I27" s="191" t="s">
        <v>315</v>
      </c>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7" sqref="G7"/>
    </sheetView>
  </sheetViews>
  <sheetFormatPr baseColWidth="10" defaultColWidth="10.7109375" defaultRowHeight="16"/>
  <cols>
    <col min="1" max="2" width="3.42578125" style="60" customWidth="1"/>
    <col min="3" max="3" width="35.85546875" style="60" customWidth="1"/>
    <col min="4" max="4" width="16.42578125" style="60" hidden="1" customWidth="1"/>
    <col min="5" max="5" width="13.85546875" style="60" hidden="1" customWidth="1"/>
    <col min="6" max="6" width="12.42578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Notes!D34</f>
        <v>8.0000000000000002E-3</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f>Notes!M28</f>
        <v>6750</v>
      </c>
      <c r="H14" s="12"/>
      <c r="I14" s="12"/>
      <c r="J14" s="71"/>
      <c r="K14" s="116"/>
    </row>
    <row r="15" spans="2:11" ht="17" thickBot="1">
      <c r="B15" s="65"/>
      <c r="C15" s="76" t="s">
        <v>8</v>
      </c>
      <c r="D15" s="76"/>
      <c r="E15" s="76"/>
      <c r="F15" s="106" t="s">
        <v>78</v>
      </c>
      <c r="G15" s="79"/>
      <c r="H15" s="71"/>
      <c r="I15" s="126"/>
      <c r="J15" s="71"/>
      <c r="K15" s="119"/>
    </row>
    <row r="16" spans="2:11" ht="17" thickBot="1">
      <c r="B16" s="65"/>
      <c r="C16" s="168" t="s">
        <v>82</v>
      </c>
      <c r="D16" s="29"/>
      <c r="E16" s="29"/>
      <c r="F16" s="117" t="s">
        <v>87</v>
      </c>
      <c r="G16" s="127">
        <f>Notes!N28</f>
        <v>92.5</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176"/>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94"/>
  <sheetViews>
    <sheetView workbookViewId="0">
      <selection activeCell="C33" sqref="C33"/>
    </sheetView>
  </sheetViews>
  <sheetFormatPr baseColWidth="10" defaultColWidth="10.7109375" defaultRowHeight="16"/>
  <cols>
    <col min="1" max="1" width="5.85546875" style="128" customWidth="1"/>
    <col min="2" max="2" width="4.7109375" style="128" customWidth="1"/>
    <col min="3" max="3" width="39.42578125" style="128" customWidth="1"/>
    <col min="4" max="4" width="20.42578125" style="128" customWidth="1"/>
    <col min="5" max="5" width="19.7109375" style="128" customWidth="1"/>
    <col min="6" max="13" width="10.7109375" style="128"/>
    <col min="14" max="14" width="16.85546875" style="128" customWidth="1"/>
    <col min="15" max="15" width="26.28515625" style="128" customWidth="1"/>
    <col min="16" max="16384" width="10.710937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C5" s="128" t="s">
        <v>313</v>
      </c>
      <c r="O5" s="133"/>
    </row>
    <row r="6" spans="2:15">
      <c r="B6" s="132"/>
      <c r="O6" s="133"/>
    </row>
    <row r="7" spans="2:15" ht="19">
      <c r="B7" s="132"/>
      <c r="C7" s="41" t="s">
        <v>312</v>
      </c>
      <c r="O7" s="133"/>
    </row>
    <row r="8" spans="2:15">
      <c r="B8" s="132"/>
      <c r="C8" s="128" t="s">
        <v>289</v>
      </c>
      <c r="O8" s="133"/>
    </row>
    <row r="9" spans="2:15">
      <c r="B9" s="132"/>
      <c r="D9" s="135"/>
      <c r="O9" s="133"/>
    </row>
    <row r="10" spans="2:15">
      <c r="B10" s="132"/>
      <c r="C10" s="170"/>
      <c r="D10" s="171" t="s">
        <v>290</v>
      </c>
      <c r="E10" s="170"/>
      <c r="F10" s="170"/>
      <c r="G10" s="170"/>
      <c r="H10" s="170" t="s">
        <v>291</v>
      </c>
      <c r="I10" s="170"/>
      <c r="J10" s="170"/>
      <c r="K10" s="170"/>
      <c r="L10" s="170"/>
      <c r="M10" s="172" t="s">
        <v>292</v>
      </c>
      <c r="N10" s="172"/>
      <c r="O10" s="172"/>
    </row>
    <row r="11" spans="2:15">
      <c r="B11" s="132"/>
      <c r="C11" s="170"/>
      <c r="D11" s="170" t="s">
        <v>293</v>
      </c>
      <c r="E11" s="170" t="s">
        <v>294</v>
      </c>
      <c r="F11" s="170" t="s">
        <v>295</v>
      </c>
      <c r="G11" s="170"/>
      <c r="H11" s="170" t="s">
        <v>296</v>
      </c>
      <c r="I11" s="170" t="s">
        <v>293</v>
      </c>
      <c r="J11" s="170" t="s">
        <v>294</v>
      </c>
      <c r="K11" s="170" t="s">
        <v>297</v>
      </c>
      <c r="L11" s="170"/>
      <c r="M11" s="172" t="s">
        <v>293</v>
      </c>
      <c r="N11" s="172" t="s">
        <v>297</v>
      </c>
      <c r="O11" s="172" t="s">
        <v>294</v>
      </c>
    </row>
    <row r="12" spans="2:15">
      <c r="B12" s="132"/>
      <c r="C12" s="170" t="s">
        <v>298</v>
      </c>
      <c r="D12" s="170">
        <v>3300</v>
      </c>
      <c r="E12" s="170">
        <v>30</v>
      </c>
      <c r="F12" s="170">
        <v>66</v>
      </c>
      <c r="G12" s="170"/>
      <c r="H12" s="170">
        <v>100</v>
      </c>
      <c r="I12" s="170">
        <v>50000</v>
      </c>
      <c r="J12" s="170" t="s">
        <v>299</v>
      </c>
      <c r="K12" s="170">
        <v>500</v>
      </c>
      <c r="L12" s="170"/>
      <c r="M12" s="172">
        <v>53300</v>
      </c>
      <c r="N12" s="172">
        <v>566</v>
      </c>
      <c r="O12" s="172" t="s">
        <v>300</v>
      </c>
    </row>
    <row r="13" spans="2:15">
      <c r="B13" s="132"/>
      <c r="C13" s="172" t="s">
        <v>301</v>
      </c>
      <c r="D13" s="170">
        <v>2800</v>
      </c>
      <c r="E13" s="170">
        <v>30</v>
      </c>
      <c r="F13" s="170">
        <v>56</v>
      </c>
      <c r="G13" s="170"/>
      <c r="H13" s="170">
        <v>18</v>
      </c>
      <c r="I13" s="170">
        <v>9000</v>
      </c>
      <c r="J13" s="170" t="s">
        <v>299</v>
      </c>
      <c r="K13" s="170">
        <v>90</v>
      </c>
      <c r="L13" s="170"/>
      <c r="M13" s="172">
        <v>11800</v>
      </c>
      <c r="N13" s="172">
        <v>146</v>
      </c>
      <c r="O13" s="172" t="s">
        <v>300</v>
      </c>
    </row>
    <row r="14" spans="2:15">
      <c r="B14" s="132"/>
      <c r="C14" s="170" t="s">
        <v>302</v>
      </c>
      <c r="D14" s="170">
        <v>3300</v>
      </c>
      <c r="E14" s="170">
        <v>30</v>
      </c>
      <c r="F14" s="170">
        <v>66</v>
      </c>
      <c r="G14" s="170"/>
      <c r="H14" s="170">
        <v>25</v>
      </c>
      <c r="I14" s="170">
        <v>12500</v>
      </c>
      <c r="J14" s="170" t="s">
        <v>299</v>
      </c>
      <c r="K14" s="170">
        <v>125</v>
      </c>
      <c r="L14" s="170"/>
      <c r="M14" s="172">
        <v>15800</v>
      </c>
      <c r="N14" s="172">
        <v>191</v>
      </c>
      <c r="O14" s="172" t="s">
        <v>300</v>
      </c>
    </row>
    <row r="15" spans="2:15">
      <c r="B15" s="132"/>
      <c r="C15" s="170" t="s">
        <v>303</v>
      </c>
      <c r="D15" s="170">
        <v>2800</v>
      </c>
      <c r="E15" s="170">
        <v>30</v>
      </c>
      <c r="F15" s="170">
        <v>56</v>
      </c>
      <c r="G15" s="170"/>
      <c r="H15" s="170">
        <v>12</v>
      </c>
      <c r="I15" s="170">
        <v>6000</v>
      </c>
      <c r="J15" s="170" t="s">
        <v>299</v>
      </c>
      <c r="K15" s="170">
        <v>60</v>
      </c>
      <c r="L15" s="170"/>
      <c r="M15" s="172">
        <v>8800</v>
      </c>
      <c r="N15" s="172">
        <v>116</v>
      </c>
      <c r="O15" s="172" t="s">
        <v>300</v>
      </c>
    </row>
    <row r="16" spans="2:15">
      <c r="B16" s="132"/>
      <c r="C16" s="170" t="s">
        <v>304</v>
      </c>
      <c r="D16" s="173">
        <v>2200</v>
      </c>
      <c r="E16" s="170">
        <v>30</v>
      </c>
      <c r="F16" s="170">
        <v>44</v>
      </c>
      <c r="G16" s="170"/>
      <c r="H16" s="170">
        <v>0</v>
      </c>
      <c r="I16" s="170">
        <v>0</v>
      </c>
      <c r="J16" s="170" t="s">
        <v>299</v>
      </c>
      <c r="K16" s="170">
        <v>0</v>
      </c>
      <c r="L16" s="170"/>
      <c r="M16" s="172">
        <v>2200</v>
      </c>
      <c r="N16" s="172">
        <v>44</v>
      </c>
      <c r="O16" s="172" t="s">
        <v>300</v>
      </c>
    </row>
    <row r="17" spans="2:15">
      <c r="B17" s="132"/>
      <c r="C17" s="170" t="s">
        <v>305</v>
      </c>
      <c r="D17" s="173">
        <v>2800</v>
      </c>
      <c r="E17" s="170">
        <v>30</v>
      </c>
      <c r="F17" s="170">
        <v>56</v>
      </c>
      <c r="G17" s="170"/>
      <c r="H17" s="170">
        <v>8</v>
      </c>
      <c r="I17" s="170">
        <v>4000</v>
      </c>
      <c r="J17" s="170" t="s">
        <v>299</v>
      </c>
      <c r="K17" s="170">
        <v>40</v>
      </c>
      <c r="L17" s="170"/>
      <c r="M17" s="172">
        <v>6800</v>
      </c>
      <c r="N17" s="172">
        <v>96</v>
      </c>
      <c r="O17" s="172" t="s">
        <v>300</v>
      </c>
    </row>
    <row r="18" spans="2:15">
      <c r="B18" s="132"/>
      <c r="C18" s="170" t="s">
        <v>306</v>
      </c>
      <c r="D18" s="173">
        <v>2200</v>
      </c>
      <c r="E18" s="170">
        <v>30</v>
      </c>
      <c r="F18" s="170">
        <v>44</v>
      </c>
      <c r="G18" s="170"/>
      <c r="H18" s="170">
        <v>0</v>
      </c>
      <c r="I18" s="170">
        <v>0</v>
      </c>
      <c r="J18" s="170" t="s">
        <v>299</v>
      </c>
      <c r="K18" s="170">
        <v>0</v>
      </c>
      <c r="L18" s="170"/>
      <c r="M18" s="172">
        <v>2200</v>
      </c>
      <c r="N18" s="172">
        <v>44</v>
      </c>
      <c r="O18" s="172" t="s">
        <v>300</v>
      </c>
    </row>
    <row r="19" spans="2:15">
      <c r="B19" s="132"/>
      <c r="C19" s="170" t="s">
        <v>307</v>
      </c>
      <c r="D19" s="173">
        <v>1800</v>
      </c>
      <c r="E19" s="170">
        <v>30</v>
      </c>
      <c r="F19" s="170">
        <v>36</v>
      </c>
      <c r="G19" s="170"/>
      <c r="H19" s="170">
        <v>0</v>
      </c>
      <c r="I19" s="170">
        <v>0</v>
      </c>
      <c r="J19" s="170" t="s">
        <v>299</v>
      </c>
      <c r="K19" s="170">
        <v>0</v>
      </c>
      <c r="L19" s="170"/>
      <c r="M19" s="172">
        <v>1800</v>
      </c>
      <c r="N19" s="172">
        <v>36</v>
      </c>
      <c r="O19" s="172" t="s">
        <v>300</v>
      </c>
    </row>
    <row r="20" spans="2:15">
      <c r="B20" s="132"/>
      <c r="C20" s="170"/>
      <c r="D20" s="173"/>
      <c r="E20" s="170"/>
      <c r="F20" s="170"/>
      <c r="G20" s="170"/>
      <c r="H20" s="170"/>
      <c r="I20" s="170"/>
      <c r="J20" s="170"/>
      <c r="K20" s="170"/>
      <c r="L20" s="170"/>
      <c r="M20" s="172"/>
      <c r="N20" s="172"/>
      <c r="O20" s="172"/>
    </row>
    <row r="21" spans="2:15">
      <c r="B21" s="132"/>
      <c r="C21" s="170"/>
      <c r="D21" s="170"/>
      <c r="E21" s="170"/>
      <c r="F21" s="170"/>
      <c r="G21" s="170"/>
      <c r="H21" s="170"/>
      <c r="I21" s="170"/>
      <c r="J21" s="170"/>
      <c r="K21" s="170"/>
      <c r="L21" s="170"/>
      <c r="M21" s="172" t="s">
        <v>308</v>
      </c>
      <c r="N21" s="172"/>
      <c r="O21" s="172"/>
    </row>
    <row r="22" spans="2:15">
      <c r="B22" s="132"/>
      <c r="C22" s="174" t="s">
        <v>309</v>
      </c>
      <c r="D22" s="173">
        <v>2500</v>
      </c>
      <c r="E22" s="170">
        <v>30</v>
      </c>
      <c r="F22" s="170">
        <v>50</v>
      </c>
      <c r="G22" s="170"/>
      <c r="H22" s="170">
        <v>4</v>
      </c>
      <c r="I22" s="170">
        <v>2000</v>
      </c>
      <c r="J22" s="170" t="s">
        <v>299</v>
      </c>
      <c r="K22" s="170">
        <v>20</v>
      </c>
      <c r="L22" s="170"/>
      <c r="M22" s="172">
        <v>4500</v>
      </c>
      <c r="N22" s="172">
        <v>70</v>
      </c>
      <c r="O22" s="172" t="s">
        <v>300</v>
      </c>
    </row>
    <row r="23" spans="2:15">
      <c r="B23" s="132"/>
      <c r="C23" s="170"/>
      <c r="D23" s="173"/>
      <c r="E23" s="170"/>
      <c r="F23" s="170"/>
      <c r="G23" s="170"/>
      <c r="H23" s="170"/>
      <c r="I23" s="170"/>
      <c r="J23" s="170"/>
      <c r="K23" s="170"/>
      <c r="L23" s="170"/>
      <c r="M23" s="172"/>
      <c r="N23" s="172"/>
      <c r="O23" s="172"/>
    </row>
    <row r="24" spans="2:15">
      <c r="B24" s="132"/>
      <c r="C24" s="175" t="s">
        <v>99</v>
      </c>
      <c r="D24" s="173"/>
      <c r="E24" s="170"/>
      <c r="F24" s="170"/>
      <c r="G24" s="170"/>
      <c r="H24" s="170"/>
      <c r="I24" s="170"/>
      <c r="J24" s="170"/>
      <c r="K24" s="170"/>
      <c r="L24" s="170"/>
      <c r="M24" s="172"/>
      <c r="N24" s="172"/>
      <c r="O24" s="172"/>
    </row>
    <row r="25" spans="2:15">
      <c r="B25" s="132"/>
      <c r="C25" s="170" t="s">
        <v>305</v>
      </c>
      <c r="D25" s="173">
        <v>2800</v>
      </c>
      <c r="E25" s="170">
        <v>30</v>
      </c>
      <c r="F25" s="170">
        <v>56</v>
      </c>
      <c r="G25" s="170"/>
      <c r="H25" s="170">
        <v>6</v>
      </c>
      <c r="I25" s="170">
        <v>3000</v>
      </c>
      <c r="J25" s="170" t="s">
        <v>299</v>
      </c>
      <c r="K25" s="170">
        <v>30</v>
      </c>
      <c r="L25" s="170"/>
      <c r="M25" s="172">
        <v>5800</v>
      </c>
      <c r="N25" s="172">
        <v>86</v>
      </c>
      <c r="O25" s="172" t="s">
        <v>300</v>
      </c>
    </row>
    <row r="26" spans="2:15">
      <c r="B26" s="132"/>
      <c r="C26" s="170" t="s">
        <v>306</v>
      </c>
      <c r="D26" s="170">
        <v>2200</v>
      </c>
      <c r="E26" s="170">
        <v>30</v>
      </c>
      <c r="F26" s="170">
        <v>44</v>
      </c>
      <c r="G26" s="170"/>
      <c r="H26" s="170">
        <v>1</v>
      </c>
      <c r="I26" s="170">
        <v>500</v>
      </c>
      <c r="J26" s="170" t="s">
        <v>299</v>
      </c>
      <c r="K26" s="170">
        <v>5</v>
      </c>
      <c r="L26" s="170"/>
      <c r="M26" s="172">
        <v>2700</v>
      </c>
      <c r="N26" s="172">
        <v>49</v>
      </c>
      <c r="O26" s="172" t="s">
        <v>300</v>
      </c>
    </row>
    <row r="27" spans="2:15">
      <c r="B27" s="132"/>
      <c r="C27" s="170"/>
      <c r="D27" s="170"/>
      <c r="E27" s="170"/>
      <c r="F27" s="170"/>
      <c r="G27" s="172" t="s">
        <v>310</v>
      </c>
      <c r="H27" s="170">
        <v>5</v>
      </c>
      <c r="I27" s="170"/>
      <c r="J27" s="170"/>
      <c r="K27" s="170"/>
      <c r="L27" s="170"/>
      <c r="M27" s="172"/>
      <c r="N27" s="172"/>
      <c r="O27" s="172"/>
    </row>
    <row r="28" spans="2:15">
      <c r="B28" s="132"/>
      <c r="C28" s="170" t="s">
        <v>311</v>
      </c>
      <c r="D28" s="170">
        <v>2500</v>
      </c>
      <c r="E28" s="170">
        <v>30</v>
      </c>
      <c r="F28" s="170">
        <v>50</v>
      </c>
      <c r="G28" s="170"/>
      <c r="H28" s="170">
        <v>8.5</v>
      </c>
      <c r="I28" s="170">
        <v>4250</v>
      </c>
      <c r="J28" s="170" t="s">
        <v>299</v>
      </c>
      <c r="K28" s="170">
        <v>42.5</v>
      </c>
      <c r="L28" s="170"/>
      <c r="M28" s="175">
        <v>6750</v>
      </c>
      <c r="N28" s="175">
        <v>92.5</v>
      </c>
      <c r="O28" s="172"/>
    </row>
    <row r="29" spans="2:15">
      <c r="B29" s="132"/>
      <c r="O29" s="133"/>
    </row>
    <row r="30" spans="2:15">
      <c r="B30" s="132"/>
      <c r="O30" s="133"/>
    </row>
    <row r="31" spans="2:15">
      <c r="B31" s="132"/>
      <c r="O31" s="133"/>
    </row>
    <row r="32" spans="2:15">
      <c r="B32" s="132"/>
      <c r="O32" s="133"/>
    </row>
    <row r="33" spans="2:15">
      <c r="B33" s="132"/>
      <c r="C33" s="128" t="s">
        <v>314</v>
      </c>
      <c r="D33" s="128">
        <v>8</v>
      </c>
      <c r="E33" s="128" t="s">
        <v>101</v>
      </c>
      <c r="F33" s="128" t="s">
        <v>287</v>
      </c>
      <c r="O33" s="133"/>
    </row>
    <row r="34" spans="2:15">
      <c r="B34" s="132"/>
      <c r="D34" s="128">
        <f>D33/1000</f>
        <v>8.0000000000000002E-3</v>
      </c>
      <c r="E34" s="128" t="s">
        <v>57</v>
      </c>
      <c r="O34" s="133"/>
    </row>
    <row r="35" spans="2:15">
      <c r="B35" s="132"/>
      <c r="O35" s="133"/>
    </row>
    <row r="36" spans="2:15">
      <c r="B36" s="132"/>
      <c r="O36" s="133"/>
    </row>
    <row r="37" spans="2:15">
      <c r="B37" s="132"/>
      <c r="O37" s="133"/>
    </row>
    <row r="38" spans="2:15">
      <c r="B38" s="132"/>
      <c r="C38" s="128" t="s">
        <v>288</v>
      </c>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D83" s="134"/>
      <c r="O83" s="133"/>
    </row>
    <row r="84" spans="2:15">
      <c r="B84" s="132"/>
      <c r="D84" s="134"/>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O94" s="133"/>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ED49-2A95-A041-9DCA-7FB2BB693469}">
  <dimension ref="B2:O79"/>
  <sheetViews>
    <sheetView showGridLines="0" workbookViewId="0">
      <selection activeCell="B2" sqref="B2:J2"/>
    </sheetView>
  </sheetViews>
  <sheetFormatPr baseColWidth="10" defaultColWidth="9" defaultRowHeight="14"/>
  <cols>
    <col min="1" max="1" width="9" style="136"/>
    <col min="2" max="2" width="24.140625" style="136" customWidth="1"/>
    <col min="3" max="3" width="28.85546875" style="136" customWidth="1"/>
    <col min="4" max="4" width="28.7109375" style="136" customWidth="1"/>
    <col min="5" max="5" width="17" style="136" customWidth="1"/>
    <col min="6" max="6" width="18.7109375" style="136" customWidth="1"/>
    <col min="7" max="7" width="26.42578125" style="136" customWidth="1"/>
    <col min="8" max="8" width="60.85546875" style="136" customWidth="1"/>
    <col min="9" max="16384" width="9" style="136"/>
  </cols>
  <sheetData>
    <row r="2" spans="2:9" ht="17" thickBot="1">
      <c r="B2" s="186" t="s">
        <v>102</v>
      </c>
      <c r="C2" s="186"/>
      <c r="D2" s="186"/>
      <c r="E2" s="186"/>
      <c r="F2" s="186"/>
      <c r="G2" s="186"/>
      <c r="H2" s="186"/>
    </row>
    <row r="3" spans="2:9" ht="15" thickTop="1">
      <c r="B3" s="137"/>
      <c r="C3" s="137"/>
      <c r="D3" s="137"/>
      <c r="E3" s="137"/>
      <c r="F3" s="137"/>
      <c r="G3" s="137"/>
    </row>
    <row r="4" spans="2:9" ht="15.75" customHeight="1">
      <c r="B4" s="138" t="s">
        <v>103</v>
      </c>
      <c r="C4" s="138" t="s">
        <v>104</v>
      </c>
      <c r="D4" s="138" t="s">
        <v>105</v>
      </c>
      <c r="E4" s="138" t="s">
        <v>106</v>
      </c>
      <c r="F4" s="138" t="s">
        <v>107</v>
      </c>
      <c r="G4" s="138" t="s">
        <v>108</v>
      </c>
      <c r="H4" s="138" t="s">
        <v>109</v>
      </c>
    </row>
    <row r="6" spans="2:9">
      <c r="B6" s="139" t="s">
        <v>110</v>
      </c>
      <c r="C6" s="139" t="s">
        <v>111</v>
      </c>
      <c r="D6" s="139" t="s">
        <v>112</v>
      </c>
      <c r="E6" s="139" t="s">
        <v>113</v>
      </c>
      <c r="F6" s="139" t="s">
        <v>114</v>
      </c>
      <c r="G6" s="139" t="s">
        <v>115</v>
      </c>
      <c r="H6" s="139" t="s">
        <v>116</v>
      </c>
    </row>
    <row r="7" spans="2:9">
      <c r="B7" s="139" t="s">
        <v>117</v>
      </c>
      <c r="C7" s="139" t="s">
        <v>118</v>
      </c>
      <c r="D7" s="139" t="s">
        <v>119</v>
      </c>
      <c r="E7" s="139">
        <v>9</v>
      </c>
      <c r="F7" s="139" t="s">
        <v>120</v>
      </c>
      <c r="G7" s="139" t="s">
        <v>121</v>
      </c>
      <c r="H7" s="139"/>
    </row>
    <row r="8" spans="2:9">
      <c r="B8" s="139" t="s">
        <v>117</v>
      </c>
      <c r="C8" s="139" t="s">
        <v>122</v>
      </c>
      <c r="D8" s="139" t="s">
        <v>123</v>
      </c>
      <c r="E8" s="139">
        <v>7.5</v>
      </c>
      <c r="F8" s="139" t="s">
        <v>120</v>
      </c>
      <c r="G8" s="139" t="s">
        <v>124</v>
      </c>
      <c r="H8" s="139"/>
    </row>
    <row r="9" spans="2:9">
      <c r="B9" s="139" t="s">
        <v>117</v>
      </c>
      <c r="C9" s="139" t="s">
        <v>125</v>
      </c>
      <c r="D9" s="139" t="s">
        <v>126</v>
      </c>
      <c r="E9" s="139">
        <v>0.05</v>
      </c>
      <c r="F9" s="139" t="s">
        <v>96</v>
      </c>
      <c r="G9" s="139" t="s">
        <v>127</v>
      </c>
      <c r="H9" s="139"/>
    </row>
    <row r="10" spans="2:9">
      <c r="B10" s="139" t="s">
        <v>128</v>
      </c>
      <c r="C10" s="139" t="s">
        <v>129</v>
      </c>
      <c r="D10" s="139" t="s">
        <v>130</v>
      </c>
      <c r="E10" s="139">
        <v>40</v>
      </c>
      <c r="F10" s="139" t="s">
        <v>131</v>
      </c>
      <c r="G10" s="139" t="s">
        <v>127</v>
      </c>
      <c r="H10" s="139"/>
    </row>
    <row r="11" spans="2:9">
      <c r="B11" s="139" t="s">
        <v>132</v>
      </c>
      <c r="C11" s="140" t="s">
        <v>133</v>
      </c>
      <c r="D11" s="139" t="s">
        <v>134</v>
      </c>
      <c r="E11" s="141">
        <v>0.06</v>
      </c>
      <c r="F11" s="140" t="s">
        <v>4</v>
      </c>
      <c r="G11" s="142" t="s">
        <v>135</v>
      </c>
      <c r="H11" s="140"/>
    </row>
    <row r="12" spans="2:9">
      <c r="B12" s="139" t="s">
        <v>132</v>
      </c>
      <c r="C12" s="139" t="s">
        <v>136</v>
      </c>
      <c r="D12" s="139" t="s">
        <v>134</v>
      </c>
      <c r="E12" s="143">
        <v>0.03</v>
      </c>
      <c r="F12" s="139" t="s">
        <v>4</v>
      </c>
      <c r="G12" s="142" t="s">
        <v>137</v>
      </c>
      <c r="H12" s="139"/>
    </row>
    <row r="13" spans="2:9">
      <c r="B13" s="139" t="s">
        <v>138</v>
      </c>
      <c r="C13" s="139" t="s">
        <v>139</v>
      </c>
      <c r="D13" s="139" t="s">
        <v>140</v>
      </c>
      <c r="E13" s="139">
        <v>2.4500000000000002</v>
      </c>
      <c r="F13" s="139" t="s">
        <v>4</v>
      </c>
      <c r="G13" s="139" t="s">
        <v>141</v>
      </c>
      <c r="H13" s="139"/>
      <c r="I13" s="139"/>
    </row>
    <row r="14" spans="2:9">
      <c r="B14" s="139" t="s">
        <v>138</v>
      </c>
      <c r="C14" s="139" t="s">
        <v>142</v>
      </c>
      <c r="D14" s="139" t="s">
        <v>140</v>
      </c>
      <c r="E14" s="139">
        <v>1.5</v>
      </c>
      <c r="F14" s="139" t="s">
        <v>4</v>
      </c>
      <c r="G14" s="139" t="s">
        <v>141</v>
      </c>
      <c r="H14" s="139"/>
      <c r="I14" s="139"/>
    </row>
    <row r="15" spans="2:9">
      <c r="B15" s="139" t="s">
        <v>138</v>
      </c>
      <c r="C15" s="139" t="s">
        <v>143</v>
      </c>
      <c r="D15" s="139" t="s">
        <v>140</v>
      </c>
      <c r="E15" s="139">
        <v>1</v>
      </c>
      <c r="F15" s="139" t="s">
        <v>4</v>
      </c>
      <c r="G15" s="139" t="s">
        <v>141</v>
      </c>
      <c r="H15" s="139"/>
      <c r="I15" s="139"/>
    </row>
    <row r="16" spans="2:9">
      <c r="B16" s="140" t="s">
        <v>144</v>
      </c>
      <c r="C16" s="140" t="s">
        <v>145</v>
      </c>
      <c r="D16" s="140" t="s">
        <v>146</v>
      </c>
      <c r="E16" s="144">
        <v>580</v>
      </c>
      <c r="F16" s="140" t="s">
        <v>147</v>
      </c>
      <c r="G16" s="139" t="s">
        <v>127</v>
      </c>
      <c r="H16" s="139"/>
    </row>
    <row r="17" spans="2:8">
      <c r="B17" s="140" t="s">
        <v>144</v>
      </c>
      <c r="C17" s="140" t="s">
        <v>148</v>
      </c>
      <c r="D17" s="140" t="s">
        <v>149</v>
      </c>
      <c r="E17" s="144">
        <v>20</v>
      </c>
      <c r="F17" s="140" t="s">
        <v>150</v>
      </c>
      <c r="G17" s="139" t="s">
        <v>127</v>
      </c>
      <c r="H17" s="140"/>
    </row>
    <row r="18" spans="2:8">
      <c r="B18" s="140" t="s">
        <v>144</v>
      </c>
      <c r="C18" s="140" t="s">
        <v>151</v>
      </c>
      <c r="D18" s="140" t="s">
        <v>152</v>
      </c>
      <c r="E18" s="145">
        <v>3.6</v>
      </c>
      <c r="F18" s="140" t="s">
        <v>153</v>
      </c>
      <c r="G18" s="139" t="s">
        <v>127</v>
      </c>
      <c r="H18" s="140"/>
    </row>
    <row r="19" spans="2:8">
      <c r="B19" s="140" t="s">
        <v>144</v>
      </c>
      <c r="C19" s="140" t="s">
        <v>154</v>
      </c>
      <c r="D19" s="140" t="s">
        <v>155</v>
      </c>
      <c r="E19" s="145">
        <v>7.2</v>
      </c>
      <c r="F19" s="140" t="s">
        <v>156</v>
      </c>
      <c r="G19" s="140" t="s">
        <v>127</v>
      </c>
      <c r="H19" s="140"/>
    </row>
    <row r="20" spans="2:8">
      <c r="B20" s="140" t="s">
        <v>144</v>
      </c>
      <c r="C20" s="140" t="s">
        <v>157</v>
      </c>
      <c r="D20" s="140" t="s">
        <v>158</v>
      </c>
      <c r="E20" s="146">
        <v>0.49</v>
      </c>
      <c r="F20" s="140" t="s">
        <v>159</v>
      </c>
      <c r="G20" s="140" t="s">
        <v>160</v>
      </c>
      <c r="H20" s="140"/>
    </row>
    <row r="21" spans="2:8">
      <c r="B21" s="140" t="s">
        <v>144</v>
      </c>
      <c r="C21" s="140" t="s">
        <v>161</v>
      </c>
      <c r="D21" s="140" t="s">
        <v>158</v>
      </c>
      <c r="E21" s="146">
        <v>0.49</v>
      </c>
      <c r="F21" s="140" t="s">
        <v>159</v>
      </c>
      <c r="G21" s="140" t="s">
        <v>160</v>
      </c>
      <c r="H21" s="140"/>
    </row>
    <row r="22" spans="2:8">
      <c r="B22" s="140" t="s">
        <v>144</v>
      </c>
      <c r="C22" s="140" t="s">
        <v>162</v>
      </c>
      <c r="D22" s="140" t="s">
        <v>158</v>
      </c>
      <c r="E22" s="146">
        <v>0.49</v>
      </c>
      <c r="F22" s="140" t="s">
        <v>159</v>
      </c>
      <c r="G22" s="140" t="s">
        <v>160</v>
      </c>
      <c r="H22" s="140"/>
    </row>
    <row r="23" spans="2:8">
      <c r="B23" s="140" t="s">
        <v>144</v>
      </c>
      <c r="C23" s="140" t="s">
        <v>163</v>
      </c>
      <c r="D23" s="140" t="s">
        <v>158</v>
      </c>
      <c r="E23" s="146">
        <v>1.43</v>
      </c>
      <c r="F23" s="140" t="s">
        <v>159</v>
      </c>
      <c r="G23" s="140" t="s">
        <v>160</v>
      </c>
      <c r="H23" s="140"/>
    </row>
    <row r="24" spans="2:8">
      <c r="B24" s="140" t="s">
        <v>144</v>
      </c>
      <c r="C24" s="140" t="s">
        <v>164</v>
      </c>
      <c r="D24" s="140" t="s">
        <v>158</v>
      </c>
      <c r="E24" s="146">
        <v>0.49</v>
      </c>
      <c r="F24" s="140" t="s">
        <v>159</v>
      </c>
      <c r="G24" s="140" t="s">
        <v>160</v>
      </c>
      <c r="H24" s="140"/>
    </row>
    <row r="25" spans="2:8">
      <c r="B25" s="140" t="s">
        <v>144</v>
      </c>
      <c r="C25" s="140" t="s">
        <v>165</v>
      </c>
      <c r="D25" s="140" t="s">
        <v>158</v>
      </c>
      <c r="E25" s="146">
        <v>0.49</v>
      </c>
      <c r="F25" s="140" t="s">
        <v>159</v>
      </c>
      <c r="G25" s="140" t="s">
        <v>160</v>
      </c>
      <c r="H25" s="140"/>
    </row>
    <row r="26" spans="2:8">
      <c r="B26" s="140" t="s">
        <v>144</v>
      </c>
      <c r="C26" s="140" t="s">
        <v>166</v>
      </c>
      <c r="D26" s="140" t="s">
        <v>158</v>
      </c>
      <c r="E26" s="146">
        <v>0.48</v>
      </c>
      <c r="F26" s="140" t="s">
        <v>159</v>
      </c>
      <c r="G26" s="140" t="s">
        <v>160</v>
      </c>
      <c r="H26" s="140"/>
    </row>
    <row r="27" spans="2:8">
      <c r="B27" s="140" t="s">
        <v>144</v>
      </c>
      <c r="C27" s="140" t="s">
        <v>167</v>
      </c>
      <c r="D27" s="140" t="s">
        <v>158</v>
      </c>
      <c r="E27" s="146">
        <v>1.1100000000000001</v>
      </c>
      <c r="F27" s="140" t="s">
        <v>159</v>
      </c>
      <c r="G27" s="140" t="s">
        <v>160</v>
      </c>
      <c r="H27" s="140"/>
    </row>
    <row r="28" spans="2:8">
      <c r="B28" s="140" t="s">
        <v>168</v>
      </c>
      <c r="C28" s="140" t="s">
        <v>145</v>
      </c>
      <c r="D28" s="140" t="s">
        <v>146</v>
      </c>
      <c r="E28" s="144">
        <v>450</v>
      </c>
      <c r="F28" s="140" t="s">
        <v>147</v>
      </c>
      <c r="G28" s="139" t="s">
        <v>127</v>
      </c>
      <c r="H28" s="140"/>
    </row>
    <row r="29" spans="2:8">
      <c r="B29" s="140" t="s">
        <v>168</v>
      </c>
      <c r="C29" s="140" t="s">
        <v>148</v>
      </c>
      <c r="D29" s="140" t="s">
        <v>149</v>
      </c>
      <c r="E29" s="145">
        <v>30</v>
      </c>
      <c r="F29" s="140" t="s">
        <v>150</v>
      </c>
      <c r="G29" s="139" t="s">
        <v>127</v>
      </c>
      <c r="H29" s="140"/>
    </row>
    <row r="30" spans="2:8">
      <c r="B30" s="140" t="s">
        <v>168</v>
      </c>
      <c r="C30" s="140" t="s">
        <v>151</v>
      </c>
      <c r="D30" s="140" t="s">
        <v>169</v>
      </c>
      <c r="E30" s="144">
        <v>3</v>
      </c>
      <c r="F30" s="140" t="s">
        <v>153</v>
      </c>
      <c r="G30" s="139" t="s">
        <v>127</v>
      </c>
      <c r="H30" s="140"/>
    </row>
    <row r="31" spans="2:8">
      <c r="B31" s="140" t="s">
        <v>168</v>
      </c>
      <c r="C31" s="140" t="s">
        <v>154</v>
      </c>
      <c r="D31" s="140" t="s">
        <v>170</v>
      </c>
      <c r="E31" s="144">
        <v>10</v>
      </c>
      <c r="F31" s="140" t="s">
        <v>156</v>
      </c>
      <c r="G31" s="140" t="s">
        <v>127</v>
      </c>
      <c r="H31" s="140"/>
    </row>
    <row r="32" spans="2:8">
      <c r="B32" s="140" t="s">
        <v>168</v>
      </c>
      <c r="C32" s="140" t="s">
        <v>157</v>
      </c>
      <c r="D32" s="140" t="s">
        <v>158</v>
      </c>
      <c r="E32" s="146">
        <v>0.23</v>
      </c>
      <c r="F32" s="140" t="s">
        <v>159</v>
      </c>
      <c r="G32" s="140" t="s">
        <v>160</v>
      </c>
      <c r="H32" s="140"/>
    </row>
    <row r="33" spans="2:15">
      <c r="B33" s="140" t="s">
        <v>168</v>
      </c>
      <c r="C33" s="140" t="s">
        <v>161</v>
      </c>
      <c r="D33" s="140" t="s">
        <v>158</v>
      </c>
      <c r="E33" s="146">
        <v>0.22</v>
      </c>
      <c r="F33" s="140" t="s">
        <v>159</v>
      </c>
      <c r="G33" s="140" t="s">
        <v>160</v>
      </c>
      <c r="H33" s="140"/>
    </row>
    <row r="34" spans="2:15">
      <c r="B34" s="140" t="s">
        <v>168</v>
      </c>
      <c r="C34" s="140" t="s">
        <v>162</v>
      </c>
      <c r="D34" s="140" t="s">
        <v>158</v>
      </c>
      <c r="E34" s="146">
        <v>0.23</v>
      </c>
      <c r="F34" s="140" t="s">
        <v>159</v>
      </c>
      <c r="G34" s="140" t="s">
        <v>160</v>
      </c>
      <c r="H34" s="140"/>
    </row>
    <row r="35" spans="2:15">
      <c r="B35" s="140" t="s">
        <v>168</v>
      </c>
      <c r="C35" s="140" t="s">
        <v>163</v>
      </c>
      <c r="D35" s="140" t="s">
        <v>158</v>
      </c>
      <c r="E35" s="146">
        <v>0.48</v>
      </c>
      <c r="F35" s="140" t="s">
        <v>159</v>
      </c>
      <c r="G35" s="140" t="s">
        <v>160</v>
      </c>
      <c r="H35" s="140"/>
    </row>
    <row r="36" spans="2:15">
      <c r="B36" s="140" t="s">
        <v>168</v>
      </c>
      <c r="C36" s="140" t="s">
        <v>164</v>
      </c>
      <c r="D36" s="140" t="s">
        <v>158</v>
      </c>
      <c r="E36" s="146">
        <v>0.15</v>
      </c>
      <c r="F36" s="140" t="s">
        <v>159</v>
      </c>
      <c r="G36" s="140" t="s">
        <v>160</v>
      </c>
      <c r="H36" s="140"/>
    </row>
    <row r="37" spans="2:15">
      <c r="B37" s="140" t="s">
        <v>168</v>
      </c>
      <c r="C37" s="140" t="s">
        <v>165</v>
      </c>
      <c r="D37" s="140" t="s">
        <v>158</v>
      </c>
      <c r="E37" s="146">
        <v>0.25</v>
      </c>
      <c r="F37" s="140" t="s">
        <v>159</v>
      </c>
      <c r="G37" s="140" t="s">
        <v>160</v>
      </c>
      <c r="H37" s="140"/>
    </row>
    <row r="38" spans="2:15">
      <c r="B38" s="140" t="s">
        <v>168</v>
      </c>
      <c r="C38" s="140" t="s">
        <v>166</v>
      </c>
      <c r="D38" s="140" t="s">
        <v>158</v>
      </c>
      <c r="E38" s="146">
        <v>0.19</v>
      </c>
      <c r="F38" s="140" t="s">
        <v>159</v>
      </c>
      <c r="G38" s="140" t="s">
        <v>160</v>
      </c>
      <c r="H38" s="140"/>
    </row>
    <row r="39" spans="2:15">
      <c r="B39" s="140" t="s">
        <v>168</v>
      </c>
      <c r="C39" s="140" t="s">
        <v>167</v>
      </c>
      <c r="D39" s="140" t="s">
        <v>158</v>
      </c>
      <c r="E39" s="146">
        <v>0.26</v>
      </c>
      <c r="F39" s="140" t="s">
        <v>159</v>
      </c>
      <c r="G39" s="140" t="s">
        <v>160</v>
      </c>
      <c r="H39" s="140"/>
    </row>
    <row r="40" spans="2:15">
      <c r="B40" s="140" t="s">
        <v>171</v>
      </c>
      <c r="C40" s="140" t="s">
        <v>145</v>
      </c>
      <c r="D40" s="140" t="s">
        <v>172</v>
      </c>
      <c r="E40" s="144">
        <v>450</v>
      </c>
      <c r="F40" s="140" t="s">
        <v>147</v>
      </c>
      <c r="G40" s="140" t="s">
        <v>127</v>
      </c>
      <c r="H40" s="140"/>
    </row>
    <row r="41" spans="2:15">
      <c r="B41" s="140" t="s">
        <v>171</v>
      </c>
      <c r="C41" s="140" t="s">
        <v>148</v>
      </c>
      <c r="D41" s="140" t="s">
        <v>173</v>
      </c>
      <c r="E41" s="145">
        <v>20</v>
      </c>
      <c r="F41" s="140" t="s">
        <v>150</v>
      </c>
      <c r="G41" s="140" t="s">
        <v>127</v>
      </c>
      <c r="H41" s="140"/>
    </row>
    <row r="42" spans="2:15">
      <c r="B42" s="140" t="s">
        <v>174</v>
      </c>
      <c r="C42" s="140" t="s">
        <v>175</v>
      </c>
      <c r="D42" s="140" t="s">
        <v>176</v>
      </c>
      <c r="E42" s="139">
        <v>1.5</v>
      </c>
      <c r="F42" s="140" t="s">
        <v>4</v>
      </c>
      <c r="G42" s="139" t="s">
        <v>141</v>
      </c>
      <c r="H42" s="140"/>
    </row>
    <row r="43" spans="2:15">
      <c r="B43" s="140" t="s">
        <v>144</v>
      </c>
      <c r="C43" s="140" t="s">
        <v>177</v>
      </c>
      <c r="D43" s="140" t="s">
        <v>178</v>
      </c>
      <c r="E43" s="144">
        <v>861</v>
      </c>
      <c r="F43" s="147" t="s">
        <v>179</v>
      </c>
      <c r="G43" s="140" t="s">
        <v>180</v>
      </c>
      <c r="H43" s="140"/>
      <c r="L43" s="148"/>
      <c r="M43" s="148"/>
      <c r="N43" s="149"/>
      <c r="O43" s="149"/>
    </row>
    <row r="44" spans="2:15">
      <c r="B44" s="140" t="s">
        <v>181</v>
      </c>
      <c r="C44" s="140" t="s">
        <v>182</v>
      </c>
      <c r="D44" s="140" t="s">
        <v>183</v>
      </c>
      <c r="E44" s="144">
        <v>2000</v>
      </c>
      <c r="F44" s="140" t="s">
        <v>184</v>
      </c>
      <c r="G44" s="142" t="s">
        <v>135</v>
      </c>
      <c r="H44" s="140"/>
      <c r="L44" s="148"/>
      <c r="M44" s="150"/>
      <c r="N44" s="149"/>
      <c r="O44" s="149"/>
    </row>
    <row r="45" spans="2:15">
      <c r="B45" s="140" t="s">
        <v>181</v>
      </c>
      <c r="C45" s="140" t="s">
        <v>185</v>
      </c>
      <c r="D45" s="140" t="s">
        <v>186</v>
      </c>
      <c r="E45" s="144">
        <v>6000</v>
      </c>
      <c r="F45" s="140" t="s">
        <v>184</v>
      </c>
      <c r="G45" s="142" t="s">
        <v>135</v>
      </c>
      <c r="H45" s="140"/>
      <c r="L45" s="148"/>
      <c r="M45" s="148"/>
      <c r="N45" s="149"/>
      <c r="O45" s="149"/>
    </row>
    <row r="46" spans="2:15">
      <c r="B46" s="140" t="s">
        <v>181</v>
      </c>
      <c r="C46" s="140" t="s">
        <v>187</v>
      </c>
      <c r="D46" s="140" t="s">
        <v>186</v>
      </c>
      <c r="E46" s="144">
        <v>10000</v>
      </c>
      <c r="F46" s="140" t="s">
        <v>184</v>
      </c>
      <c r="G46" s="142" t="s">
        <v>135</v>
      </c>
      <c r="H46" s="140"/>
      <c r="L46" s="148"/>
      <c r="M46" s="151"/>
      <c r="N46" s="149"/>
      <c r="O46" s="149"/>
    </row>
    <row r="47" spans="2:15">
      <c r="B47" s="140" t="s">
        <v>181</v>
      </c>
      <c r="C47" s="147" t="s">
        <v>188</v>
      </c>
      <c r="D47" s="147" t="s">
        <v>189</v>
      </c>
      <c r="E47" s="152">
        <v>150</v>
      </c>
      <c r="F47" s="147" t="s">
        <v>179</v>
      </c>
      <c r="G47" s="142" t="s">
        <v>135</v>
      </c>
      <c r="H47" s="147"/>
    </row>
    <row r="48" spans="2:15">
      <c r="B48" s="140" t="s">
        <v>190</v>
      </c>
      <c r="C48" s="140" t="s">
        <v>191</v>
      </c>
      <c r="D48" s="140" t="s">
        <v>192</v>
      </c>
      <c r="E48" s="153">
        <v>0.1</v>
      </c>
      <c r="F48" s="140" t="s">
        <v>4</v>
      </c>
      <c r="G48" s="139" t="s">
        <v>141</v>
      </c>
      <c r="H48" s="140"/>
    </row>
    <row r="49" spans="2:8">
      <c r="B49" s="140" t="s">
        <v>190</v>
      </c>
      <c r="C49" s="140" t="s">
        <v>193</v>
      </c>
      <c r="D49" s="140" t="s">
        <v>192</v>
      </c>
      <c r="E49" s="153">
        <v>0.125</v>
      </c>
      <c r="F49" s="140" t="s">
        <v>4</v>
      </c>
      <c r="G49" s="139" t="s">
        <v>141</v>
      </c>
      <c r="H49" s="140"/>
    </row>
    <row r="50" spans="2:8">
      <c r="B50" s="140" t="s">
        <v>190</v>
      </c>
      <c r="C50" s="140" t="s">
        <v>194</v>
      </c>
      <c r="D50" s="140" t="s">
        <v>192</v>
      </c>
      <c r="E50" s="153">
        <v>0.15</v>
      </c>
      <c r="F50" s="140" t="s">
        <v>4</v>
      </c>
      <c r="G50" s="139" t="s">
        <v>141</v>
      </c>
      <c r="H50" s="140"/>
    </row>
    <row r="51" spans="2:8">
      <c r="B51" s="140" t="s">
        <v>190</v>
      </c>
      <c r="C51" s="140" t="s">
        <v>195</v>
      </c>
      <c r="D51" s="140" t="s">
        <v>192</v>
      </c>
      <c r="E51" s="153">
        <v>0.17499999999999999</v>
      </c>
      <c r="F51" s="140" t="s">
        <v>4</v>
      </c>
      <c r="G51" s="139" t="s">
        <v>141</v>
      </c>
      <c r="H51" s="140"/>
    </row>
    <row r="52" spans="2:8">
      <c r="B52" s="140" t="s">
        <v>190</v>
      </c>
      <c r="C52" s="140" t="s">
        <v>196</v>
      </c>
      <c r="D52" s="140" t="s">
        <v>192</v>
      </c>
      <c r="E52" s="153">
        <v>0.2</v>
      </c>
      <c r="F52" s="140" t="s">
        <v>4</v>
      </c>
      <c r="G52" s="139" t="s">
        <v>141</v>
      </c>
      <c r="H52" s="140"/>
    </row>
    <row r="53" spans="2:8">
      <c r="B53" s="140" t="s">
        <v>190</v>
      </c>
      <c r="C53" s="140" t="s">
        <v>197</v>
      </c>
      <c r="D53" s="140" t="s">
        <v>192</v>
      </c>
      <c r="E53" s="153">
        <v>0.22500000000000001</v>
      </c>
      <c r="F53" s="140" t="s">
        <v>4</v>
      </c>
      <c r="G53" s="139" t="s">
        <v>141</v>
      </c>
      <c r="H53" s="140"/>
    </row>
    <row r="54" spans="2:8">
      <c r="B54" s="140" t="s">
        <v>190</v>
      </c>
      <c r="C54" s="140" t="s">
        <v>198</v>
      </c>
      <c r="D54" s="140" t="s">
        <v>192</v>
      </c>
      <c r="E54" s="153">
        <v>0.25</v>
      </c>
      <c r="F54" s="140" t="s">
        <v>4</v>
      </c>
      <c r="G54" s="139" t="s">
        <v>141</v>
      </c>
      <c r="H54" s="140"/>
    </row>
    <row r="55" spans="2:8">
      <c r="B55" s="140" t="s">
        <v>190</v>
      </c>
      <c r="C55" s="147" t="s">
        <v>199</v>
      </c>
      <c r="D55" s="140" t="s">
        <v>192</v>
      </c>
      <c r="E55" s="154">
        <v>0.27500000000000002</v>
      </c>
      <c r="F55" s="140" t="s">
        <v>4</v>
      </c>
      <c r="G55" s="139" t="s">
        <v>141</v>
      </c>
      <c r="H55" s="147"/>
    </row>
    <row r="56" spans="2:8">
      <c r="B56" s="140" t="s">
        <v>190</v>
      </c>
      <c r="C56" s="147" t="s">
        <v>200</v>
      </c>
      <c r="D56" s="147" t="s">
        <v>201</v>
      </c>
      <c r="E56" s="154">
        <v>0.9</v>
      </c>
      <c r="F56" s="147" t="s">
        <v>4</v>
      </c>
      <c r="G56" s="139" t="s">
        <v>141</v>
      </c>
      <c r="H56" s="147"/>
    </row>
    <row r="57" spans="2:8">
      <c r="B57" s="140" t="s">
        <v>181</v>
      </c>
      <c r="C57" s="140" t="s">
        <v>202</v>
      </c>
      <c r="D57" s="140" t="s">
        <v>203</v>
      </c>
      <c r="E57" s="152">
        <v>950</v>
      </c>
      <c r="F57" s="140" t="s">
        <v>179</v>
      </c>
      <c r="G57" s="140" t="s">
        <v>204</v>
      </c>
      <c r="H57" s="140"/>
    </row>
    <row r="58" spans="2:8">
      <c r="B58" s="140" t="s">
        <v>181</v>
      </c>
      <c r="C58" s="140" t="s">
        <v>205</v>
      </c>
      <c r="D58" s="140" t="s">
        <v>206</v>
      </c>
      <c r="E58" s="153">
        <v>0.5</v>
      </c>
      <c r="F58" s="147" t="s">
        <v>4</v>
      </c>
      <c r="G58" s="147" t="s">
        <v>141</v>
      </c>
      <c r="H58" s="147"/>
    </row>
    <row r="59" spans="2:8">
      <c r="B59" s="140" t="s">
        <v>181</v>
      </c>
      <c r="C59" s="140" t="s">
        <v>207</v>
      </c>
      <c r="D59" s="140" t="s">
        <v>208</v>
      </c>
      <c r="E59" s="140">
        <v>600</v>
      </c>
      <c r="F59" s="140" t="s">
        <v>101</v>
      </c>
      <c r="G59" s="140" t="s">
        <v>204</v>
      </c>
      <c r="H59" s="140"/>
    </row>
    <row r="60" spans="2:8">
      <c r="B60" s="140" t="s">
        <v>181</v>
      </c>
      <c r="C60" s="140" t="s">
        <v>209</v>
      </c>
      <c r="D60" s="140" t="s">
        <v>210</v>
      </c>
      <c r="E60" s="140">
        <v>825</v>
      </c>
      <c r="F60" s="140" t="s">
        <v>101</v>
      </c>
      <c r="G60" s="140" t="s">
        <v>211</v>
      </c>
      <c r="H60" s="140"/>
    </row>
    <row r="61" spans="2:8">
      <c r="B61" s="140" t="s">
        <v>181</v>
      </c>
      <c r="C61" s="140" t="s">
        <v>212</v>
      </c>
      <c r="D61" s="140" t="s">
        <v>213</v>
      </c>
      <c r="E61" s="140">
        <v>750</v>
      </c>
      <c r="F61" s="140" t="s">
        <v>101</v>
      </c>
      <c r="G61" s="140" t="s">
        <v>204</v>
      </c>
      <c r="H61" s="140"/>
    </row>
    <row r="62" spans="2:8">
      <c r="B62" s="140" t="s">
        <v>181</v>
      </c>
      <c r="C62" s="140" t="s">
        <v>214</v>
      </c>
      <c r="D62" s="140" t="s">
        <v>215</v>
      </c>
      <c r="E62" s="140">
        <v>825</v>
      </c>
      <c r="F62" s="140" t="s">
        <v>101</v>
      </c>
      <c r="G62" s="140" t="s">
        <v>204</v>
      </c>
      <c r="H62" s="140"/>
    </row>
    <row r="63" spans="2:8">
      <c r="B63" s="140" t="s">
        <v>181</v>
      </c>
      <c r="C63" s="140" t="s">
        <v>216</v>
      </c>
      <c r="D63" s="140" t="s">
        <v>217</v>
      </c>
      <c r="E63" s="140">
        <v>1.25</v>
      </c>
      <c r="F63" s="147" t="s">
        <v>4</v>
      </c>
      <c r="G63" s="139" t="s">
        <v>141</v>
      </c>
      <c r="H63" s="140"/>
    </row>
    <row r="64" spans="2:8">
      <c r="B64" s="140" t="s">
        <v>181</v>
      </c>
      <c r="C64" s="140" t="s">
        <v>218</v>
      </c>
      <c r="D64" s="140" t="s">
        <v>219</v>
      </c>
      <c r="E64" s="144">
        <v>100</v>
      </c>
      <c r="F64" s="140" t="s">
        <v>179</v>
      </c>
      <c r="G64" s="140" t="s">
        <v>211</v>
      </c>
      <c r="H64" s="140"/>
    </row>
    <row r="65" spans="2:8">
      <c r="B65" s="140" t="s">
        <v>181</v>
      </c>
      <c r="C65" s="140" t="s">
        <v>220</v>
      </c>
      <c r="D65" s="140" t="s">
        <v>221</v>
      </c>
      <c r="E65" s="153">
        <v>0.03</v>
      </c>
      <c r="F65" s="147" t="s">
        <v>4</v>
      </c>
      <c r="G65" s="147" t="s">
        <v>211</v>
      </c>
      <c r="H65" s="140"/>
    </row>
    <row r="66" spans="2:8">
      <c r="B66" s="140" t="s">
        <v>181</v>
      </c>
      <c r="C66" s="140" t="s">
        <v>222</v>
      </c>
      <c r="D66" s="140" t="s">
        <v>223</v>
      </c>
      <c r="E66" s="144">
        <v>125</v>
      </c>
      <c r="F66" s="140" t="s">
        <v>179</v>
      </c>
      <c r="G66" s="140" t="s">
        <v>211</v>
      </c>
      <c r="H66" s="140"/>
    </row>
    <row r="67" spans="2:8">
      <c r="B67" s="140" t="s">
        <v>181</v>
      </c>
      <c r="C67" s="140" t="s">
        <v>224</v>
      </c>
      <c r="D67" s="140" t="s">
        <v>225</v>
      </c>
      <c r="E67" s="144">
        <v>75</v>
      </c>
      <c r="F67" s="140" t="s">
        <v>179</v>
      </c>
      <c r="G67" s="140" t="s">
        <v>211</v>
      </c>
      <c r="H67" s="140"/>
    </row>
    <row r="68" spans="2:8">
      <c r="B68" s="140" t="s">
        <v>181</v>
      </c>
      <c r="C68" s="140" t="s">
        <v>226</v>
      </c>
      <c r="D68" s="140" t="s">
        <v>221</v>
      </c>
      <c r="E68" s="153">
        <v>0.03</v>
      </c>
      <c r="F68" s="147" t="s">
        <v>4</v>
      </c>
      <c r="G68" s="147" t="s">
        <v>211</v>
      </c>
      <c r="H68" s="140"/>
    </row>
    <row r="69" spans="2:8">
      <c r="B69" s="140" t="s">
        <v>181</v>
      </c>
      <c r="C69" s="140" t="s">
        <v>227</v>
      </c>
      <c r="D69" s="140" t="s">
        <v>221</v>
      </c>
      <c r="E69" s="153">
        <v>0.01</v>
      </c>
      <c r="F69" s="147" t="s">
        <v>4</v>
      </c>
      <c r="G69" s="147" t="s">
        <v>211</v>
      </c>
      <c r="H69" s="140"/>
    </row>
    <row r="70" spans="2:8">
      <c r="B70" s="140" t="s">
        <v>181</v>
      </c>
      <c r="C70" s="140" t="s">
        <v>228</v>
      </c>
      <c r="D70" s="140" t="s">
        <v>221</v>
      </c>
      <c r="E70" s="153">
        <v>2.5000000000000001E-2</v>
      </c>
      <c r="F70" s="147" t="s">
        <v>4</v>
      </c>
      <c r="G70" s="140" t="s">
        <v>211</v>
      </c>
      <c r="H70" s="140"/>
    </row>
    <row r="71" spans="2:8">
      <c r="B71" s="140" t="s">
        <v>181</v>
      </c>
      <c r="C71" s="140" t="s">
        <v>229</v>
      </c>
      <c r="D71" s="140" t="s">
        <v>221</v>
      </c>
      <c r="E71" s="153">
        <v>0.01</v>
      </c>
      <c r="F71" s="147" t="s">
        <v>4</v>
      </c>
      <c r="G71" s="147" t="s">
        <v>211</v>
      </c>
      <c r="H71" s="140"/>
    </row>
    <row r="72" spans="2:8">
      <c r="B72" s="140" t="s">
        <v>181</v>
      </c>
      <c r="C72" s="140" t="s">
        <v>155</v>
      </c>
      <c r="D72" s="140" t="s">
        <v>221</v>
      </c>
      <c r="E72" s="153">
        <v>0.02</v>
      </c>
      <c r="F72" s="147" t="s">
        <v>4</v>
      </c>
      <c r="G72" s="140" t="s">
        <v>211</v>
      </c>
      <c r="H72" s="140"/>
    </row>
    <row r="73" spans="2:8">
      <c r="B73" s="140" t="s">
        <v>181</v>
      </c>
      <c r="C73" s="140" t="s">
        <v>230</v>
      </c>
      <c r="D73" s="140" t="s">
        <v>231</v>
      </c>
      <c r="E73" s="153">
        <v>0.05</v>
      </c>
      <c r="F73" s="147" t="s">
        <v>4</v>
      </c>
      <c r="G73" s="147" t="s">
        <v>141</v>
      </c>
      <c r="H73" s="140"/>
    </row>
    <row r="74" spans="2:8">
      <c r="B74" s="140" t="s">
        <v>181</v>
      </c>
      <c r="C74" s="140" t="s">
        <v>232</v>
      </c>
      <c r="D74" s="140" t="s">
        <v>233</v>
      </c>
      <c r="E74" s="153">
        <v>0.05</v>
      </c>
      <c r="F74" s="147" t="s">
        <v>4</v>
      </c>
      <c r="G74" s="147" t="s">
        <v>211</v>
      </c>
      <c r="H74" s="140"/>
    </row>
    <row r="75" spans="2:8">
      <c r="B75" s="140" t="s">
        <v>181</v>
      </c>
      <c r="C75" s="140" t="s">
        <v>234</v>
      </c>
      <c r="D75" s="140" t="s">
        <v>235</v>
      </c>
      <c r="E75" s="153">
        <v>0.15</v>
      </c>
      <c r="F75" s="147" t="s">
        <v>4</v>
      </c>
      <c r="G75" s="147" t="s">
        <v>141</v>
      </c>
      <c r="H75" s="140"/>
    </row>
    <row r="76" spans="2:8">
      <c r="B76" s="147" t="s">
        <v>181</v>
      </c>
      <c r="C76" s="147" t="s">
        <v>236</v>
      </c>
      <c r="D76" s="147" t="s">
        <v>237</v>
      </c>
      <c r="E76" s="154">
        <v>0.5</v>
      </c>
      <c r="F76" s="147" t="s">
        <v>4</v>
      </c>
      <c r="G76" s="147" t="s">
        <v>211</v>
      </c>
      <c r="H76" s="147"/>
    </row>
    <row r="77" spans="2:8">
      <c r="B77" s="139" t="s">
        <v>238</v>
      </c>
      <c r="C77" s="147" t="s">
        <v>239</v>
      </c>
      <c r="D77" s="147" t="s">
        <v>240</v>
      </c>
      <c r="E77" s="139">
        <v>2.67</v>
      </c>
      <c r="F77" s="147" t="s">
        <v>241</v>
      </c>
      <c r="G77" s="147" t="s">
        <v>211</v>
      </c>
      <c r="H77" s="147"/>
    </row>
    <row r="78" spans="2:8">
      <c r="B78" s="139" t="s">
        <v>238</v>
      </c>
      <c r="C78" s="147" t="s">
        <v>242</v>
      </c>
      <c r="D78" s="147" t="s">
        <v>240</v>
      </c>
      <c r="E78" s="139">
        <v>7</v>
      </c>
      <c r="F78" s="147" t="s">
        <v>241</v>
      </c>
      <c r="G78" s="147" t="s">
        <v>141</v>
      </c>
      <c r="H78" s="147"/>
    </row>
    <row r="79" spans="2:8">
      <c r="B79" s="139" t="s">
        <v>238</v>
      </c>
      <c r="C79" s="147" t="s">
        <v>243</v>
      </c>
      <c r="D79" s="147" t="s">
        <v>240</v>
      </c>
      <c r="E79" s="139">
        <v>4.9400000000000004</v>
      </c>
      <c r="F79" s="147" t="s">
        <v>241</v>
      </c>
      <c r="G79" s="147" t="s">
        <v>211</v>
      </c>
      <c r="H79" s="140"/>
    </row>
  </sheetData>
  <mergeCells count="1">
    <mergeCell ref="B2:H2"/>
  </mergeCells>
  <dataValidations count="1">
    <dataValidation allowBlank="1" showInputMessage="1" showErrorMessage="1" error="op deze kolom wordt verticaal zoeken toegepast en mag daarom alleen unieke waarden bevatten!" sqref="C48:C56" xr:uid="{6B519E3C-C324-5549-B6A6-589DC6B6548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1378-55C2-AA4C-9D1A-CFF0D934F1A4}">
  <dimension ref="B3:J54"/>
  <sheetViews>
    <sheetView showGridLines="0" zoomScaleNormal="100" workbookViewId="0">
      <selection activeCell="J13" sqref="J13"/>
    </sheetView>
  </sheetViews>
  <sheetFormatPr baseColWidth="10" defaultColWidth="9" defaultRowHeight="14"/>
  <cols>
    <col min="1" max="1" width="9" style="136"/>
    <col min="2" max="2" width="24.28515625" style="136" bestFit="1" customWidth="1"/>
    <col min="3" max="6" width="22.42578125" style="136" bestFit="1" customWidth="1"/>
    <col min="7" max="7" width="21.140625" style="136" bestFit="1" customWidth="1"/>
    <col min="8" max="8" width="14.140625" style="136" bestFit="1" customWidth="1"/>
    <col min="9" max="9" width="14.85546875" style="136" bestFit="1" customWidth="1"/>
    <col min="10" max="10" width="15.140625" style="136" customWidth="1"/>
    <col min="11" max="11" width="13.28515625" style="136" customWidth="1"/>
    <col min="12" max="12" width="13.7109375" style="136" customWidth="1"/>
    <col min="13" max="13" width="26.7109375" style="136" bestFit="1" customWidth="1"/>
    <col min="14" max="14" width="9.28515625" style="136" bestFit="1" customWidth="1"/>
    <col min="15" max="15" width="10.7109375" style="136" bestFit="1" customWidth="1"/>
    <col min="16" max="16" width="10.140625" style="136" bestFit="1" customWidth="1"/>
    <col min="17" max="17" width="9.42578125" style="136" bestFit="1" customWidth="1"/>
    <col min="18" max="18" width="9.42578125" style="136" customWidth="1"/>
    <col min="19" max="19" width="9.85546875" style="136" customWidth="1"/>
    <col min="20" max="20" width="13.28515625" style="136" bestFit="1" customWidth="1"/>
    <col min="21" max="21" width="12.85546875" style="136" customWidth="1"/>
    <col min="22" max="22" width="10.42578125" style="136" customWidth="1"/>
    <col min="23" max="23" width="9.28515625" style="136" customWidth="1"/>
    <col min="24" max="24" width="8.28515625" style="136" customWidth="1"/>
    <col min="25" max="25" width="8.7109375" style="136" customWidth="1"/>
    <col min="26" max="26" width="8.85546875" style="136" customWidth="1"/>
    <col min="27" max="27" width="10.140625" style="136" bestFit="1" customWidth="1"/>
    <col min="28" max="28" width="9.42578125" style="136" customWidth="1"/>
    <col min="29" max="29" width="10.7109375" style="136" customWidth="1"/>
    <col min="30" max="30" width="10.42578125" style="136" customWidth="1"/>
    <col min="31" max="31" width="13.140625" style="136" customWidth="1"/>
    <col min="32" max="32" width="14.7109375" style="136" customWidth="1"/>
    <col min="33" max="33" width="14.85546875" style="136" bestFit="1" customWidth="1"/>
    <col min="34" max="16384" width="9" style="136"/>
  </cols>
  <sheetData>
    <row r="3" spans="2:10" ht="17" thickBot="1">
      <c r="B3" s="190" t="s">
        <v>286</v>
      </c>
      <c r="C3" s="190"/>
      <c r="D3" s="190"/>
      <c r="E3" s="190"/>
      <c r="F3" s="190"/>
      <c r="G3" s="190"/>
      <c r="H3" s="190"/>
      <c r="I3" s="190"/>
      <c r="J3" s="190"/>
    </row>
    <row r="4" spans="2:10" ht="15" thickTop="1"/>
    <row r="5" spans="2:10" ht="15" customHeight="1">
      <c r="B5" s="187" t="s">
        <v>285</v>
      </c>
      <c r="C5" s="188"/>
      <c r="D5" s="188"/>
      <c r="E5" s="188"/>
      <c r="F5" s="188"/>
      <c r="G5" s="188"/>
      <c r="H5" s="188"/>
      <c r="I5" s="188"/>
      <c r="J5" s="189"/>
    </row>
    <row r="7" spans="2:10">
      <c r="C7" s="156" t="s">
        <v>284</v>
      </c>
      <c r="D7" s="156" t="s">
        <v>114</v>
      </c>
      <c r="G7" s="156" t="s">
        <v>283</v>
      </c>
      <c r="J7" s="156" t="s">
        <v>282</v>
      </c>
    </row>
    <row r="8" spans="2:10">
      <c r="B8" s="158" t="s">
        <v>281</v>
      </c>
      <c r="C8" s="163">
        <v>0</v>
      </c>
      <c r="D8" s="155" t="s">
        <v>4</v>
      </c>
      <c r="F8" s="158" t="s">
        <v>157</v>
      </c>
      <c r="G8" s="163">
        <v>1399.5</v>
      </c>
      <c r="I8" s="158" t="s">
        <v>280</v>
      </c>
      <c r="J8" s="163">
        <v>0</v>
      </c>
    </row>
    <row r="9" spans="2:10">
      <c r="B9" s="158" t="s">
        <v>279</v>
      </c>
      <c r="C9" s="163">
        <f>SUM(G8:G15)</f>
        <v>6202.5</v>
      </c>
      <c r="D9" s="164" t="s">
        <v>100</v>
      </c>
      <c r="F9" s="158" t="s">
        <v>161</v>
      </c>
      <c r="G9" s="163">
        <v>0</v>
      </c>
      <c r="I9" s="158" t="s">
        <v>278</v>
      </c>
      <c r="J9" s="163">
        <v>0</v>
      </c>
    </row>
    <row r="10" spans="2:10">
      <c r="B10" s="158" t="s">
        <v>277</v>
      </c>
      <c r="C10" s="167">
        <v>1.3532395566922399</v>
      </c>
      <c r="D10" s="155" t="s">
        <v>4</v>
      </c>
      <c r="F10" s="158" t="s">
        <v>162</v>
      </c>
      <c r="G10" s="163">
        <v>1402</v>
      </c>
    </row>
    <row r="11" spans="2:10">
      <c r="B11" s="158" t="s">
        <v>276</v>
      </c>
      <c r="C11" s="167">
        <v>10.503693532672999</v>
      </c>
      <c r="D11" s="164" t="s">
        <v>274</v>
      </c>
      <c r="F11" s="158" t="s">
        <v>163</v>
      </c>
      <c r="G11" s="163">
        <v>232</v>
      </c>
    </row>
    <row r="12" spans="2:10">
      <c r="B12" s="158" t="s">
        <v>275</v>
      </c>
      <c r="C12" s="167">
        <v>15.259292703033401</v>
      </c>
      <c r="D12" s="155" t="s">
        <v>274</v>
      </c>
      <c r="F12" s="158" t="s">
        <v>164</v>
      </c>
      <c r="G12" s="163">
        <v>0</v>
      </c>
    </row>
    <row r="13" spans="2:10">
      <c r="B13" s="158" t="s">
        <v>177</v>
      </c>
      <c r="C13" s="167">
        <v>1</v>
      </c>
      <c r="D13" s="164" t="s">
        <v>101</v>
      </c>
      <c r="F13" s="158" t="s">
        <v>165</v>
      </c>
      <c r="G13" s="163">
        <v>2383</v>
      </c>
    </row>
    <row r="14" spans="2:10">
      <c r="B14" s="158" t="s">
        <v>273</v>
      </c>
      <c r="C14" s="166">
        <v>310.125</v>
      </c>
      <c r="D14" s="155" t="s">
        <v>101</v>
      </c>
      <c r="F14" s="158" t="s">
        <v>166</v>
      </c>
      <c r="G14" s="163">
        <v>319</v>
      </c>
    </row>
    <row r="15" spans="2:10">
      <c r="B15" s="158" t="s">
        <v>272</v>
      </c>
      <c r="C15" s="165">
        <v>34</v>
      </c>
      <c r="D15" s="164" t="s">
        <v>271</v>
      </c>
      <c r="F15" s="158" t="s">
        <v>167</v>
      </c>
      <c r="G15" s="163">
        <v>467</v>
      </c>
    </row>
    <row r="18" spans="2:6" ht="17" thickBot="1">
      <c r="B18" s="190" t="s">
        <v>270</v>
      </c>
      <c r="C18" s="190"/>
      <c r="D18" s="190"/>
      <c r="E18" s="190"/>
      <c r="F18" s="190"/>
    </row>
    <row r="19" spans="2:6" ht="15" thickTop="1"/>
    <row r="20" spans="2:6">
      <c r="B20" s="187" t="s">
        <v>269</v>
      </c>
      <c r="C20" s="188"/>
      <c r="D20" s="188"/>
      <c r="E20" s="188"/>
      <c r="F20" s="189"/>
    </row>
    <row r="22" spans="2:6">
      <c r="C22" s="156" t="s">
        <v>168</v>
      </c>
      <c r="D22" s="156" t="s">
        <v>268</v>
      </c>
      <c r="E22" s="156" t="s">
        <v>267</v>
      </c>
      <c r="F22" s="156" t="s">
        <v>177</v>
      </c>
    </row>
    <row r="23" spans="2:6">
      <c r="B23" s="158" t="s">
        <v>266</v>
      </c>
      <c r="C23" s="157">
        <v>25180.405051150854</v>
      </c>
      <c r="D23" s="157">
        <v>25180.405051150854</v>
      </c>
      <c r="E23" s="157">
        <v>32454.744288149992</v>
      </c>
      <c r="F23" s="157">
        <v>0</v>
      </c>
    </row>
    <row r="24" spans="2:6">
      <c r="B24" s="158" t="s">
        <v>265</v>
      </c>
      <c r="C24" s="160">
        <v>17632.483845723982</v>
      </c>
      <c r="D24" s="160">
        <v>11754.989230482655</v>
      </c>
      <c r="E24" s="160">
        <v>17077.118713620072</v>
      </c>
      <c r="F24" s="160">
        <v>861</v>
      </c>
    </row>
    <row r="25" spans="2:6">
      <c r="B25" s="158" t="s">
        <v>264</v>
      </c>
      <c r="C25" s="157">
        <f>SUM(C23:C24)</f>
        <v>42812.888896874836</v>
      </c>
      <c r="D25" s="157">
        <f>SUM(D23:D24)</f>
        <v>36935.394281633511</v>
      </c>
      <c r="E25" s="157">
        <f>SUM(E23:E24)</f>
        <v>49531.863001770063</v>
      </c>
      <c r="F25" s="157">
        <f>SUM(F23:F24)</f>
        <v>861</v>
      </c>
    </row>
    <row r="26" spans="2:6">
      <c r="B26" s="158" t="s">
        <v>258</v>
      </c>
      <c r="C26" s="160">
        <v>1798.2401728533996</v>
      </c>
      <c r="D26" s="160">
        <v>1551.3718300439521</v>
      </c>
      <c r="E26" s="160">
        <v>2080.4525968943817</v>
      </c>
      <c r="F26" s="160">
        <v>36.163987731736441</v>
      </c>
    </row>
    <row r="27" spans="2:6">
      <c r="B27" s="158" t="s">
        <v>155</v>
      </c>
      <c r="C27" s="157">
        <v>2075.1725615941996</v>
      </c>
      <c r="D27" s="157">
        <v>0</v>
      </c>
      <c r="E27" s="157">
        <v>11680.189121270239</v>
      </c>
      <c r="F27" s="157">
        <v>0</v>
      </c>
    </row>
    <row r="28" spans="2:6">
      <c r="B28" s="158" t="s">
        <v>263</v>
      </c>
      <c r="C28" s="160">
        <v>0</v>
      </c>
      <c r="D28" s="160">
        <v>0</v>
      </c>
      <c r="E28" s="160">
        <v>0</v>
      </c>
      <c r="F28" s="160">
        <v>0</v>
      </c>
    </row>
    <row r="29" spans="2:6">
      <c r="B29" s="158" t="s">
        <v>262</v>
      </c>
      <c r="C29" s="157">
        <f>SUM(C27:C28)</f>
        <v>2075.1725615941996</v>
      </c>
      <c r="D29" s="157">
        <f>SUM(D27:D28)</f>
        <v>0</v>
      </c>
      <c r="E29" s="157">
        <f>SUM(E27:E28)</f>
        <v>11680.189121270239</v>
      </c>
      <c r="F29" s="157">
        <f>SUM(F27:F28)</f>
        <v>0</v>
      </c>
    </row>
    <row r="30" spans="2:6">
      <c r="B30" s="156" t="s">
        <v>256</v>
      </c>
      <c r="C30" s="162">
        <f>C26+C29</f>
        <v>3873.4127344475992</v>
      </c>
      <c r="D30" s="162">
        <f>D26+D29</f>
        <v>1551.3718300439521</v>
      </c>
      <c r="E30" s="162">
        <f>E26+E29</f>
        <v>13760.641718164621</v>
      </c>
      <c r="F30" s="162">
        <f>F26+F29</f>
        <v>36.163987731736441</v>
      </c>
    </row>
    <row r="35" spans="2:6" ht="17" thickBot="1">
      <c r="B35" s="190" t="s">
        <v>261</v>
      </c>
      <c r="C35" s="190"/>
      <c r="D35" s="190"/>
      <c r="E35" s="190"/>
      <c r="F35" s="190"/>
    </row>
    <row r="36" spans="2:6" ht="15" thickTop="1"/>
    <row r="37" spans="2:6">
      <c r="B37" s="187" t="s">
        <v>260</v>
      </c>
      <c r="C37" s="188"/>
      <c r="D37" s="188"/>
      <c r="E37" s="188"/>
      <c r="F37" s="189"/>
    </row>
    <row r="39" spans="2:6">
      <c r="C39" s="158" t="s">
        <v>259</v>
      </c>
      <c r="D39" s="158" t="s">
        <v>258</v>
      </c>
      <c r="E39" s="158" t="s">
        <v>257</v>
      </c>
      <c r="F39" s="156" t="s">
        <v>256</v>
      </c>
    </row>
    <row r="40" spans="2:6">
      <c r="B40" s="158" t="s">
        <v>255</v>
      </c>
      <c r="C40" s="157">
        <f>$C$50*$C$10*(10000*C15)^(1/2)*1.25</f>
        <v>192251.7253179804</v>
      </c>
      <c r="D40" s="157">
        <v>12054.099007578108</v>
      </c>
      <c r="E40" s="157">
        <v>1922.5172531798039</v>
      </c>
      <c r="F40" s="157">
        <f t="shared" ref="F40:F45" si="0">SUM(D40:E40)</f>
        <v>13976.616260757912</v>
      </c>
    </row>
    <row r="41" spans="2:6">
      <c r="B41" s="158" t="s">
        <v>254</v>
      </c>
      <c r="C41" s="160">
        <v>69776.414641943629</v>
      </c>
      <c r="D41" s="160">
        <v>4374.9506491900802</v>
      </c>
      <c r="E41" s="160">
        <v>2093.2924392583086</v>
      </c>
      <c r="F41" s="160">
        <f t="shared" si="0"/>
        <v>6468.2430884483892</v>
      </c>
    </row>
    <row r="42" spans="2:6">
      <c r="B42" s="158" t="s">
        <v>246</v>
      </c>
      <c r="C42" s="157">
        <f>$C$51*$C$10*(10000*C15)^(1/2)</f>
        <v>214084.9202081835</v>
      </c>
      <c r="D42" s="157">
        <v>13423.030768387865</v>
      </c>
      <c r="E42" s="157">
        <v>2140.8492020818348</v>
      </c>
      <c r="F42" s="157">
        <f t="shared" si="0"/>
        <v>15563.879970469701</v>
      </c>
    </row>
    <row r="43" spans="2:6">
      <c r="B43" s="158" t="s">
        <v>253</v>
      </c>
      <c r="C43" s="160">
        <f>$C$11*($C$8+$C$9/150)*$C$52*$C$10</f>
        <v>159464.5584102913</v>
      </c>
      <c r="D43" s="160">
        <v>9998.3579970379542</v>
      </c>
      <c r="E43" s="160">
        <v>3986.6139602572825</v>
      </c>
      <c r="F43" s="160">
        <f t="shared" si="0"/>
        <v>13984.971957295236</v>
      </c>
    </row>
    <row r="44" spans="2:6">
      <c r="B44" s="158" t="s">
        <v>252</v>
      </c>
      <c r="C44" s="157">
        <v>111642.26342710979</v>
      </c>
      <c r="D44" s="157">
        <v>6999.9210387041267</v>
      </c>
      <c r="E44" s="157">
        <v>3349.2679028132939</v>
      </c>
      <c r="F44" s="157">
        <f t="shared" si="0"/>
        <v>10349.188941517421</v>
      </c>
    </row>
    <row r="45" spans="2:6">
      <c r="B45" s="158" t="s">
        <v>251</v>
      </c>
      <c r="C45" s="160">
        <v>62951.012627877135</v>
      </c>
      <c r="D45" s="160">
        <v>3947.0009311420313</v>
      </c>
      <c r="E45" s="160">
        <v>1259.0202525575428</v>
      </c>
      <c r="F45" s="160">
        <f t="shared" si="0"/>
        <v>5206.0211836995741</v>
      </c>
    </row>
    <row r="46" spans="2:6">
      <c r="B46" s="156" t="s">
        <v>250</v>
      </c>
      <c r="C46" s="157">
        <f>SUM(C40:C45)</f>
        <v>810170.89463338582</v>
      </c>
      <c r="D46" s="157">
        <f>SUM(D40:D45)</f>
        <v>50797.360392040166</v>
      </c>
      <c r="E46" s="157">
        <f>SUM(E40:E45)</f>
        <v>14751.561010148065</v>
      </c>
      <c r="F46" s="161">
        <f>SUM(F40:F45)</f>
        <v>65548.921402188236</v>
      </c>
    </row>
    <row r="49" spans="2:6">
      <c r="B49" s="156" t="s">
        <v>249</v>
      </c>
      <c r="C49" s="158" t="s">
        <v>248</v>
      </c>
    </row>
    <row r="50" spans="2:6">
      <c r="B50" s="158" t="s">
        <v>247</v>
      </c>
      <c r="C50" s="157">
        <v>194.91537160696981</v>
      </c>
      <c r="E50" s="159"/>
      <c r="F50" s="159"/>
    </row>
    <row r="51" spans="2:6">
      <c r="B51" s="158" t="s">
        <v>246</v>
      </c>
      <c r="C51" s="160">
        <v>271.31383157165811</v>
      </c>
      <c r="E51" s="159"/>
    </row>
    <row r="52" spans="2:6">
      <c r="B52" s="158" t="s">
        <v>245</v>
      </c>
      <c r="C52" s="157">
        <v>271.31383157165811</v>
      </c>
    </row>
    <row r="54" spans="2:6">
      <c r="B54" s="156" t="s">
        <v>244</v>
      </c>
      <c r="C54" s="155">
        <v>1</v>
      </c>
    </row>
  </sheetData>
  <mergeCells count="6">
    <mergeCell ref="B37:F37"/>
    <mergeCell ref="B3:J3"/>
    <mergeCell ref="B5:J5"/>
    <mergeCell ref="B18:F18"/>
    <mergeCell ref="B20:F20"/>
    <mergeCell ref="B35:F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Cegoia - infrakosten</vt:lpstr>
      <vt:lpstr>Cegoia - rekenvoorbeeld infra</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2020-01-14T09:26:31Z</dcterms:modified>
</cp:coreProperties>
</file>