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A02EC4C8-B5D3-2F44-BC35-96F94197FDA4}"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6" i="13" l="1"/>
  <c r="G17" i="13"/>
  <c r="I21" i="13" l="1"/>
  <c r="G21" i="13" s="1"/>
  <c r="I13" i="13"/>
  <c r="G13" i="13" s="1"/>
  <c r="I8" i="13"/>
  <c r="G8" i="13" s="1"/>
  <c r="I7" i="13"/>
  <c r="G7" i="13" s="1"/>
  <c r="I6" i="13"/>
  <c r="G6" i="13" s="1"/>
  <c r="L11" i="13" s="1"/>
  <c r="E41" i="16"/>
  <c r="I19" i="13" s="1"/>
  <c r="G19" i="13" s="1"/>
  <c r="E35" i="16"/>
  <c r="I17" i="13" s="1"/>
  <c r="G20" i="13" l="1"/>
  <c r="E25" i="12" s="1"/>
  <c r="E16" i="12"/>
  <c r="E11" i="12"/>
  <c r="E10" i="12"/>
  <c r="E33" i="12"/>
  <c r="G12" i="13"/>
  <c r="E32" i="12" s="1"/>
  <c r="G11" i="13" l="1"/>
  <c r="E31" i="12" s="1"/>
  <c r="G18" i="13"/>
  <c r="E24" i="12" s="1"/>
  <c r="E20" i="12"/>
  <c r="E17" i="12"/>
</calcChain>
</file>

<file path=xl/sharedStrings.xml><?xml version="1.0" encoding="utf-8"?>
<sst xmlns="http://schemas.openxmlformats.org/spreadsheetml/2006/main" count="204" uniqueCount="136">
  <si>
    <t>Source</t>
  </si>
  <si>
    <t>Construction time</t>
  </si>
  <si>
    <t>years</t>
  </si>
  <si>
    <t>%</t>
  </si>
  <si>
    <t>km2</t>
  </si>
  <si>
    <t>-</t>
  </si>
  <si>
    <t>Technical lifetime</t>
  </si>
  <si>
    <t>Value</t>
  </si>
  <si>
    <t>Other</t>
  </si>
  <si>
    <t>Initial investment costs</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</si>
  <si>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</si>
  <si>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</si>
  <si>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</si>
  <si>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</si>
  <si>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</si>
  <si>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</si>
  <si>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</si>
  <si>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</si>
  <si>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</si>
  <si>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</si>
  <si>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</si>
  <si>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</si>
  <si>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</si>
  <si>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</si>
  <si>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</si>
  <si>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</si>
  <si>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</si>
  <si>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</si>
  <si>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</si>
  <si>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</si>
  <si>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</si>
  <si>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</si>
  <si>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</si>
  <si>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</si>
  <si>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</si>
  <si>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</si>
  <si>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</si>
  <si>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</si>
  <si>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</si>
  <si>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</si>
  <si>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</si>
  <si>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</si>
  <si>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</si>
  <si>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</si>
  <si>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</si>
  <si>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</si>
  <si>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</si>
  <si>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</si>
  <si>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</si>
  <si>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</si>
  <si>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</si>
  <si>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</si>
  <si>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</si>
  <si>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</si>
  <si>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</si>
  <si>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</si>
  <si>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</si>
  <si>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</si>
  <si>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</si>
  <si>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</si>
  <si>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output.steam_hot_water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</si>
  <si>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</si>
  <si>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</si>
  <si>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</si>
  <si>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</si>
  <si>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</si>
  <si>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</si>
  <si>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</si>
  <si>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</si>
  <si>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</si>
  <si>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</si>
  <si>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</si>
  <si>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</si>
  <si>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</si>
  <si>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</si>
  <si>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</si>
  <si>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</si>
  <si>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</si>
  <si>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</si>
  <si>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</si>
  <si>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</si>
  <si>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</si>
  <si>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</si>
  <si>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</si>
  <si>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</si>
  <si>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</si>
  <si>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</si>
  <si>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</si>
  <si>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</si>
  <si>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</si>
  <si>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</si>
  <si>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Energymatters</t>
  </si>
  <si>
    <t>Comments</t>
  </si>
  <si>
    <t>Technical</t>
  </si>
  <si>
    <r>
      <t>Diemensions for 0.04 MW: 2.5 (m) x 6</t>
    </r>
    <r>
      <rPr>
        <sz val="12"/>
        <color theme="1"/>
        <rFont val="Calibri"/>
        <family val="2"/>
        <scheme val="minor"/>
      </rPr>
      <t xml:space="preserve"> (m)</t>
    </r>
  </si>
  <si>
    <t>volter</t>
  </si>
  <si>
    <t>Notes</t>
  </si>
  <si>
    <t>http://www.volter.si/biomass-chp-micro-cogeneration-products-en-3.html#</t>
  </si>
  <si>
    <t>Land use</t>
  </si>
  <si>
    <t>04.12.2014</t>
  </si>
  <si>
    <t>Subject year</t>
  </si>
  <si>
    <t>m</t>
  </si>
  <si>
    <t>Fixed O&amp;M</t>
  </si>
  <si>
    <t>Variable O&amp;M</t>
  </si>
  <si>
    <t>Initial investment</t>
  </si>
  <si>
    <t>ETM Library URL</t>
  </si>
  <si>
    <t xml:space="preserve">       Output electricity</t>
  </si>
  <si>
    <t>b</t>
  </si>
  <si>
    <t xml:space="preserve">       Output steam hot water</t>
  </si>
  <si>
    <t>El. efficiency</t>
  </si>
  <si>
    <t>Heat Efficiency</t>
  </si>
  <si>
    <t>Alexander Wirtz</t>
  </si>
  <si>
    <t>hours_prep_nl</t>
  </si>
  <si>
    <t>hours_prod_nl</t>
  </si>
  <si>
    <t>hours_place_nl</t>
  </si>
  <si>
    <t>hours_maint_nl</t>
  </si>
  <si>
    <t>hours_remov_nl</t>
  </si>
  <si>
    <t>20150409_Employment_v106_AW.xlsx</t>
  </si>
  <si>
    <t>households_collective_chp_wood_pellets.central_producer.ad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</si>
  <si>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</si>
  <si>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EnergiNet</t>
  </si>
  <si>
    <t>capacity</t>
  </si>
  <si>
    <t>MWe</t>
  </si>
  <si>
    <t>euro/KWe</t>
  </si>
  <si>
    <t>Technical Lifetime</t>
  </si>
  <si>
    <t>M/MWe</t>
  </si>
  <si>
    <t>Euro/MWe/year</t>
  </si>
  <si>
    <t>euro/MWh_e</t>
  </si>
  <si>
    <t>DK</t>
  </si>
  <si>
    <t>Output electricity</t>
  </si>
  <si>
    <t>Output steam hot water</t>
  </si>
  <si>
    <t>Fixed operational and maintenance costs</t>
  </si>
  <si>
    <t>10.23.2019</t>
  </si>
  <si>
    <t>https://refman.energytransitionmodel.com/publications/2092</t>
  </si>
  <si>
    <t>p 83-84</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</si>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</sst>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65">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78">
    <xf numFmtId="0" fontId="0" fillId="0" borderId="0" xfId="0"/>
    <xf numFmtId="0" fontId="5" fillId="2" borderId="0" xfId="0" applyFont="1" applyFill="1" applyBorder="1"/>
    <xf numFmtId="0" fontId="30" fillId="0" borderId="0" xfId="0" applyFont="1" applyBorder="1" applyAlignment="1">
      <alignment horizontal="left" vertical="center"/>
    </xf>
    <xf numFmtId="166" fontId="30" fillId="0" borderId="0" xfId="0" applyNumberFormat="1" applyFont="1" applyBorder="1" applyAlignment="1">
      <alignment vertical="center"/>
    </xf>
    <xf numFmtId="0" fontId="21" fillId="2" borderId="19" xfId="0" applyNumberFormat="1" applyFont="1" applyFill="1" applyBorder="1" applyAlignment="1" applyProtection="1">
      <alignment vertical="center"/>
    </xf>
    <xf numFmtId="0" fontId="9" fillId="0" borderId="5" xfId="0" applyFont="1" applyFill="1" applyBorder="1"/>
    <xf numFmtId="0" fontId="5" fillId="2" borderId="0" xfId="0" applyFont="1" applyFill="1"/>
    <xf numFmtId="0" fontId="16" fillId="0" borderId="5" xfId="0" applyFont="1" applyFill="1" applyBorder="1"/>
    <xf numFmtId="166" fontId="5" fillId="0" borderId="0" xfId="0" applyNumberFormat="1" applyFont="1" applyFill="1" applyBorder="1" applyAlignment="1" applyProtection="1">
      <alignment vertical="center"/>
    </xf>
    <xf numFmtId="0" fontId="7" fillId="0" borderId="5" xfId="180" applyFont="1" applyFill="1" applyBorder="1" applyAlignment="1" applyProtection="1"/>
    <xf numFmtId="0" fontId="26" fillId="0" borderId="5" xfId="180" applyFont="1" applyFill="1" applyBorder="1" applyAlignment="1" applyProtection="1"/>
    <xf numFmtId="0" fontId="21" fillId="2" borderId="5" xfId="0" applyNumberFormat="1" applyFont="1" applyFill="1" applyBorder="1" applyAlignment="1" applyProtection="1">
      <alignment vertical="center"/>
    </xf>
    <xf numFmtId="0" fontId="8" fillId="0" borderId="5" xfId="0" applyFont="1" applyFill="1" applyBorder="1"/>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27" fillId="2" borderId="0" xfId="0" applyFont="1" applyFill="1"/>
    <xf numFmtId="0" fontId="27"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28" fillId="2" borderId="0" xfId="0" applyFont="1" applyFill="1"/>
    <xf numFmtId="49" fontId="28" fillId="2" borderId="0" xfId="0" applyNumberFormat="1" applyFont="1" applyFill="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Alignment="1">
      <alignment horizontal="left" vertical="center" indent="2"/>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80" applyFont="1" applyFill="1" applyBorder="1" applyAlignment="1" applyProtection="1">
      <alignment vertical="top"/>
    </xf>
    <xf numFmtId="164" fontId="28" fillId="2" borderId="0" xfId="0" applyNumberFormat="1" applyFont="1" applyFill="1" applyAlignment="1">
      <alignment horizontal="left" vertical="center" indent="2"/>
    </xf>
    <xf numFmtId="49" fontId="28" fillId="2" borderId="0" xfId="0" applyNumberFormat="1" applyFont="1" applyFill="1" applyBorder="1" applyAlignment="1">
      <alignment vertical="top"/>
    </xf>
    <xf numFmtId="2" fontId="21" fillId="2" borderId="9" xfId="0" applyNumberFormat="1" applyFont="1" applyFill="1" applyBorder="1" applyAlignment="1" applyProtection="1">
      <alignment vertical="center"/>
    </xf>
    <xf numFmtId="0" fontId="28" fillId="2" borderId="0" xfId="0" applyNumberFormat="1" applyFont="1" applyFill="1" applyBorder="1" applyAlignment="1">
      <alignment horizontal="left" vertical="top"/>
    </xf>
    <xf numFmtId="0" fontId="28" fillId="2" borderId="0" xfId="180" applyFont="1" applyFill="1" applyBorder="1" applyAlignment="1" applyProtection="1"/>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0" fontId="16" fillId="0" borderId="0" xfId="0" applyNumberFormat="1" applyFont="1" applyFill="1" applyBorder="1" applyAlignment="1" applyProtection="1">
      <alignment horizontal="left" vertical="center"/>
    </xf>
    <xf numFmtId="166" fontId="16" fillId="0" borderId="0" xfId="0" applyNumberFormat="1" applyFont="1" applyFill="1" applyBorder="1" applyAlignment="1" applyProtection="1">
      <alignment vertical="center"/>
    </xf>
    <xf numFmtId="164" fontId="16" fillId="2" borderId="18" xfId="0" applyNumberFormat="1" applyFont="1" applyFill="1" applyBorder="1" applyAlignment="1" applyProtection="1">
      <alignment vertical="center"/>
    </xf>
    <xf numFmtId="166" fontId="16" fillId="2" borderId="0" xfId="0" applyNumberFormat="1" applyFont="1" applyFill="1" applyBorder="1" applyAlignment="1" applyProtection="1">
      <alignment vertical="center"/>
    </xf>
    <xf numFmtId="2" fontId="16" fillId="2" borderId="0" xfId="0" applyNumberFormat="1" applyFont="1" applyFill="1" applyBorder="1"/>
    <xf numFmtId="10" fontId="16" fillId="0" borderId="0" xfId="0" applyNumberFormat="1" applyFont="1" applyFill="1" applyBorder="1" applyAlignment="1" applyProtection="1">
      <alignment horizontal="left" vertical="center" indent="2"/>
    </xf>
    <xf numFmtId="165"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2" borderId="0" xfId="0" applyFont="1" applyFill="1" applyBorder="1"/>
    <xf numFmtId="164" fontId="16" fillId="0" borderId="0" xfId="0" applyNumberFormat="1" applyFont="1" applyFill="1" applyBorder="1" applyAlignment="1" applyProtection="1">
      <alignment horizontal="left" vertical="center" indent="2"/>
    </xf>
    <xf numFmtId="164" fontId="16" fillId="2" borderId="18" xfId="0" applyNumberFormat="1" applyFont="1" applyFill="1" applyBorder="1" applyAlignment="1" applyProtection="1">
      <alignment horizontal="right" vertical="center"/>
    </xf>
    <xf numFmtId="164"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indent="2"/>
    </xf>
    <xf numFmtId="3" fontId="16" fillId="0" borderId="0" xfId="0" applyNumberFormat="1" applyFont="1" applyFill="1" applyBorder="1" applyAlignment="1" applyProtection="1">
      <alignment horizontal="left" vertical="center" indent="2"/>
    </xf>
    <xf numFmtId="164" fontId="16" fillId="2" borderId="20"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2" fontId="16" fillId="2" borderId="18" xfId="0" applyNumberFormat="1" applyFont="1" applyFill="1" applyBorder="1" applyAlignment="1" applyProtection="1">
      <alignment horizontal="right" vertical="center"/>
    </xf>
    <xf numFmtId="0" fontId="16" fillId="2" borderId="10" xfId="0" applyFont="1" applyFill="1" applyBorder="1"/>
    <xf numFmtId="0" fontId="16" fillId="2" borderId="11" xfId="0" applyFont="1" applyFill="1" applyBorder="1"/>
    <xf numFmtId="2" fontId="16" fillId="2" borderId="11" xfId="0" applyNumberFormat="1" applyFont="1" applyFill="1" applyBorder="1"/>
    <xf numFmtId="0" fontId="16" fillId="2" borderId="12" xfId="0" applyFont="1" applyFill="1" applyBorder="1"/>
    <xf numFmtId="0" fontId="15" fillId="2" borderId="0" xfId="0" applyNumberFormat="1" applyFont="1" applyFill="1" applyBorder="1" applyAlignment="1" applyProtection="1">
      <alignment horizontal="left" vertical="center"/>
    </xf>
    <xf numFmtId="0" fontId="14" fillId="2" borderId="18" xfId="0" applyFont="1" applyFill="1" applyBorder="1"/>
    <xf numFmtId="0" fontId="21" fillId="2" borderId="17" xfId="0" applyFont="1" applyFill="1" applyBorder="1"/>
    <xf numFmtId="0" fontId="13" fillId="2" borderId="2" xfId="0" applyFont="1" applyFill="1" applyBorder="1"/>
    <xf numFmtId="0" fontId="21" fillId="2" borderId="7" xfId="0" applyFont="1" applyFill="1" applyBorder="1"/>
    <xf numFmtId="0" fontId="13" fillId="2" borderId="0" xfId="0" applyFont="1" applyFill="1" applyBorder="1"/>
    <xf numFmtId="0" fontId="31"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1" fillId="2" borderId="16" xfId="0" applyFont="1" applyFill="1" applyBorder="1"/>
    <xf numFmtId="0" fontId="23" fillId="2" borderId="9" xfId="0" applyFont="1" applyFill="1" applyBorder="1"/>
    <xf numFmtId="164"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4" fontId="17" fillId="2" borderId="20" xfId="0" applyNumberFormat="1" applyFont="1" applyFill="1" applyBorder="1"/>
    <xf numFmtId="164" fontId="17" fillId="2" borderId="0" xfId="0" applyNumberFormat="1" applyFont="1" applyFill="1" applyBorder="1"/>
    <xf numFmtId="0" fontId="27" fillId="2" borderId="19" xfId="0" applyFont="1" applyFill="1" applyBorder="1"/>
    <xf numFmtId="0" fontId="17" fillId="2" borderId="5" xfId="0" applyFont="1" applyFill="1" applyBorder="1"/>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vertical="center"/>
    </xf>
    <xf numFmtId="0" fontId="21" fillId="2" borderId="9"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165" fontId="16" fillId="2" borderId="18" xfId="0" applyNumberFormat="1" applyFont="1" applyFill="1" applyBorder="1" applyAlignment="1">
      <alignment horizontal="right"/>
    </xf>
    <xf numFmtId="0" fontId="7" fillId="2" borderId="18" xfId="0" applyFont="1" applyFill="1" applyBorder="1"/>
    <xf numFmtId="0" fontId="7" fillId="2" borderId="0" xfId="0" applyFont="1" applyFill="1"/>
    <xf numFmtId="0" fontId="21" fillId="2" borderId="15" xfId="0" applyFont="1" applyFill="1" applyBorder="1"/>
    <xf numFmtId="0" fontId="7" fillId="2" borderId="0" xfId="0" applyFont="1" applyFill="1" applyBorder="1"/>
    <xf numFmtId="0" fontId="21" fillId="2" borderId="19" xfId="0" applyFont="1" applyFill="1" applyBorder="1"/>
    <xf numFmtId="0" fontId="7" fillId="2" borderId="6" xfId="0" applyFont="1" applyFill="1" applyBorder="1"/>
    <xf numFmtId="0" fontId="7" fillId="2" borderId="5" xfId="0" applyFont="1" applyFill="1" applyBorder="1"/>
    <xf numFmtId="165" fontId="16" fillId="2" borderId="18" xfId="0" applyNumberFormat="1" applyFont="1" applyFill="1" applyBorder="1" applyAlignment="1" applyProtection="1">
      <alignment horizontal="right" vertical="center"/>
    </xf>
    <xf numFmtId="0" fontId="6" fillId="2" borderId="0" xfId="0" applyFont="1" applyFill="1" applyBorder="1"/>
    <xf numFmtId="0" fontId="4" fillId="2" borderId="0" xfId="0" applyFont="1" applyFill="1"/>
    <xf numFmtId="0" fontId="4" fillId="2" borderId="6" xfId="0" applyFont="1" applyFill="1" applyBorder="1"/>
    <xf numFmtId="0" fontId="4" fillId="0" borderId="0" xfId="0" applyFont="1" applyFill="1" applyBorder="1"/>
    <xf numFmtId="164" fontId="4" fillId="2" borderId="21" xfId="0" applyNumberFormat="1" applyFont="1" applyFill="1" applyBorder="1"/>
    <xf numFmtId="0" fontId="4" fillId="2" borderId="18" xfId="0" applyFont="1" applyFill="1" applyBorder="1"/>
    <xf numFmtId="0" fontId="4" fillId="2" borderId="5" xfId="0" applyFont="1" applyFill="1" applyBorder="1"/>
    <xf numFmtId="0" fontId="4" fillId="2" borderId="10" xfId="0" applyFont="1" applyFill="1" applyBorder="1"/>
    <xf numFmtId="0" fontId="4" fillId="2" borderId="11" xfId="0" applyFont="1" applyFill="1" applyBorder="1"/>
    <xf numFmtId="0" fontId="4" fillId="2" borderId="12" xfId="0" applyFont="1" applyFill="1" applyBorder="1"/>
    <xf numFmtId="0" fontId="3" fillId="2" borderId="0" xfId="0" applyFont="1" applyFill="1"/>
    <xf numFmtId="0" fontId="3" fillId="2" borderId="0" xfId="0" applyFont="1" applyFill="1" applyBorder="1"/>
    <xf numFmtId="0" fontId="3" fillId="2" borderId="18" xfId="0" applyFont="1" applyFill="1" applyBorder="1"/>
    <xf numFmtId="0" fontId="19" fillId="0" borderId="0" xfId="180" applyAlignment="1" applyProtection="1"/>
    <xf numFmtId="0" fontId="2" fillId="2" borderId="0" xfId="0" applyFont="1" applyFill="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xf numFmtId="0" fontId="32" fillId="0" borderId="0" xfId="0" applyFont="1"/>
  </cellXfs>
  <cellStyles count="2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177" builtinId="9" hidden="1"/>
    <cellStyle name="Followed Hyperlink" xfId="178" builtinId="9" hidden="1"/>
    <cellStyle name="Followed Hyperlink" xfId="179"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0"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774700</xdr:colOff>
      <xdr:row>6</xdr:row>
      <xdr:rowOff>155080</xdr:rowOff>
    </xdr:from>
    <xdr:to>
      <xdr:col>12</xdr:col>
      <xdr:colOff>914400</xdr:colOff>
      <xdr:row>24</xdr:row>
      <xdr:rowOff>38100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4584700" y="1310780"/>
          <a:ext cx="7696200" cy="3312020"/>
        </a:xfrm>
        <a:prstGeom prst="rect">
          <a:avLst/>
        </a:prstGeom>
      </xdr:spPr>
    </xdr:pic>
    <xdr:clientData/>
  </xdr:twoCellAnchor>
  <xdr:twoCellAnchor editAs="oneCell">
    <xdr:from>
      <xdr:col>7</xdr:col>
      <xdr:colOff>0</xdr:colOff>
      <xdr:row>31</xdr:row>
      <xdr:rowOff>0</xdr:rowOff>
    </xdr:from>
    <xdr:to>
      <xdr:col>12</xdr:col>
      <xdr:colOff>2286000</xdr:colOff>
      <xdr:row>41</xdr:row>
      <xdr:rowOff>177800</xdr:rowOff>
    </xdr:to>
    <xdr:pic>
      <xdr:nvPicPr>
        <xdr:cNvPr id="3" name="Picture 2">
          <a:extLst>
            <a:ext uri="{FF2B5EF4-FFF2-40B4-BE49-F238E27FC236}">
              <a16:creationId xmlns:a16="http://schemas.microsoft.com/office/drawing/2014/main" id="{92EE250D-B25E-1A41-AC29-D11D03BE8A1B}"/>
            </a:ext>
          </a:extLst>
        </xdr:cNvPr>
        <xdr:cNvPicPr>
          <a:picLocks noChangeAspect="1"/>
        </xdr:cNvPicPr>
      </xdr:nvPicPr>
      <xdr:blipFill>
        <a:blip xmlns:r="http://schemas.openxmlformats.org/officeDocument/2006/relationships" r:embed="rId2"/>
        <a:stretch>
          <a:fillRect/>
        </a:stretch>
      </xdr:blipFill>
      <xdr:spPr>
        <a:xfrm>
          <a:off x="5901267" y="6316133"/>
          <a:ext cx="6350000" cy="2209800"/>
        </a:xfrm>
        <a:prstGeom prst="rect">
          <a:avLst/>
        </a:prstGeom>
      </xdr:spPr>
    </xdr:pic>
    <xdr:clientData/>
  </xdr:twoCellAnchor>
  <xdr:twoCellAnchor editAs="oneCell">
    <xdr:from>
      <xdr:col>7</xdr:col>
      <xdr:colOff>0</xdr:colOff>
      <xdr:row>43</xdr:row>
      <xdr:rowOff>0</xdr:rowOff>
    </xdr:from>
    <xdr:to>
      <xdr:col>12</xdr:col>
      <xdr:colOff>2540000</xdr:colOff>
      <xdr:row>88</xdr:row>
      <xdr:rowOff>165100</xdr:rowOff>
    </xdr:to>
    <xdr:pic>
      <xdr:nvPicPr>
        <xdr:cNvPr id="6" name="Picture 5">
          <a:extLst>
            <a:ext uri="{FF2B5EF4-FFF2-40B4-BE49-F238E27FC236}">
              <a16:creationId xmlns:a16="http://schemas.microsoft.com/office/drawing/2014/main" id="{CF0F4178-4C49-134B-8AA2-4EBE465DF6D4}"/>
            </a:ext>
          </a:extLst>
        </xdr:cNvPr>
        <xdr:cNvPicPr>
          <a:picLocks noChangeAspect="1"/>
        </xdr:cNvPicPr>
      </xdr:nvPicPr>
      <xdr:blipFill>
        <a:blip xmlns:r="http://schemas.openxmlformats.org/officeDocument/2006/relationships" r:embed="rId3"/>
        <a:stretch>
          <a:fillRect/>
        </a:stretch>
      </xdr:blipFill>
      <xdr:spPr>
        <a:xfrm>
          <a:off x="5901267" y="8754533"/>
          <a:ext cx="6604000" cy="9309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0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38" customWidth="1"/>
    <col min="2" max="2" width="9.140625" style="30" customWidth="1"/>
    <col min="3" max="3" width="44.140625" style="30" customWidth="1"/>
    <col min="4" max="16384" width="10.7109375" style="30"/>
  </cols>
  <sheetData>
    <row r="1" spans="1:3" s="36" customFormat="1">
      <c r="A1" s="34"/>
      <c r="B1" s="35"/>
      <c r="C1" s="35"/>
    </row>
    <row r="2" spans="1:3" ht="21">
      <c r="A2" s="13"/>
      <c r="B2" s="37" t="s">
        <v>16</v>
      </c>
      <c r="C2" s="37"/>
    </row>
    <row r="3" spans="1:3">
      <c r="A3" s="13"/>
      <c r="B3" s="20"/>
      <c r="C3" s="20"/>
    </row>
    <row r="4" spans="1:3">
      <c r="A4" s="13"/>
      <c r="B4" s="14" t="s">
        <v>17</v>
      </c>
      <c r="C4" s="15" t="s">
        <v>118</v>
      </c>
    </row>
    <row r="5" spans="1:3">
      <c r="A5" s="13"/>
      <c r="B5" s="16" t="s">
        <v>62</v>
      </c>
      <c r="C5" s="17" t="s">
        <v>111</v>
      </c>
    </row>
    <row r="6" spans="1:3">
      <c r="A6" s="13"/>
      <c r="B6" s="18" t="s">
        <v>19</v>
      </c>
      <c r="C6" s="19" t="s">
        <v>20</v>
      </c>
    </row>
    <row r="7" spans="1:3">
      <c r="A7" s="13"/>
      <c r="B7" s="20"/>
      <c r="C7" s="20"/>
    </row>
    <row r="8" spans="1:3">
      <c r="A8" s="13"/>
      <c r="B8" s="20"/>
      <c r="C8" s="20"/>
    </row>
    <row r="9" spans="1:3">
      <c r="A9" s="13"/>
      <c r="B9" s="109" t="s">
        <v>63</v>
      </c>
      <c r="C9" s="110"/>
    </row>
    <row r="10" spans="1:3">
      <c r="A10" s="13"/>
      <c r="B10" s="111"/>
      <c r="C10" s="112"/>
    </row>
    <row r="11" spans="1:3">
      <c r="A11" s="13"/>
      <c r="B11" s="111" t="s">
        <v>64</v>
      </c>
      <c r="C11" s="113" t="s">
        <v>65</v>
      </c>
    </row>
    <row r="12" spans="1:3" ht="17" thickBot="1">
      <c r="A12" s="13"/>
      <c r="B12" s="111"/>
      <c r="C12" s="26" t="s">
        <v>66</v>
      </c>
    </row>
    <row r="13" spans="1:3" ht="17" thickBot="1">
      <c r="A13" s="13"/>
      <c r="B13" s="111"/>
      <c r="C13" s="114" t="s">
        <v>67</v>
      </c>
    </row>
    <row r="14" spans="1:3">
      <c r="A14" s="13"/>
      <c r="B14" s="111"/>
      <c r="C14" s="112" t="s">
        <v>68</v>
      </c>
    </row>
    <row r="15" spans="1:3">
      <c r="A15" s="13"/>
      <c r="B15" s="111"/>
      <c r="C15" s="112"/>
    </row>
    <row r="16" spans="1:3">
      <c r="A16" s="13"/>
      <c r="B16" s="111" t="s">
        <v>69</v>
      </c>
      <c r="C16" s="115" t="s">
        <v>70</v>
      </c>
    </row>
    <row r="17" spans="1:3">
      <c r="A17" s="13"/>
      <c r="B17" s="111"/>
      <c r="C17" s="116" t="s">
        <v>71</v>
      </c>
    </row>
    <row r="18" spans="1:3">
      <c r="A18" s="13"/>
      <c r="B18" s="111"/>
      <c r="C18" s="117" t="s">
        <v>72</v>
      </c>
    </row>
    <row r="19" spans="1:3">
      <c r="A19" s="13"/>
      <c r="B19" s="111"/>
      <c r="C19" s="118" t="s">
        <v>73</v>
      </c>
    </row>
    <row r="20" spans="1:3">
      <c r="A20" s="13"/>
      <c r="B20" s="119"/>
      <c r="C20" s="120" t="s">
        <v>74</v>
      </c>
    </row>
    <row r="21" spans="1:3">
      <c r="A21" s="13"/>
      <c r="B21" s="119"/>
      <c r="C21" s="121" t="s">
        <v>75</v>
      </c>
    </row>
    <row r="22" spans="1:3">
      <c r="A22" s="13"/>
      <c r="B22" s="119"/>
      <c r="C22" s="122" t="s">
        <v>76</v>
      </c>
    </row>
    <row r="23" spans="1:3">
      <c r="B23" s="119"/>
      <c r="C23" s="123" t="s">
        <v>77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0"/>
  <sheetViews>
    <sheetView tabSelected="1" topLeftCell="D1" workbookViewId="0">
      <selection activeCell="I27" sqref="I27"/>
    </sheetView>
  </sheetViews>
  <sheetFormatPr baseColWidth="10" defaultColWidth="10.7109375" defaultRowHeight="16"/>
  <cols>
    <col min="1" max="1" width="3.28515625" style="45" customWidth="1"/>
    <col min="2" max="2" width="3.7109375" style="45" customWidth="1"/>
    <col min="3" max="3" width="46" style="45" customWidth="1"/>
    <col min="4" max="4" width="12.7109375" style="45" customWidth="1"/>
    <col min="5" max="5" width="17.42578125" style="45" customWidth="1"/>
    <col min="6" max="6" width="4.42578125" style="45" customWidth="1"/>
    <col min="7" max="7" width="45" style="45" customWidth="1"/>
    <col min="8" max="8" width="5.140625" style="45" customWidth="1"/>
    <col min="9" max="9" width="51.42578125" style="45" customWidth="1"/>
    <col min="10" max="10" width="5.42578125" style="45" customWidth="1"/>
    <col min="11" max="16384" width="10.7109375" style="45"/>
  </cols>
  <sheetData>
    <row r="1" spans="2:11">
      <c r="D1" s="43"/>
      <c r="E1" s="43"/>
      <c r="F1" s="43"/>
      <c r="G1" s="43"/>
    </row>
    <row r="2" spans="2:11">
      <c r="B2" s="168" t="s">
        <v>119</v>
      </c>
      <c r="C2" s="169"/>
      <c r="D2" s="169"/>
      <c r="E2" s="170"/>
      <c r="F2" s="43"/>
      <c r="G2" s="43"/>
    </row>
    <row r="3" spans="2:11">
      <c r="B3" s="171"/>
      <c r="C3" s="172"/>
      <c r="D3" s="172"/>
      <c r="E3" s="173"/>
      <c r="F3" s="43"/>
      <c r="G3" s="43"/>
    </row>
    <row r="4" spans="2:11" ht="31" customHeight="1">
      <c r="B4" s="174"/>
      <c r="C4" s="175"/>
      <c r="D4" s="175"/>
      <c r="E4" s="176"/>
      <c r="F4" s="43"/>
      <c r="G4" s="43"/>
    </row>
    <row r="5" spans="2:11" ht="17" thickBot="1">
      <c r="D5" s="43"/>
    </row>
    <row r="6" spans="2:11">
      <c r="B6" s="46"/>
      <c r="C6" s="28"/>
      <c r="D6" s="28"/>
      <c r="E6" s="28"/>
      <c r="F6" s="28"/>
      <c r="G6" s="28"/>
      <c r="H6" s="28"/>
      <c r="I6" s="28"/>
      <c r="J6" s="47"/>
    </row>
    <row r="7" spans="2:11" s="49" customFormat="1" ht="19">
      <c r="B7" s="124"/>
      <c r="C7" s="27" t="s">
        <v>31</v>
      </c>
      <c r="D7" s="125" t="s">
        <v>13</v>
      </c>
      <c r="E7" s="27" t="s">
        <v>7</v>
      </c>
      <c r="F7" s="27"/>
      <c r="G7" s="27" t="s">
        <v>12</v>
      </c>
      <c r="H7" s="27"/>
      <c r="I7" s="27" t="s">
        <v>0</v>
      </c>
      <c r="J7" s="131"/>
    </row>
    <row r="8" spans="2:11" s="49" customFormat="1" ht="19">
      <c r="B8" s="32"/>
      <c r="C8" s="26"/>
      <c r="D8" s="40"/>
      <c r="E8" s="26"/>
      <c r="F8" s="26"/>
      <c r="G8" s="26"/>
      <c r="H8" s="26"/>
      <c r="I8" s="26"/>
      <c r="J8" s="50"/>
    </row>
    <row r="9" spans="2:11" s="49" customFormat="1" ht="20" thickBot="1">
      <c r="B9" s="32"/>
      <c r="C9" s="26" t="s">
        <v>93</v>
      </c>
      <c r="D9" s="40"/>
      <c r="E9" s="26"/>
      <c r="F9" s="26"/>
      <c r="G9" s="26"/>
      <c r="H9" s="26"/>
      <c r="I9" s="26"/>
      <c r="J9" s="50"/>
    </row>
    <row r="10" spans="2:11" s="49" customFormat="1" ht="20" thickBot="1">
      <c r="B10" s="32"/>
      <c r="C10" s="141" t="s">
        <v>90</v>
      </c>
      <c r="D10" s="29" t="s">
        <v>5</v>
      </c>
      <c r="E10" s="51">
        <f>'Research data'!G7/100</f>
        <v>0.27899999999999997</v>
      </c>
      <c r="F10" s="44"/>
      <c r="G10" s="44"/>
      <c r="H10" s="39"/>
      <c r="I10" s="165" t="s">
        <v>120</v>
      </c>
      <c r="J10" s="50"/>
    </row>
    <row r="11" spans="2:11" s="49" customFormat="1" ht="20" thickBot="1">
      <c r="B11" s="32"/>
      <c r="C11" s="44" t="s">
        <v>60</v>
      </c>
      <c r="D11" s="29" t="s">
        <v>5</v>
      </c>
      <c r="E11" s="51">
        <f>'Research data'!G8/100</f>
        <v>0.83499999999999996</v>
      </c>
      <c r="F11" s="44"/>
      <c r="G11" s="44"/>
      <c r="H11" s="39"/>
      <c r="I11" s="165" t="s">
        <v>120</v>
      </c>
      <c r="J11" s="50"/>
    </row>
    <row r="12" spans="2:11" ht="17" thickBot="1">
      <c r="B12" s="48"/>
      <c r="C12" s="44" t="s">
        <v>33</v>
      </c>
      <c r="D12" s="31" t="s">
        <v>5</v>
      </c>
      <c r="E12" s="51">
        <v>0.9</v>
      </c>
      <c r="F12" s="44"/>
      <c r="G12" s="44"/>
      <c r="H12" s="44"/>
      <c r="I12" s="42" t="s">
        <v>53</v>
      </c>
      <c r="J12" s="132"/>
      <c r="K12" s="43"/>
    </row>
    <row r="13" spans="2:11" ht="17" thickBot="1">
      <c r="B13" s="48"/>
      <c r="C13" s="44" t="s">
        <v>35</v>
      </c>
      <c r="D13" s="31" t="s">
        <v>5</v>
      </c>
      <c r="E13" s="52">
        <v>0</v>
      </c>
      <c r="F13" s="44"/>
      <c r="G13" s="44"/>
      <c r="H13" s="44"/>
      <c r="I13" s="42" t="s">
        <v>53</v>
      </c>
      <c r="J13" s="132"/>
      <c r="K13" s="43"/>
    </row>
    <row r="14" spans="2:11" ht="17" thickBot="1">
      <c r="B14" s="48"/>
      <c r="C14" s="44" t="s">
        <v>38</v>
      </c>
      <c r="D14" s="31" t="s">
        <v>5</v>
      </c>
      <c r="E14" s="42">
        <v>0.1</v>
      </c>
      <c r="F14" s="44"/>
      <c r="G14" s="44"/>
      <c r="H14" s="44"/>
      <c r="I14" s="42" t="s">
        <v>53</v>
      </c>
      <c r="J14" s="132"/>
      <c r="K14" s="43"/>
    </row>
    <row r="15" spans="2:11" ht="17" thickBot="1">
      <c r="B15" s="48"/>
      <c r="C15" s="44" t="s">
        <v>39</v>
      </c>
      <c r="D15" s="31" t="s">
        <v>5</v>
      </c>
      <c r="E15" s="42">
        <v>0.7</v>
      </c>
      <c r="F15" s="44"/>
      <c r="G15" s="44"/>
      <c r="H15" s="44"/>
      <c r="I15" s="42" t="s">
        <v>53</v>
      </c>
      <c r="J15" s="132"/>
      <c r="K15" s="43"/>
    </row>
    <row r="16" spans="2:11" ht="17" thickBot="1">
      <c r="B16" s="48"/>
      <c r="C16" s="44" t="s">
        <v>40</v>
      </c>
      <c r="D16" s="31" t="s">
        <v>61</v>
      </c>
      <c r="E16" s="52">
        <f>'Research data'!G6</f>
        <v>176.5</v>
      </c>
      <c r="F16" s="44"/>
      <c r="G16" s="44" t="s">
        <v>27</v>
      </c>
      <c r="H16" s="44"/>
      <c r="I16" s="42" t="s">
        <v>53</v>
      </c>
      <c r="J16" s="132"/>
    </row>
    <row r="17" spans="2:10" ht="17" thickBot="1">
      <c r="B17" s="48"/>
      <c r="C17" s="44" t="s">
        <v>41</v>
      </c>
      <c r="D17" s="31" t="s">
        <v>61</v>
      </c>
      <c r="E17" s="51">
        <f>E16*E11/E10</f>
        <v>528.2347670250897</v>
      </c>
      <c r="F17" s="44"/>
      <c r="G17" s="44" t="s">
        <v>54</v>
      </c>
      <c r="H17" s="44"/>
      <c r="I17" s="42" t="s">
        <v>53</v>
      </c>
      <c r="J17" s="132"/>
    </row>
    <row r="18" spans="2:10">
      <c r="B18" s="48"/>
      <c r="C18" s="93"/>
      <c r="D18" s="127"/>
      <c r="E18" s="128"/>
      <c r="F18" s="43"/>
      <c r="G18" s="93"/>
      <c r="H18" s="43"/>
      <c r="I18" s="43"/>
      <c r="J18" s="132"/>
    </row>
    <row r="19" spans="2:10" ht="17" thickBot="1">
      <c r="B19" s="48"/>
      <c r="C19" s="26" t="s">
        <v>78</v>
      </c>
      <c r="D19" s="127"/>
      <c r="E19" s="128"/>
      <c r="F19" s="43"/>
      <c r="G19" s="93"/>
      <c r="H19" s="43"/>
      <c r="I19" s="43"/>
      <c r="J19" s="132"/>
    </row>
    <row r="20" spans="2:10" ht="17" thickBot="1">
      <c r="B20" s="48"/>
      <c r="C20" s="44" t="s">
        <v>42</v>
      </c>
      <c r="D20" s="31" t="s">
        <v>32</v>
      </c>
      <c r="E20" s="52">
        <f>'Research data'!G16</f>
        <v>617750000</v>
      </c>
      <c r="F20" s="44"/>
      <c r="G20" s="44" t="s">
        <v>9</v>
      </c>
      <c r="H20" s="44"/>
      <c r="I20" s="165" t="s">
        <v>120</v>
      </c>
      <c r="J20" s="132"/>
    </row>
    <row r="21" spans="2:10" ht="17" thickBot="1">
      <c r="B21" s="48"/>
      <c r="C21" s="44" t="s">
        <v>43</v>
      </c>
      <c r="D21" s="31" t="s">
        <v>32</v>
      </c>
      <c r="E21" s="52">
        <v>0</v>
      </c>
      <c r="F21" s="44"/>
      <c r="G21" s="44" t="s">
        <v>55</v>
      </c>
      <c r="H21" s="44"/>
      <c r="I21" s="42" t="s">
        <v>53</v>
      </c>
      <c r="J21" s="132"/>
    </row>
    <row r="22" spans="2:10" ht="17" thickBot="1">
      <c r="B22" s="48"/>
      <c r="C22" s="44" t="s">
        <v>11</v>
      </c>
      <c r="D22" s="31" t="s">
        <v>32</v>
      </c>
      <c r="E22" s="52">
        <v>0</v>
      </c>
      <c r="F22" s="44"/>
      <c r="G22" s="44" t="s">
        <v>23</v>
      </c>
      <c r="H22" s="44"/>
      <c r="I22" s="42" t="s">
        <v>53</v>
      </c>
      <c r="J22" s="132"/>
    </row>
    <row r="23" spans="2:10" ht="17" thickBot="1">
      <c r="B23" s="48"/>
      <c r="C23" s="44" t="s">
        <v>44</v>
      </c>
      <c r="D23" s="31" t="s">
        <v>32</v>
      </c>
      <c r="E23" s="52">
        <v>0</v>
      </c>
      <c r="F23" s="44"/>
      <c r="G23" s="44" t="s">
        <v>26</v>
      </c>
      <c r="H23" s="44"/>
      <c r="I23" s="42" t="s">
        <v>53</v>
      </c>
      <c r="J23" s="132"/>
    </row>
    <row r="24" spans="2:10" ht="17" thickBot="1">
      <c r="B24" s="48"/>
      <c r="C24" s="44" t="s">
        <v>45</v>
      </c>
      <c r="D24" s="31" t="s">
        <v>52</v>
      </c>
      <c r="E24" s="126">
        <f>'Research data'!G18</f>
        <v>5206750</v>
      </c>
      <c r="F24" s="44"/>
      <c r="G24" s="44" t="s">
        <v>56</v>
      </c>
      <c r="H24" s="44"/>
      <c r="I24" s="108" t="s">
        <v>91</v>
      </c>
      <c r="J24" s="132"/>
    </row>
    <row r="25" spans="2:10" ht="17" thickBot="1">
      <c r="B25" s="48"/>
      <c r="C25" s="44" t="s">
        <v>46</v>
      </c>
      <c r="D25" s="31" t="s">
        <v>51</v>
      </c>
      <c r="E25" s="51">
        <f>'Research data'!G20</f>
        <v>194.15</v>
      </c>
      <c r="F25" s="44"/>
      <c r="G25" s="44" t="s">
        <v>57</v>
      </c>
      <c r="H25" s="44"/>
      <c r="I25" s="108" t="s">
        <v>91</v>
      </c>
      <c r="J25" s="132"/>
    </row>
    <row r="26" spans="2:10" ht="17" thickBot="1">
      <c r="B26" s="48"/>
      <c r="C26" s="44" t="s">
        <v>47</v>
      </c>
      <c r="D26" s="31" t="s">
        <v>51</v>
      </c>
      <c r="E26" s="129">
        <v>0</v>
      </c>
      <c r="F26" s="44"/>
      <c r="G26" s="44" t="s">
        <v>58</v>
      </c>
      <c r="H26" s="44"/>
      <c r="I26" s="142" t="s">
        <v>53</v>
      </c>
      <c r="J26" s="132"/>
    </row>
    <row r="27" spans="2:10" ht="17" thickBot="1">
      <c r="B27" s="48"/>
      <c r="C27" s="44" t="s">
        <v>50</v>
      </c>
      <c r="D27" s="31" t="s">
        <v>3</v>
      </c>
      <c r="E27" s="52">
        <v>0.04</v>
      </c>
      <c r="F27" s="44"/>
      <c r="G27" s="44" t="s">
        <v>22</v>
      </c>
      <c r="H27" s="44"/>
      <c r="I27" s="177" t="s">
        <v>135</v>
      </c>
      <c r="J27" s="132"/>
    </row>
    <row r="28" spans="2:10" ht="17" thickBot="1">
      <c r="B28" s="48"/>
      <c r="C28" s="44" t="s">
        <v>37</v>
      </c>
      <c r="D28" s="31" t="s">
        <v>10</v>
      </c>
      <c r="E28" s="52">
        <v>0</v>
      </c>
      <c r="F28" s="44"/>
      <c r="G28" s="44"/>
      <c r="H28" s="44"/>
      <c r="I28" s="42" t="s">
        <v>53</v>
      </c>
      <c r="J28" s="132"/>
    </row>
    <row r="29" spans="2:10">
      <c r="B29" s="48"/>
      <c r="C29" s="44"/>
      <c r="D29" s="31"/>
      <c r="E29" s="130"/>
      <c r="F29" s="44"/>
      <c r="G29" s="44"/>
      <c r="H29" s="44"/>
      <c r="I29" s="43"/>
      <c r="J29" s="132"/>
    </row>
    <row r="30" spans="2:10" ht="17" thickBot="1">
      <c r="B30" s="48"/>
      <c r="C30" s="26" t="s">
        <v>8</v>
      </c>
      <c r="D30" s="127"/>
      <c r="E30" s="130"/>
      <c r="F30" s="43"/>
      <c r="G30" s="43"/>
      <c r="H30" s="43"/>
      <c r="I30" s="43"/>
      <c r="J30" s="132"/>
    </row>
    <row r="31" spans="2:10" ht="17" thickBot="1">
      <c r="B31" s="48"/>
      <c r="C31" s="44" t="s">
        <v>36</v>
      </c>
      <c r="D31" s="31" t="s">
        <v>4</v>
      </c>
      <c r="E31" s="52">
        <f>'Research data'!G11</f>
        <v>6.6199999999999995E-2</v>
      </c>
      <c r="F31" s="44"/>
      <c r="G31" s="44" t="s">
        <v>14</v>
      </c>
      <c r="H31" s="44"/>
      <c r="I31" s="145" t="s">
        <v>95</v>
      </c>
      <c r="J31" s="132"/>
    </row>
    <row r="32" spans="2:10" ht="17" thickBot="1">
      <c r="B32" s="48"/>
      <c r="C32" s="44" t="s">
        <v>48</v>
      </c>
      <c r="D32" s="31" t="s">
        <v>2</v>
      </c>
      <c r="E32" s="126">
        <f>'Research data'!G12</f>
        <v>1</v>
      </c>
      <c r="F32" s="44"/>
      <c r="G32" s="44" t="s">
        <v>25</v>
      </c>
      <c r="H32" s="44"/>
      <c r="I32" s="165" t="s">
        <v>120</v>
      </c>
      <c r="J32" s="132"/>
    </row>
    <row r="33" spans="2:10" ht="17" thickBot="1">
      <c r="B33" s="48"/>
      <c r="C33" s="44" t="s">
        <v>49</v>
      </c>
      <c r="D33" s="31" t="s">
        <v>2</v>
      </c>
      <c r="E33" s="52">
        <f>'Research data'!G13</f>
        <v>25</v>
      </c>
      <c r="F33" s="44"/>
      <c r="G33" s="44" t="s">
        <v>24</v>
      </c>
      <c r="H33" s="44"/>
      <c r="I33" s="165" t="s">
        <v>120</v>
      </c>
      <c r="J33" s="132"/>
    </row>
    <row r="34" spans="2:10" ht="17" thickBot="1">
      <c r="B34" s="48"/>
      <c r="C34" s="44" t="s">
        <v>34</v>
      </c>
      <c r="D34" s="31" t="s">
        <v>5</v>
      </c>
      <c r="E34" s="52">
        <v>0</v>
      </c>
      <c r="F34" s="44"/>
      <c r="G34" s="44"/>
      <c r="H34" s="44"/>
      <c r="I34" s="42" t="s">
        <v>53</v>
      </c>
      <c r="J34" s="132"/>
    </row>
    <row r="35" spans="2:10" s="154" customFormat="1" ht="17" thickBot="1">
      <c r="B35" s="155"/>
      <c r="C35" s="156" t="s">
        <v>112</v>
      </c>
      <c r="D35" s="31"/>
      <c r="E35" s="157">
        <v>4680</v>
      </c>
      <c r="F35" s="156"/>
      <c r="G35" s="156"/>
      <c r="H35" s="156"/>
      <c r="I35" s="158" t="s">
        <v>117</v>
      </c>
      <c r="J35" s="159"/>
    </row>
    <row r="36" spans="2:10" s="154" customFormat="1" ht="17" thickBot="1">
      <c r="B36" s="155"/>
      <c r="C36" s="156" t="s">
        <v>113</v>
      </c>
      <c r="D36" s="31"/>
      <c r="E36" s="157">
        <v>0</v>
      </c>
      <c r="F36" s="156"/>
      <c r="G36" s="156"/>
      <c r="H36" s="156"/>
      <c r="I36" s="158" t="s">
        <v>117</v>
      </c>
      <c r="J36" s="159"/>
    </row>
    <row r="37" spans="2:10" s="154" customFormat="1" ht="17" thickBot="1">
      <c r="B37" s="155"/>
      <c r="C37" s="156" t="s">
        <v>114</v>
      </c>
      <c r="D37" s="31"/>
      <c r="E37" s="157">
        <v>55800</v>
      </c>
      <c r="F37" s="156"/>
      <c r="G37" s="156"/>
      <c r="H37" s="156"/>
      <c r="I37" s="158" t="s">
        <v>117</v>
      </c>
      <c r="J37" s="159"/>
    </row>
    <row r="38" spans="2:10" s="154" customFormat="1" ht="17" thickBot="1">
      <c r="B38" s="155"/>
      <c r="C38" s="156" t="s">
        <v>115</v>
      </c>
      <c r="D38" s="31"/>
      <c r="E38" s="157">
        <v>10800</v>
      </c>
      <c r="F38" s="156"/>
      <c r="G38" s="156"/>
      <c r="H38" s="156"/>
      <c r="I38" s="158" t="s">
        <v>117</v>
      </c>
      <c r="J38" s="159"/>
    </row>
    <row r="39" spans="2:10" s="154" customFormat="1" ht="17" thickBot="1">
      <c r="B39" s="155"/>
      <c r="C39" s="156" t="s">
        <v>116</v>
      </c>
      <c r="D39" s="31"/>
      <c r="E39" s="157">
        <v>3780</v>
      </c>
      <c r="F39" s="156"/>
      <c r="G39" s="156"/>
      <c r="H39" s="156"/>
      <c r="I39" s="158" t="s">
        <v>117</v>
      </c>
      <c r="J39" s="159"/>
    </row>
    <row r="40" spans="2:10" s="154" customFormat="1" ht="20" customHeight="1" thickBot="1">
      <c r="B40" s="160"/>
      <c r="C40" s="161"/>
      <c r="D40" s="161"/>
      <c r="E40" s="161"/>
      <c r="F40" s="161"/>
      <c r="G40" s="161"/>
      <c r="H40" s="161"/>
      <c r="I40" s="161"/>
      <c r="J40" s="16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N22"/>
  <sheetViews>
    <sheetView workbookViewId="0">
      <selection activeCell="N47" sqref="N47"/>
    </sheetView>
  </sheetViews>
  <sheetFormatPr baseColWidth="10" defaultColWidth="10.7109375" defaultRowHeight="16"/>
  <cols>
    <col min="1" max="2" width="3.42578125" style="74" customWidth="1"/>
    <col min="3" max="3" width="35.85546875" style="74" customWidth="1"/>
    <col min="4" max="4" width="16.42578125" style="74" hidden="1" customWidth="1"/>
    <col min="5" max="5" width="13.85546875" style="74" hidden="1" customWidth="1"/>
    <col min="6" max="6" width="12.42578125" style="74" customWidth="1"/>
    <col min="7" max="7" width="14.7109375" style="74" customWidth="1"/>
    <col min="8" max="8" width="4.7109375" style="74" customWidth="1"/>
    <col min="9" max="9" width="11.42578125" style="74" customWidth="1"/>
    <col min="10" max="10" width="2.42578125" style="75" customWidth="1"/>
    <col min="11" max="11" width="3.28515625" style="75" customWidth="1"/>
    <col min="12" max="12" width="8.42578125" style="75" customWidth="1"/>
    <col min="13" max="13" width="2.7109375" style="75" customWidth="1"/>
    <col min="14" max="14" width="60" style="74" customWidth="1"/>
    <col min="15" max="16384" width="10.7109375" style="74"/>
  </cols>
  <sheetData>
    <row r="1" spans="1:14" ht="17" thickBot="1"/>
    <row r="2" spans="1:14">
      <c r="B2" s="76"/>
      <c r="C2" s="77"/>
      <c r="D2" s="77"/>
      <c r="E2" s="77"/>
      <c r="F2" s="77"/>
      <c r="G2" s="77"/>
      <c r="H2" s="77"/>
      <c r="I2" s="77"/>
      <c r="J2" s="78"/>
      <c r="K2" s="78"/>
      <c r="L2" s="78"/>
      <c r="M2" s="78"/>
      <c r="N2" s="79"/>
    </row>
    <row r="3" spans="1:14" s="33" customFormat="1">
      <c r="B3" s="32"/>
      <c r="C3" s="139" t="s">
        <v>80</v>
      </c>
      <c r="D3" s="21"/>
      <c r="E3" s="21"/>
      <c r="F3" s="139" t="s">
        <v>13</v>
      </c>
      <c r="G3" s="139" t="s">
        <v>74</v>
      </c>
      <c r="H3" s="139"/>
      <c r="I3" s="139" t="s">
        <v>120</v>
      </c>
      <c r="J3" s="71"/>
      <c r="K3" s="71"/>
      <c r="L3" s="71" t="s">
        <v>95</v>
      </c>
      <c r="M3" s="71"/>
      <c r="N3" s="4" t="s">
        <v>92</v>
      </c>
    </row>
    <row r="4" spans="1:14">
      <c r="B4" s="80"/>
      <c r="C4" s="81"/>
      <c r="D4" s="81"/>
      <c r="E4" s="81"/>
      <c r="F4" s="81"/>
      <c r="G4" s="82"/>
      <c r="H4" s="82"/>
      <c r="I4" s="82"/>
      <c r="J4" s="137"/>
      <c r="K4" s="137"/>
      <c r="L4" s="136"/>
      <c r="M4" s="138"/>
      <c r="N4" s="11"/>
    </row>
    <row r="5" spans="1:14" ht="17" thickBot="1">
      <c r="B5" s="80"/>
      <c r="C5" s="41" t="s">
        <v>79</v>
      </c>
      <c r="D5" s="41"/>
      <c r="E5" s="41"/>
      <c r="F5" s="41"/>
      <c r="G5" s="22"/>
      <c r="H5" s="22"/>
      <c r="I5" s="22"/>
      <c r="J5" s="22"/>
      <c r="K5" s="22"/>
      <c r="L5" s="22"/>
      <c r="M5" s="22"/>
      <c r="N5" s="7"/>
    </row>
    <row r="6" spans="1:14" ht="17" thickBot="1">
      <c r="B6" s="80"/>
      <c r="C6" s="83" t="s">
        <v>28</v>
      </c>
      <c r="D6" s="83"/>
      <c r="E6" s="83"/>
      <c r="F6" s="84" t="s">
        <v>61</v>
      </c>
      <c r="G6" s="85">
        <f>I6</f>
        <v>176.5</v>
      </c>
      <c r="H6" s="86"/>
      <c r="I6" s="85">
        <f>Notes!E32</f>
        <v>176.5</v>
      </c>
      <c r="J6" s="82"/>
      <c r="K6" s="82"/>
      <c r="L6" s="87"/>
      <c r="M6" s="87"/>
      <c r="N6" s="7"/>
    </row>
    <row r="7" spans="1:14" ht="17" thickBot="1">
      <c r="A7" s="6" t="s">
        <v>107</v>
      </c>
      <c r="B7" s="80"/>
      <c r="C7" s="2" t="s">
        <v>106</v>
      </c>
      <c r="D7" s="3" t="s">
        <v>3</v>
      </c>
      <c r="E7" s="83"/>
      <c r="F7" s="8" t="s">
        <v>3</v>
      </c>
      <c r="G7" s="85">
        <f>I7</f>
        <v>27.9</v>
      </c>
      <c r="H7" s="86"/>
      <c r="I7" s="85">
        <f>Notes!E36</f>
        <v>27.9</v>
      </c>
      <c r="J7" s="82"/>
      <c r="K7" s="82"/>
      <c r="L7" s="87"/>
      <c r="M7" s="87"/>
      <c r="N7" s="7"/>
    </row>
    <row r="8" spans="1:14" ht="17" thickBot="1">
      <c r="B8" s="80"/>
      <c r="C8" s="2" t="s">
        <v>108</v>
      </c>
      <c r="D8" s="3" t="s">
        <v>3</v>
      </c>
      <c r="E8" s="83"/>
      <c r="F8" s="8" t="s">
        <v>3</v>
      </c>
      <c r="G8" s="85">
        <f>I8</f>
        <v>83.5</v>
      </c>
      <c r="H8" s="86"/>
      <c r="I8" s="85">
        <f>Notes!E37</f>
        <v>83.5</v>
      </c>
      <c r="J8" s="82"/>
      <c r="K8" s="82"/>
      <c r="L8" s="87"/>
      <c r="M8" s="87"/>
      <c r="N8" s="7"/>
    </row>
    <row r="9" spans="1:14">
      <c r="B9" s="80"/>
      <c r="C9" s="92"/>
      <c r="D9" s="92"/>
      <c r="E9" s="92"/>
      <c r="F9" s="93"/>
      <c r="G9" s="90"/>
      <c r="H9" s="90"/>
      <c r="I9" s="90"/>
      <c r="J9" s="90"/>
      <c r="K9" s="90"/>
      <c r="L9" s="87"/>
      <c r="M9" s="87"/>
      <c r="N9" s="7"/>
    </row>
    <row r="10" spans="1:14" ht="17" thickBot="1">
      <c r="B10" s="80"/>
      <c r="C10" s="41" t="s">
        <v>8</v>
      </c>
      <c r="D10" s="41"/>
      <c r="E10" s="41"/>
      <c r="F10" s="41"/>
      <c r="G10" s="23"/>
      <c r="H10" s="23"/>
      <c r="I10" s="23"/>
      <c r="J10" s="24"/>
      <c r="K10" s="24"/>
      <c r="L10" s="87"/>
      <c r="M10" s="87"/>
      <c r="N10" s="10"/>
    </row>
    <row r="11" spans="1:14" ht="17" thickBot="1">
      <c r="B11" s="80"/>
      <c r="C11" s="140" t="s">
        <v>89</v>
      </c>
      <c r="D11" s="88"/>
      <c r="E11" s="88"/>
      <c r="F11" s="84" t="s">
        <v>4</v>
      </c>
      <c r="G11" s="152">
        <f>ROUND(L11,4)</f>
        <v>6.6199999999999995E-2</v>
      </c>
      <c r="H11" s="89"/>
      <c r="I11" s="89"/>
      <c r="J11" s="90"/>
      <c r="K11" s="90"/>
      <c r="L11" s="144">
        <f>Notes!E15*Notes!E16*G6/Notes!E13/1000000</f>
        <v>6.6187499999999996E-2</v>
      </c>
      <c r="M11" s="87"/>
      <c r="N11" s="9" t="s">
        <v>94</v>
      </c>
    </row>
    <row r="12" spans="1:14" ht="17" thickBot="1">
      <c r="B12" s="80"/>
      <c r="C12" s="94" t="s">
        <v>1</v>
      </c>
      <c r="D12" s="94"/>
      <c r="E12" s="94"/>
      <c r="F12" s="84" t="s">
        <v>2</v>
      </c>
      <c r="G12" s="95">
        <f>ROUND(1,1)</f>
        <v>1</v>
      </c>
      <c r="H12" s="90"/>
      <c r="I12" s="90"/>
      <c r="J12" s="91"/>
      <c r="K12" s="91"/>
      <c r="L12" s="91"/>
      <c r="M12" s="82"/>
      <c r="N12" s="10"/>
    </row>
    <row r="13" spans="1:14" ht="17" thickBot="1">
      <c r="B13" s="80"/>
      <c r="C13" s="97" t="s">
        <v>6</v>
      </c>
      <c r="D13" s="97"/>
      <c r="E13" s="97"/>
      <c r="F13" s="84" t="s">
        <v>2</v>
      </c>
      <c r="G13" s="85">
        <f>I13</f>
        <v>25</v>
      </c>
      <c r="H13" s="90"/>
      <c r="I13" s="85">
        <f>Notes!E38</f>
        <v>25</v>
      </c>
      <c r="J13" s="91"/>
      <c r="K13" s="91"/>
      <c r="L13" s="82"/>
      <c r="M13" s="82"/>
      <c r="N13" s="5"/>
    </row>
    <row r="14" spans="1:14">
      <c r="B14" s="80"/>
      <c r="C14" s="41"/>
      <c r="D14" s="41"/>
      <c r="E14" s="41"/>
      <c r="F14" s="41"/>
      <c r="G14" s="24"/>
      <c r="H14" s="24"/>
      <c r="I14" s="24"/>
      <c r="J14" s="91"/>
      <c r="K14" s="91"/>
      <c r="L14" s="87"/>
      <c r="M14" s="87"/>
      <c r="N14" s="7"/>
    </row>
    <row r="15" spans="1:14" ht="17" thickBot="1">
      <c r="B15" s="80"/>
      <c r="C15" s="25" t="s">
        <v>84</v>
      </c>
      <c r="D15" s="25"/>
      <c r="E15" s="25"/>
      <c r="F15" s="25"/>
      <c r="G15" s="24"/>
      <c r="H15" s="24"/>
      <c r="I15" s="24"/>
      <c r="J15" s="24"/>
      <c r="K15" s="24"/>
      <c r="L15" s="87"/>
      <c r="M15" s="87"/>
      <c r="N15" s="7"/>
    </row>
    <row r="16" spans="1:14" ht="17" thickBot="1">
      <c r="B16" s="80"/>
      <c r="C16" s="133" t="s">
        <v>85</v>
      </c>
      <c r="D16" s="25"/>
      <c r="E16" s="25"/>
      <c r="F16" s="133" t="s">
        <v>32</v>
      </c>
      <c r="G16" s="95">
        <f>ROUND(G17*G6*1000,2)</f>
        <v>617750000</v>
      </c>
      <c r="H16" s="24"/>
      <c r="I16" s="24"/>
      <c r="J16" s="90"/>
      <c r="K16" s="90"/>
      <c r="L16" s="87"/>
      <c r="M16" s="87"/>
      <c r="N16" s="12"/>
    </row>
    <row r="17" spans="2:14" ht="17" thickBot="1">
      <c r="B17" s="80"/>
      <c r="C17" s="98" t="s">
        <v>9</v>
      </c>
      <c r="D17" s="98"/>
      <c r="E17" s="98"/>
      <c r="F17" s="134" t="s">
        <v>82</v>
      </c>
      <c r="G17" s="85">
        <f>I17</f>
        <v>3500</v>
      </c>
      <c r="H17" s="90"/>
      <c r="I17" s="102">
        <f>Notes!E35</f>
        <v>3500</v>
      </c>
      <c r="J17" s="90"/>
      <c r="K17" s="90"/>
      <c r="L17" s="87"/>
      <c r="M17" s="87"/>
      <c r="N17" s="12"/>
    </row>
    <row r="18" spans="2:14" ht="17" thickBot="1">
      <c r="B18" s="80"/>
      <c r="C18" s="143" t="s">
        <v>86</v>
      </c>
      <c r="D18" s="41"/>
      <c r="E18" s="41"/>
      <c r="F18" s="107" t="s">
        <v>32</v>
      </c>
      <c r="G18" s="99">
        <f>ROUND(G19*G6*1000,2)</f>
        <v>5206750</v>
      </c>
      <c r="H18" s="24"/>
      <c r="I18" s="24"/>
      <c r="J18" s="90"/>
      <c r="K18" s="90"/>
      <c r="L18" s="96"/>
      <c r="M18" s="90"/>
      <c r="N18" s="12"/>
    </row>
    <row r="19" spans="2:14" ht="17" thickBot="1">
      <c r="B19" s="80"/>
      <c r="C19" s="133" t="s">
        <v>87</v>
      </c>
      <c r="D19" s="41"/>
      <c r="E19" s="41"/>
      <c r="F19" s="135" t="s">
        <v>83</v>
      </c>
      <c r="G19" s="85">
        <f>I19</f>
        <v>29.5</v>
      </c>
      <c r="H19" s="24"/>
      <c r="I19" s="102">
        <f>Notes!E41</f>
        <v>29.5</v>
      </c>
      <c r="J19" s="90"/>
      <c r="K19" s="90"/>
      <c r="L19" s="96"/>
      <c r="M19" s="90"/>
      <c r="N19" s="12"/>
    </row>
    <row r="20" spans="2:14" ht="17" thickBot="1">
      <c r="B20" s="80"/>
      <c r="C20" s="143" t="s">
        <v>88</v>
      </c>
      <c r="D20" s="101"/>
      <c r="E20" s="101"/>
      <c r="F20" s="84" t="s">
        <v>51</v>
      </c>
      <c r="G20" s="95">
        <f>ROUND(G21*G6,2)</f>
        <v>194.15</v>
      </c>
      <c r="H20" s="90"/>
      <c r="I20" s="90"/>
      <c r="J20" s="90"/>
      <c r="K20" s="90"/>
      <c r="L20" s="96"/>
      <c r="M20" s="90"/>
      <c r="N20" s="12"/>
    </row>
    <row r="21" spans="2:14" ht="17" thickBot="1">
      <c r="B21" s="80"/>
      <c r="C21" s="133" t="s">
        <v>88</v>
      </c>
      <c r="D21" s="100"/>
      <c r="E21" s="100"/>
      <c r="F21" s="134" t="s">
        <v>81</v>
      </c>
      <c r="G21" s="85">
        <f>I21</f>
        <v>1.1000000000000001</v>
      </c>
      <c r="H21" s="90"/>
      <c r="I21" s="102">
        <f>Notes!E43</f>
        <v>1.1000000000000001</v>
      </c>
      <c r="J21" s="90"/>
      <c r="K21" s="90"/>
      <c r="L21" s="90"/>
      <c r="M21" s="90"/>
      <c r="N21" s="10"/>
    </row>
    <row r="22" spans="2:14" ht="17" thickBot="1">
      <c r="B22" s="103"/>
      <c r="C22" s="104"/>
      <c r="D22" s="104"/>
      <c r="E22" s="104"/>
      <c r="F22" s="104"/>
      <c r="G22" s="104"/>
      <c r="H22" s="104"/>
      <c r="I22" s="104"/>
      <c r="J22" s="105"/>
      <c r="K22" s="105"/>
      <c r="L22" s="105"/>
      <c r="M22" s="105"/>
      <c r="N22" s="10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workbookViewId="0">
      <selection activeCell="J30" sqref="J30"/>
    </sheetView>
  </sheetViews>
  <sheetFormatPr baseColWidth="10" defaultColWidth="33.140625" defaultRowHeight="16"/>
  <cols>
    <col min="1" max="1" width="3.28515625" style="53" customWidth="1"/>
    <col min="2" max="2" width="3.42578125" style="57" customWidth="1"/>
    <col min="3" max="3" width="28.7109375" style="53" customWidth="1"/>
    <col min="4" max="4" width="3.140625" style="53" customWidth="1"/>
    <col min="5" max="5" width="16.140625" style="53" customWidth="1"/>
    <col min="6" max="6" width="10.28515625" style="53" customWidth="1"/>
    <col min="7" max="9" width="12.140625" style="53" customWidth="1"/>
    <col min="10" max="10" width="33.42578125" style="54" customWidth="1"/>
    <col min="11" max="11" width="77.42578125" style="53" customWidth="1"/>
    <col min="12" max="16384" width="33.140625" style="53"/>
  </cols>
  <sheetData>
    <row r="1" spans="3:11" ht="17" thickBot="1"/>
    <row r="2" spans="3:11">
      <c r="C2" s="55"/>
      <c r="D2" s="55"/>
      <c r="E2" s="55"/>
      <c r="F2" s="55"/>
      <c r="G2" s="55"/>
      <c r="H2" s="55"/>
      <c r="I2" s="55"/>
      <c r="J2" s="56"/>
      <c r="K2" s="55"/>
    </row>
    <row r="3" spans="3:11">
      <c r="C3" s="58" t="s">
        <v>21</v>
      </c>
      <c r="D3" s="58"/>
      <c r="E3" s="58"/>
      <c r="F3" s="58"/>
      <c r="G3" s="58"/>
      <c r="H3" s="58"/>
      <c r="I3" s="58"/>
      <c r="J3" s="59"/>
      <c r="K3" s="60"/>
    </row>
    <row r="4" spans="3:11">
      <c r="C4" s="60"/>
      <c r="D4" s="60"/>
      <c r="E4" s="60"/>
      <c r="F4" s="60"/>
      <c r="G4" s="60"/>
      <c r="H4" s="60"/>
      <c r="I4" s="60"/>
      <c r="J4" s="61"/>
      <c r="K4" s="60"/>
    </row>
    <row r="5" spans="3:11">
      <c r="C5" s="62" t="s">
        <v>29</v>
      </c>
      <c r="D5" s="62"/>
      <c r="E5" s="62" t="s">
        <v>0</v>
      </c>
      <c r="F5" s="62" t="s">
        <v>18</v>
      </c>
      <c r="G5" s="62" t="s">
        <v>30</v>
      </c>
      <c r="H5" s="62" t="s">
        <v>100</v>
      </c>
      <c r="I5" s="62" t="s">
        <v>59</v>
      </c>
      <c r="J5" s="63" t="s">
        <v>105</v>
      </c>
      <c r="K5" s="62" t="s">
        <v>15</v>
      </c>
    </row>
    <row r="6" spans="3:11">
      <c r="C6" s="69"/>
      <c r="D6" s="69"/>
      <c r="E6" s="64"/>
      <c r="F6" s="66"/>
      <c r="G6" s="67"/>
      <c r="H6" s="67"/>
      <c r="I6" s="67"/>
      <c r="J6" s="67"/>
      <c r="K6" s="64"/>
    </row>
    <row r="7" spans="3:11">
      <c r="C7" s="64"/>
      <c r="D7" s="69"/>
      <c r="E7" s="64"/>
      <c r="F7" s="66"/>
      <c r="G7" s="67"/>
      <c r="H7" s="67"/>
      <c r="I7" s="67"/>
      <c r="J7" s="67"/>
      <c r="K7" s="64"/>
    </row>
    <row r="8" spans="3:11">
      <c r="C8" s="69"/>
      <c r="D8" s="69"/>
      <c r="E8" s="64"/>
      <c r="F8" s="66"/>
      <c r="G8" s="67"/>
      <c r="H8" s="67"/>
      <c r="I8" s="67"/>
      <c r="J8" s="67"/>
      <c r="K8" s="64"/>
    </row>
    <row r="9" spans="3:11">
      <c r="C9" s="64"/>
      <c r="D9" s="64"/>
      <c r="F9" s="64"/>
      <c r="G9" s="72"/>
      <c r="H9" s="72"/>
      <c r="I9" s="64"/>
      <c r="J9" s="70"/>
      <c r="K9" s="68"/>
    </row>
    <row r="10" spans="3:11">
      <c r="C10" s="64"/>
      <c r="D10" s="64"/>
      <c r="E10" s="60"/>
      <c r="F10" s="64"/>
      <c r="G10" s="72"/>
      <c r="H10" s="72"/>
      <c r="I10" s="64"/>
      <c r="J10" s="70"/>
      <c r="K10" s="68"/>
    </row>
    <row r="11" spans="3:11">
      <c r="C11" s="64"/>
      <c r="D11" s="64"/>
      <c r="E11" s="60" t="s">
        <v>95</v>
      </c>
      <c r="F11" s="66"/>
      <c r="G11" s="72"/>
      <c r="H11" s="72"/>
      <c r="I11" s="64" t="s">
        <v>99</v>
      </c>
      <c r="J11" s="70"/>
      <c r="K11" s="68" t="s">
        <v>97</v>
      </c>
    </row>
    <row r="12" spans="3:11">
      <c r="C12" s="65" t="s">
        <v>98</v>
      </c>
      <c r="D12" s="64"/>
      <c r="E12" s="60"/>
      <c r="F12" s="66"/>
      <c r="G12" s="72"/>
      <c r="H12" s="72"/>
      <c r="I12" s="64"/>
      <c r="J12" s="70"/>
      <c r="K12" s="64"/>
    </row>
    <row r="13" spans="3:11">
      <c r="C13" s="65"/>
      <c r="D13" s="64"/>
      <c r="E13" s="60"/>
      <c r="F13" s="66"/>
      <c r="G13" s="72"/>
      <c r="H13" s="72"/>
      <c r="I13" s="64"/>
      <c r="J13" s="70"/>
      <c r="K13" s="64"/>
    </row>
    <row r="14" spans="3:11" ht="17">
      <c r="E14" s="53" t="s">
        <v>120</v>
      </c>
      <c r="F14" s="66" t="s">
        <v>128</v>
      </c>
      <c r="G14" s="53">
        <v>2018</v>
      </c>
      <c r="I14" s="53" t="s">
        <v>132</v>
      </c>
      <c r="J14" s="166" t="s">
        <v>133</v>
      </c>
    </row>
    <row r="15" spans="3:11">
      <c r="C15" s="64" t="s">
        <v>27</v>
      </c>
      <c r="F15" s="66"/>
    </row>
    <row r="16" spans="3:11">
      <c r="C16" s="64" t="s">
        <v>129</v>
      </c>
    </row>
    <row r="17" spans="3:3">
      <c r="C17" s="64" t="s">
        <v>130</v>
      </c>
    </row>
    <row r="18" spans="3:3">
      <c r="C18" s="64" t="s">
        <v>6</v>
      </c>
    </row>
    <row r="19" spans="3:3">
      <c r="C19" s="64" t="s">
        <v>9</v>
      </c>
    </row>
    <row r="20" spans="3:3">
      <c r="C20" s="64" t="s">
        <v>131</v>
      </c>
    </row>
    <row r="21" spans="3:3">
      <c r="C21" s="64" t="s">
        <v>57</v>
      </c>
    </row>
    <row r="22" spans="3:3">
      <c r="C22" s="64"/>
    </row>
  </sheetData>
  <hyperlinks>
    <hyperlink ref="J14" r:id="rId1" xr:uid="{132808A3-D4AE-414D-91FA-8AE0F6FD48C9}"/>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M43"/>
  <sheetViews>
    <sheetView topLeftCell="A26" zoomScale="150" workbookViewId="0">
      <selection activeCell="E40" sqref="E40"/>
    </sheetView>
  </sheetViews>
  <sheetFormatPr baseColWidth="10" defaultColWidth="10.7109375" defaultRowHeight="16"/>
  <cols>
    <col min="1" max="1" width="3.42578125" style="146" customWidth="1"/>
    <col min="2" max="2" width="4.140625" style="150" customWidth="1"/>
    <col min="3" max="3" width="11.140625" style="146" customWidth="1"/>
    <col min="4" max="5" width="18.42578125" style="146" customWidth="1"/>
    <col min="6" max="12" width="10.7109375" style="146"/>
    <col min="13" max="13" width="33.42578125" style="146" customWidth="1"/>
    <col min="14" max="16384" width="10.7109375" style="146"/>
  </cols>
  <sheetData>
    <row r="2" spans="3:13" ht="17" thickBot="1"/>
    <row r="3" spans="3:13">
      <c r="C3" s="28"/>
      <c r="D3" s="28"/>
      <c r="E3" s="28"/>
      <c r="F3" s="28"/>
      <c r="G3" s="28"/>
      <c r="H3" s="28"/>
      <c r="I3" s="28"/>
      <c r="J3" s="28"/>
      <c r="K3" s="28"/>
      <c r="L3" s="28"/>
      <c r="M3" s="147"/>
    </row>
    <row r="4" spans="3:13">
      <c r="C4" s="27" t="s">
        <v>0</v>
      </c>
      <c r="D4" s="27" t="s">
        <v>96</v>
      </c>
      <c r="E4" s="27"/>
      <c r="F4" s="27"/>
      <c r="G4" s="27"/>
      <c r="H4" s="27"/>
      <c r="I4" s="27"/>
      <c r="J4" s="27"/>
      <c r="K4" s="27"/>
      <c r="L4" s="27"/>
      <c r="M4" s="149"/>
    </row>
    <row r="5" spans="3:13">
      <c r="C5" s="148"/>
      <c r="D5" s="148"/>
      <c r="E5" s="148"/>
      <c r="F5" s="148"/>
      <c r="G5" s="148"/>
      <c r="H5" s="148"/>
      <c r="I5" s="148"/>
      <c r="J5" s="148"/>
      <c r="K5" s="148"/>
      <c r="L5" s="148"/>
      <c r="M5" s="151"/>
    </row>
    <row r="6" spans="3:13">
      <c r="C6" s="148"/>
      <c r="D6" s="148"/>
      <c r="E6" s="148"/>
      <c r="F6" s="148"/>
      <c r="G6" s="148"/>
      <c r="H6" s="148"/>
      <c r="I6" s="148"/>
      <c r="J6" s="148"/>
      <c r="K6" s="148"/>
      <c r="L6" s="148"/>
      <c r="M6" s="151"/>
    </row>
    <row r="7" spans="3:13">
      <c r="C7" s="148" t="s">
        <v>95</v>
      </c>
      <c r="D7" s="73"/>
      <c r="E7" s="73"/>
      <c r="F7" s="148"/>
      <c r="G7" s="148"/>
      <c r="H7" s="148"/>
      <c r="I7" s="148"/>
      <c r="J7" s="148"/>
      <c r="K7" s="148"/>
      <c r="L7" s="148"/>
      <c r="M7" s="151"/>
    </row>
    <row r="8" spans="3:13">
      <c r="C8" s="148"/>
      <c r="D8" s="148"/>
      <c r="E8" s="148"/>
      <c r="F8" s="148"/>
      <c r="G8" s="148"/>
      <c r="H8" s="148"/>
      <c r="I8" s="148"/>
      <c r="J8" s="148"/>
      <c r="K8" s="148"/>
      <c r="L8" s="148"/>
      <c r="M8" s="151"/>
    </row>
    <row r="9" spans="3:13">
      <c r="C9" s="148"/>
      <c r="D9" s="148"/>
      <c r="E9" s="148"/>
      <c r="F9" s="148"/>
      <c r="G9" s="148"/>
      <c r="H9" s="148"/>
      <c r="I9" s="148"/>
      <c r="J9" s="148"/>
      <c r="K9" s="148"/>
      <c r="L9" s="148"/>
      <c r="M9" s="151"/>
    </row>
    <row r="10" spans="3:13">
      <c r="C10" s="148"/>
      <c r="D10" s="148"/>
      <c r="E10" s="148"/>
      <c r="F10" s="148"/>
      <c r="G10" s="148"/>
      <c r="H10" s="148"/>
      <c r="I10" s="148"/>
      <c r="J10" s="148"/>
      <c r="K10" s="148"/>
      <c r="L10" s="148"/>
      <c r="M10" s="151"/>
    </row>
    <row r="11" spans="3:13">
      <c r="C11" s="148"/>
      <c r="D11" s="148"/>
      <c r="E11" s="148"/>
      <c r="F11" s="148"/>
      <c r="G11" s="148"/>
      <c r="H11" s="148"/>
      <c r="I11" s="148"/>
      <c r="J11" s="148"/>
      <c r="K11" s="148"/>
      <c r="L11" s="148"/>
      <c r="M11" s="151"/>
    </row>
    <row r="12" spans="3:13">
      <c r="C12" s="148"/>
      <c r="D12" s="148"/>
      <c r="E12" s="148"/>
      <c r="F12" s="148"/>
      <c r="G12" s="148"/>
      <c r="H12" s="148"/>
      <c r="I12" s="148"/>
      <c r="J12" s="148"/>
      <c r="K12" s="148"/>
      <c r="L12" s="148"/>
      <c r="M12" s="151"/>
    </row>
    <row r="13" spans="3:13">
      <c r="C13" s="148"/>
      <c r="E13" s="148">
        <v>0.04</v>
      </c>
      <c r="F13" s="153" t="s">
        <v>61</v>
      </c>
      <c r="G13" s="148"/>
      <c r="H13" s="148"/>
      <c r="I13" s="148"/>
      <c r="J13" s="148"/>
      <c r="K13" s="148"/>
      <c r="L13" s="148"/>
      <c r="M13" s="151"/>
    </row>
    <row r="14" spans="3:13">
      <c r="C14" s="148"/>
      <c r="E14" s="148"/>
      <c r="F14" s="148"/>
      <c r="G14" s="148"/>
      <c r="H14" s="148"/>
      <c r="I14" s="148"/>
      <c r="J14" s="148"/>
      <c r="K14" s="148"/>
      <c r="L14" s="148"/>
      <c r="M14" s="151"/>
    </row>
    <row r="15" spans="3:13">
      <c r="C15" s="148"/>
      <c r="E15" s="148">
        <v>2.5</v>
      </c>
      <c r="F15" s="153" t="s">
        <v>101</v>
      </c>
      <c r="G15" s="148"/>
      <c r="H15" s="148"/>
      <c r="I15" s="148"/>
      <c r="J15" s="148"/>
      <c r="K15" s="148"/>
      <c r="L15" s="148"/>
      <c r="M15" s="151"/>
    </row>
    <row r="16" spans="3:13">
      <c r="C16" s="148"/>
      <c r="E16" s="148">
        <v>6</v>
      </c>
      <c r="F16" s="153" t="s">
        <v>101</v>
      </c>
      <c r="G16" s="148"/>
      <c r="H16" s="148"/>
      <c r="I16" s="148"/>
      <c r="J16" s="148"/>
      <c r="K16" s="148"/>
      <c r="L16" s="148"/>
      <c r="M16" s="151"/>
    </row>
    <row r="17" spans="3:13">
      <c r="C17" s="148"/>
      <c r="E17" s="148"/>
      <c r="F17" s="148"/>
      <c r="G17" s="148"/>
      <c r="H17" s="148"/>
      <c r="I17" s="148"/>
      <c r="J17" s="148"/>
      <c r="K17" s="148"/>
      <c r="L17" s="148"/>
      <c r="M17" s="151"/>
    </row>
    <row r="18" spans="3:13">
      <c r="C18" s="148"/>
      <c r="E18" s="127"/>
      <c r="F18" s="148"/>
      <c r="G18" s="148"/>
      <c r="H18" s="148"/>
      <c r="I18" s="148"/>
      <c r="J18" s="148"/>
      <c r="K18" s="148"/>
      <c r="L18" s="148"/>
      <c r="M18" s="151"/>
    </row>
    <row r="19" spans="3:13">
      <c r="C19" s="148"/>
      <c r="E19" s="148"/>
      <c r="F19" s="148"/>
      <c r="G19" s="148"/>
      <c r="H19" s="148"/>
      <c r="I19" s="148"/>
      <c r="J19" s="148"/>
      <c r="K19" s="148"/>
      <c r="L19" s="148"/>
      <c r="M19" s="151"/>
    </row>
    <row r="20" spans="3:13">
      <c r="C20" s="148"/>
      <c r="E20" s="148"/>
      <c r="F20" s="148"/>
      <c r="G20" s="148"/>
      <c r="H20" s="148"/>
      <c r="I20" s="148"/>
      <c r="J20" s="148"/>
      <c r="K20" s="148"/>
      <c r="L20" s="148"/>
      <c r="M20" s="151"/>
    </row>
    <row r="21" spans="3:13">
      <c r="C21" s="148"/>
      <c r="E21" s="148"/>
      <c r="F21" s="148"/>
      <c r="G21" s="148"/>
      <c r="H21" s="148"/>
      <c r="I21" s="148"/>
      <c r="J21" s="148"/>
      <c r="K21" s="148"/>
      <c r="L21" s="148"/>
      <c r="M21" s="151"/>
    </row>
    <row r="22" spans="3:13">
      <c r="C22" s="148"/>
      <c r="E22" s="148"/>
      <c r="F22" s="148"/>
      <c r="G22" s="148"/>
      <c r="H22" s="148"/>
      <c r="I22" s="148"/>
      <c r="J22" s="148"/>
      <c r="K22" s="148"/>
      <c r="L22" s="148"/>
      <c r="M22" s="151"/>
    </row>
    <row r="23" spans="3:13">
      <c r="C23" s="148"/>
      <c r="E23" s="148"/>
      <c r="F23" s="148"/>
      <c r="G23" s="148"/>
      <c r="H23" s="148"/>
      <c r="I23" s="148"/>
      <c r="J23" s="148"/>
      <c r="K23" s="148"/>
      <c r="L23" s="148"/>
      <c r="M23" s="151"/>
    </row>
    <row r="24" spans="3:13">
      <c r="C24" s="148"/>
      <c r="E24" s="148"/>
      <c r="F24" s="148"/>
      <c r="G24" s="148"/>
      <c r="H24" s="148"/>
      <c r="I24" s="148"/>
      <c r="J24" s="148"/>
      <c r="K24" s="148"/>
      <c r="L24" s="148"/>
      <c r="M24" s="151"/>
    </row>
    <row r="25" spans="3:13">
      <c r="C25" s="148"/>
      <c r="E25" s="148"/>
      <c r="F25" s="148"/>
      <c r="G25" s="148"/>
      <c r="H25" s="148"/>
      <c r="I25" s="148"/>
      <c r="J25" s="148"/>
      <c r="K25" s="148"/>
      <c r="L25" s="148"/>
      <c r="M25" s="151"/>
    </row>
    <row r="26" spans="3:13">
      <c r="C26" s="148"/>
      <c r="E26" s="148"/>
      <c r="F26" s="148"/>
      <c r="G26" s="148"/>
      <c r="H26" s="148"/>
      <c r="I26" s="148"/>
      <c r="J26" s="148"/>
      <c r="K26" s="148"/>
      <c r="L26" s="148"/>
      <c r="M26" s="151"/>
    </row>
    <row r="27" spans="3:13">
      <c r="C27" s="148"/>
      <c r="E27" s="148"/>
      <c r="F27" s="148"/>
      <c r="G27" s="148"/>
      <c r="H27" s="148"/>
      <c r="I27" s="148"/>
      <c r="J27" s="148"/>
      <c r="K27" s="148"/>
      <c r="L27" s="148"/>
      <c r="M27" s="151"/>
    </row>
    <row r="28" spans="3:13">
      <c r="C28" s="153"/>
      <c r="E28" s="148"/>
      <c r="F28" s="148"/>
      <c r="G28" s="148"/>
      <c r="H28" s="148"/>
      <c r="I28" s="148"/>
      <c r="J28" s="148"/>
      <c r="K28" s="148"/>
      <c r="L28" s="148"/>
      <c r="M28" s="151"/>
    </row>
    <row r="29" spans="3:13">
      <c r="C29" s="153"/>
      <c r="E29" s="148"/>
      <c r="F29" s="148"/>
      <c r="G29" s="148"/>
      <c r="H29" s="148"/>
      <c r="I29" s="148"/>
      <c r="J29" s="148"/>
      <c r="K29" s="148"/>
      <c r="L29" s="148"/>
      <c r="M29" s="151"/>
    </row>
    <row r="30" spans="3:13">
      <c r="C30" s="163" t="s">
        <v>120</v>
      </c>
    </row>
    <row r="31" spans="3:13">
      <c r="C31" s="167" t="s">
        <v>134</v>
      </c>
    </row>
    <row r="32" spans="3:13">
      <c r="D32" s="163" t="s">
        <v>121</v>
      </c>
      <c r="E32" s="146">
        <v>176.5</v>
      </c>
      <c r="F32" s="164" t="s">
        <v>122</v>
      </c>
    </row>
    <row r="33" spans="4:6">
      <c r="D33" s="163"/>
    </row>
    <row r="34" spans="4:6">
      <c r="D34" s="153" t="s">
        <v>104</v>
      </c>
      <c r="E34" s="146">
        <v>3.5</v>
      </c>
      <c r="F34" s="163" t="s">
        <v>125</v>
      </c>
    </row>
    <row r="35" spans="4:6">
      <c r="D35" s="153" t="s">
        <v>104</v>
      </c>
      <c r="E35" s="146">
        <f>E34*1000000/1000</f>
        <v>3500</v>
      </c>
      <c r="F35" s="164" t="s">
        <v>123</v>
      </c>
    </row>
    <row r="36" spans="4:6">
      <c r="D36" s="1" t="s">
        <v>109</v>
      </c>
      <c r="E36" s="146">
        <v>27.9</v>
      </c>
      <c r="F36" s="1" t="s">
        <v>3</v>
      </c>
    </row>
    <row r="37" spans="4:6">
      <c r="D37" s="1" t="s">
        <v>110</v>
      </c>
      <c r="E37" s="146">
        <v>83.5</v>
      </c>
      <c r="F37" s="1" t="s">
        <v>3</v>
      </c>
    </row>
    <row r="38" spans="4:6">
      <c r="D38" s="163" t="s">
        <v>124</v>
      </c>
      <c r="E38" s="146">
        <v>25</v>
      </c>
    </row>
    <row r="39" spans="4:6">
      <c r="D39" s="163" t="s">
        <v>1</v>
      </c>
      <c r="E39" s="146">
        <v>5</v>
      </c>
    </row>
    <row r="40" spans="4:6">
      <c r="D40" s="153" t="s">
        <v>102</v>
      </c>
      <c r="E40" s="146">
        <v>29500</v>
      </c>
      <c r="F40" s="163" t="s">
        <v>126</v>
      </c>
    </row>
    <row r="41" spans="4:6">
      <c r="D41" s="153" t="s">
        <v>102</v>
      </c>
      <c r="E41" s="146">
        <f>E40/1000</f>
        <v>29.5</v>
      </c>
      <c r="F41" s="164" t="s">
        <v>123</v>
      </c>
    </row>
    <row r="42" spans="4:6">
      <c r="D42" s="153"/>
    </row>
    <row r="43" spans="4:6">
      <c r="D43" s="153" t="s">
        <v>103</v>
      </c>
      <c r="E43" s="146">
        <v>1.1000000000000001</v>
      </c>
      <c r="F43" s="164" t="s">
        <v>127</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2020-01-14T09:37:38Z</dcterms:modified>
</cp:coreProperties>
</file>