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ortwolda/Desktop/Quintel/etdataset/nodes_source_analyses/energy/households/"/>
    </mc:Choice>
  </mc:AlternateContent>
  <xr:revisionPtr revIDLastSave="0" documentId="13_ncr:1_{B402D533-BDD3-0B42-BD8E-C61BA45DF898}" xr6:coauthVersionLast="47" xr6:coauthVersionMax="47" xr10:uidLastSave="{00000000-0000-0000-0000-000000000000}"/>
  <bookViews>
    <workbookView xWindow="11680" yWindow="-28200" windowWidth="33720" windowHeight="22680" xr2:uid="{A1272A0A-2295-F242-B379-D968EB1AC513}"/>
  </bookViews>
  <sheets>
    <sheet name="Dashboard" sheetId="1" r:id="rId1"/>
    <sheet name="Sources" sheetId="4" r:id="rId2"/>
    <sheet name="Analysis" sheetId="9" r:id="rId3"/>
  </sheets>
  <externalReferences>
    <externalReference r:id="rId4"/>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2" i="1" l="1"/>
  <c r="E27" i="1"/>
  <c r="D46" i="9"/>
  <c r="E23" i="1" s="1"/>
  <c r="D31" i="9"/>
  <c r="D5" i="9"/>
  <c r="AT19" i="9"/>
  <c r="AN19" i="9"/>
  <c r="AH19" i="9"/>
  <c r="AV18" i="9"/>
  <c r="AW18" i="9" s="1"/>
  <c r="AP18" i="9"/>
  <c r="AQ18" i="9" s="1"/>
  <c r="AJ18" i="9"/>
  <c r="AK18" i="9" s="1"/>
  <c r="D32" i="9" l="1"/>
  <c r="E14" i="1" s="1"/>
  <c r="E20" i="1"/>
  <c r="D4" i="9"/>
  <c r="E10" i="1" s="1"/>
  <c r="E11" i="1"/>
  <c r="AT20" i="9"/>
  <c r="AV19" i="9"/>
  <c r="AW19" i="9" s="1"/>
  <c r="AN20" i="9"/>
  <c r="AP19" i="9"/>
  <c r="AQ19" i="9" s="1"/>
  <c r="AH20" i="9"/>
  <c r="AJ19" i="9"/>
  <c r="AK19" i="9" s="1"/>
  <c r="AV20" i="9" l="1"/>
  <c r="AW20" i="9" s="1"/>
  <c r="AT21" i="9"/>
  <c r="AP20" i="9"/>
  <c r="AQ20" i="9" s="1"/>
  <c r="AN21" i="9"/>
  <c r="AJ20" i="9"/>
  <c r="AK20" i="9" s="1"/>
  <c r="AH21" i="9"/>
  <c r="AV21" i="9" l="1"/>
  <c r="AW21" i="9" s="1"/>
  <c r="AT22" i="9"/>
  <c r="AP21" i="9"/>
  <c r="AQ21" i="9" s="1"/>
  <c r="AN22" i="9"/>
  <c r="AJ21" i="9"/>
  <c r="AK21" i="9" s="1"/>
  <c r="AH22" i="9"/>
  <c r="AV22" i="9" l="1"/>
  <c r="AW22" i="9" s="1"/>
  <c r="AT23" i="9"/>
  <c r="AP22" i="9"/>
  <c r="AQ22" i="9" s="1"/>
  <c r="AN23" i="9"/>
  <c r="AJ22" i="9"/>
  <c r="AK22" i="9" s="1"/>
  <c r="AH23" i="9"/>
  <c r="AV23" i="9" l="1"/>
  <c r="AW23" i="9" s="1"/>
  <c r="AT24" i="9"/>
  <c r="AP23" i="9"/>
  <c r="AQ23" i="9" s="1"/>
  <c r="AN24" i="9"/>
  <c r="AJ23" i="9"/>
  <c r="AK23" i="9" s="1"/>
  <c r="AH24" i="9"/>
  <c r="AV24" i="9" l="1"/>
  <c r="AW24" i="9" s="1"/>
  <c r="AT25" i="9"/>
  <c r="AP24" i="9"/>
  <c r="AQ24" i="9" s="1"/>
  <c r="AN25" i="9"/>
  <c r="AH25" i="9"/>
  <c r="AJ24" i="9"/>
  <c r="AK24" i="9" s="1"/>
  <c r="AV25" i="9" l="1"/>
  <c r="AW25" i="9" s="1"/>
  <c r="AT26" i="9"/>
  <c r="AP25" i="9"/>
  <c r="AQ25" i="9" s="1"/>
  <c r="AN26" i="9"/>
  <c r="AJ25" i="9"/>
  <c r="AK25" i="9" s="1"/>
  <c r="AH26" i="9"/>
  <c r="AV26" i="9" l="1"/>
  <c r="AW26" i="9" s="1"/>
  <c r="AT27" i="9"/>
  <c r="AN27" i="9"/>
  <c r="AP26" i="9"/>
  <c r="AQ26" i="9" s="1"/>
  <c r="AH27" i="9"/>
  <c r="AJ26" i="9"/>
  <c r="AK26" i="9" s="1"/>
  <c r="AT28" i="9" l="1"/>
  <c r="AV27" i="9"/>
  <c r="AW27" i="9" s="1"/>
  <c r="AN28" i="9"/>
  <c r="AP27" i="9"/>
  <c r="AQ27" i="9" s="1"/>
  <c r="AJ27" i="9"/>
  <c r="AK27" i="9" s="1"/>
  <c r="AH28" i="9"/>
  <c r="AV28" i="9" l="1"/>
  <c r="AW28" i="9" s="1"/>
  <c r="AX28" i="9" s="1"/>
  <c r="AT29" i="9"/>
  <c r="AP28" i="9"/>
  <c r="AQ28" i="9" s="1"/>
  <c r="AN29" i="9"/>
  <c r="AH29" i="9"/>
  <c r="AJ28" i="9"/>
  <c r="AK28" i="9" s="1"/>
  <c r="AL28" i="9" s="1"/>
  <c r="AR28" i="9" l="1"/>
  <c r="D16" i="9"/>
  <c r="E13" i="1" s="1"/>
  <c r="AV29" i="9"/>
  <c r="AW29" i="9" s="1"/>
  <c r="AT30" i="9"/>
  <c r="AN30" i="9"/>
  <c r="AP29" i="9"/>
  <c r="AQ29" i="9" s="1"/>
  <c r="AH30" i="9"/>
  <c r="AJ29" i="9"/>
  <c r="AK29" i="9" s="1"/>
  <c r="AT31" i="9" l="1"/>
  <c r="AV30" i="9"/>
  <c r="AW30" i="9" s="1"/>
  <c r="AN31" i="9"/>
  <c r="AP30" i="9"/>
  <c r="AQ30" i="9" s="1"/>
  <c r="AJ30" i="9"/>
  <c r="AK30" i="9" s="1"/>
  <c r="AH31" i="9"/>
  <c r="AT32" i="9" l="1"/>
  <c r="AV31" i="9"/>
  <c r="AW31" i="9" s="1"/>
  <c r="AN32" i="9"/>
  <c r="AP31" i="9"/>
  <c r="AQ31" i="9" s="1"/>
  <c r="AJ31" i="9"/>
  <c r="AK31" i="9" s="1"/>
  <c r="AH32" i="9"/>
  <c r="AT33" i="9" l="1"/>
  <c r="AV32" i="9"/>
  <c r="AW32" i="9" s="1"/>
  <c r="AP32" i="9"/>
  <c r="AQ32" i="9" s="1"/>
  <c r="AN33" i="9"/>
  <c r="AJ32" i="9"/>
  <c r="AK32" i="9" s="1"/>
  <c r="AH33" i="9"/>
  <c r="AV33" i="9" l="1"/>
  <c r="AW33" i="9" s="1"/>
  <c r="AT34" i="9"/>
  <c r="AP33" i="9"/>
  <c r="AQ33" i="9" s="1"/>
  <c r="AN34" i="9"/>
  <c r="AJ33" i="9"/>
  <c r="AK33" i="9" s="1"/>
  <c r="AH34" i="9"/>
  <c r="AT35" i="9" l="1"/>
  <c r="AV34" i="9"/>
  <c r="AW34" i="9" s="1"/>
  <c r="AP34" i="9"/>
  <c r="AQ34" i="9" s="1"/>
  <c r="AN35" i="9"/>
  <c r="AJ34" i="9"/>
  <c r="AK34" i="9" s="1"/>
  <c r="AH35" i="9"/>
  <c r="AT36" i="9" l="1"/>
  <c r="AV35" i="9"/>
  <c r="AW35" i="9" s="1"/>
  <c r="AP35" i="9"/>
  <c r="AQ35" i="9" s="1"/>
  <c r="AN36" i="9"/>
  <c r="AJ35" i="9"/>
  <c r="AK35" i="9" s="1"/>
  <c r="AH36" i="9"/>
  <c r="AV36" i="9" l="1"/>
  <c r="AW36" i="9" s="1"/>
  <c r="AT37" i="9"/>
  <c r="AP36" i="9"/>
  <c r="AQ36" i="9" s="1"/>
  <c r="AN37" i="9"/>
  <c r="AJ36" i="9"/>
  <c r="AK36" i="9" s="1"/>
  <c r="AH37" i="9"/>
  <c r="AV37" i="9" l="1"/>
  <c r="AW37" i="9" s="1"/>
  <c r="AT38" i="9"/>
  <c r="AP37" i="9"/>
  <c r="AQ37" i="9" s="1"/>
  <c r="AN38" i="9"/>
  <c r="AH38" i="9"/>
  <c r="AJ37" i="9"/>
  <c r="AK37" i="9" s="1"/>
  <c r="AV38" i="9" l="1"/>
  <c r="AW38" i="9" s="1"/>
  <c r="AT39" i="9"/>
  <c r="AP38" i="9"/>
  <c r="AQ38" i="9" s="1"/>
  <c r="AN39" i="9"/>
  <c r="AJ38" i="9"/>
  <c r="AK38" i="9" s="1"/>
  <c r="AH39" i="9"/>
  <c r="AV39" i="9" l="1"/>
  <c r="AW39" i="9" s="1"/>
  <c r="AT40" i="9"/>
  <c r="AP39" i="9"/>
  <c r="AQ39" i="9" s="1"/>
  <c r="AN40" i="9"/>
  <c r="AJ39" i="9"/>
  <c r="AK39" i="9" s="1"/>
  <c r="AH40" i="9"/>
  <c r="AV40" i="9" l="1"/>
  <c r="AW40" i="9" s="1"/>
  <c r="AT41" i="9"/>
  <c r="AP40" i="9"/>
  <c r="AQ40" i="9" s="1"/>
  <c r="AN41" i="9"/>
  <c r="AJ40" i="9"/>
  <c r="AK40" i="9" s="1"/>
  <c r="AH41" i="9"/>
  <c r="AV41" i="9" l="1"/>
  <c r="AW41" i="9" s="1"/>
  <c r="AT42" i="9"/>
  <c r="AP41" i="9"/>
  <c r="AQ41" i="9" s="1"/>
  <c r="AN42" i="9"/>
  <c r="AJ41" i="9"/>
  <c r="AK41" i="9" s="1"/>
  <c r="AH42" i="9"/>
  <c r="AV42" i="9" l="1"/>
  <c r="AW42" i="9" s="1"/>
  <c r="AT43" i="9"/>
  <c r="AV43" i="9" s="1"/>
  <c r="AW43" i="9" s="1"/>
  <c r="AW45" i="9" s="1"/>
  <c r="AP42" i="9"/>
  <c r="AQ42" i="9" s="1"/>
  <c r="AN43" i="9"/>
  <c r="AP43" i="9" s="1"/>
  <c r="AQ43" i="9" s="1"/>
  <c r="AJ42" i="9"/>
  <c r="AK42" i="9" s="1"/>
  <c r="AH43" i="9"/>
  <c r="AJ43" i="9" s="1"/>
  <c r="AK43" i="9" s="1"/>
  <c r="AK45" i="9" s="1"/>
  <c r="AQ45" i="9" l="1"/>
  <c r="D17" i="9" s="1"/>
  <c r="E15" i="1" s="1"/>
  <c r="AX27" i="9"/>
  <c r="AX26" i="9" s="1"/>
  <c r="AX25" i="9" s="1"/>
  <c r="AX24" i="9" s="1"/>
  <c r="AX23" i="9" s="1"/>
  <c r="AX22" i="9" s="1"/>
  <c r="AX21" i="9" s="1"/>
  <c r="AX20" i="9" s="1"/>
  <c r="AX19" i="9" s="1"/>
  <c r="AX18" i="9" s="1"/>
  <c r="AX29" i="9"/>
  <c r="AX30" i="9" s="1"/>
  <c r="AX31" i="9" s="1"/>
  <c r="AX32" i="9" s="1"/>
  <c r="AX33" i="9" s="1"/>
  <c r="AX34" i="9" s="1"/>
  <c r="AX35" i="9" s="1"/>
  <c r="AX36" i="9" s="1"/>
  <c r="AX37" i="9" s="1"/>
  <c r="AX38" i="9" s="1"/>
  <c r="AX39" i="9" s="1"/>
  <c r="AX40" i="9" s="1"/>
  <c r="AX41" i="9" s="1"/>
  <c r="AX42" i="9" s="1"/>
  <c r="AX43" i="9" s="1"/>
  <c r="AR27" i="9"/>
  <c r="AR26" i="9" s="1"/>
  <c r="AR25" i="9" s="1"/>
  <c r="AR24" i="9" s="1"/>
  <c r="AR23" i="9" s="1"/>
  <c r="AR22" i="9" s="1"/>
  <c r="AR21" i="9" s="1"/>
  <c r="AR20" i="9" s="1"/>
  <c r="AR19" i="9" s="1"/>
  <c r="AR18" i="9" s="1"/>
  <c r="AR29" i="9"/>
  <c r="AR30" i="9" s="1"/>
  <c r="AR31" i="9" s="1"/>
  <c r="AR32" i="9" s="1"/>
  <c r="AR33" i="9" s="1"/>
  <c r="AR34" i="9" s="1"/>
  <c r="AR35" i="9" s="1"/>
  <c r="AR36" i="9" s="1"/>
  <c r="AR37" i="9" s="1"/>
  <c r="AR38" i="9" s="1"/>
  <c r="AR39" i="9" s="1"/>
  <c r="AR40" i="9" s="1"/>
  <c r="AR41" i="9" s="1"/>
  <c r="AR42" i="9" s="1"/>
  <c r="AR43" i="9" s="1"/>
  <c r="AL27" i="9"/>
  <c r="AL26" i="9" s="1"/>
  <c r="AL25" i="9" s="1"/>
  <c r="AL24" i="9" s="1"/>
  <c r="AL23" i="9" s="1"/>
  <c r="AL22" i="9" s="1"/>
  <c r="AL21" i="9" s="1"/>
  <c r="AL20" i="9" s="1"/>
  <c r="AL19" i="9" s="1"/>
  <c r="AL18" i="9" s="1"/>
  <c r="AL29" i="9"/>
  <c r="AL30" i="9" s="1"/>
  <c r="AL31" i="9" s="1"/>
  <c r="AL32" i="9" s="1"/>
  <c r="AL33" i="9" s="1"/>
  <c r="AL34" i="9" s="1"/>
  <c r="AL35" i="9" s="1"/>
  <c r="AL36" i="9" s="1"/>
  <c r="AL37" i="9" s="1"/>
  <c r="AL38" i="9" s="1"/>
  <c r="AL39" i="9" s="1"/>
  <c r="AL40" i="9" s="1"/>
  <c r="AL41" i="9" s="1"/>
  <c r="AL42" i="9" s="1"/>
  <c r="AL43" i="9" s="1"/>
</calcChain>
</file>

<file path=xl/sharedStrings.xml><?xml version="1.0" encoding="utf-8"?>
<sst xmlns="http://schemas.openxmlformats.org/spreadsheetml/2006/main" count="215" uniqueCount="132">
  <si>
    <t>Attribute</t>
  </si>
  <si>
    <t>Unit</t>
  </si>
  <si>
    <t>Value</t>
  </si>
  <si>
    <t>Definition</t>
  </si>
  <si>
    <t>Source</t>
  </si>
  <si>
    <t>Technical</t>
  </si>
  <si>
    <t>input.ambient_heat</t>
  </si>
  <si>
    <t>-</t>
  </si>
  <si>
    <t>input.electricity</t>
  </si>
  <si>
    <t>output.useable_heat</t>
  </si>
  <si>
    <t>fever.base_cop</t>
  </si>
  <si>
    <t>fever.capacity.electricity</t>
  </si>
  <si>
    <t>fever.cop_per_degree</t>
  </si>
  <si>
    <t>storage.volume</t>
  </si>
  <si>
    <t>MWh</t>
  </si>
  <si>
    <t>storage.cost_per_mwh</t>
  </si>
  <si>
    <t>availability</t>
  </si>
  <si>
    <t>full_load_hours</t>
  </si>
  <si>
    <t>households_supplied_per_unit</t>
  </si>
  <si>
    <t>MW</t>
  </si>
  <si>
    <t>heat_output_capacity</t>
  </si>
  <si>
    <t>Heat output capacity</t>
  </si>
  <si>
    <t>Cost</t>
  </si>
  <si>
    <t>initial_investment</t>
  </si>
  <si>
    <t>euro</t>
  </si>
  <si>
    <t>Initial investment costs</t>
  </si>
  <si>
    <t>ccs_investment</t>
  </si>
  <si>
    <t>Investment cost with ccs</t>
  </si>
  <si>
    <t>cost_of_installing</t>
  </si>
  <si>
    <t>Installation cost</t>
  </si>
  <si>
    <t>decommissioning_costs</t>
  </si>
  <si>
    <t>fixed_operation_and_maintenance_costs_per_year</t>
  </si>
  <si>
    <t>euro/year</t>
  </si>
  <si>
    <t>Fixed operational and maintenance costs per year</t>
  </si>
  <si>
    <t>variable_operation_and_maintenance_costs_per_full_load_hour</t>
  </si>
  <si>
    <t>euro/FLH</t>
  </si>
  <si>
    <t>Variable operational and maintenance costs</t>
  </si>
  <si>
    <t>variable_operation_and_maintenance_costs_for_ccs_per_full_load_hour</t>
  </si>
  <si>
    <t>Variable operational and maintenance costs for ccs</t>
  </si>
  <si>
    <t>wacc</t>
  </si>
  <si>
    <t>%</t>
  </si>
  <si>
    <t>Weighted average cost of capita</t>
  </si>
  <si>
    <t>takes_part_in_ets</t>
  </si>
  <si>
    <t>yes=1, no=0</t>
  </si>
  <si>
    <t>eur0/MWh</t>
  </si>
  <si>
    <t>Other</t>
  </si>
  <si>
    <t>construction_time</t>
  </si>
  <si>
    <t>years</t>
  </si>
  <si>
    <t xml:space="preserve">Construction time of the plant </t>
  </si>
  <si>
    <t>technical_lifetime</t>
  </si>
  <si>
    <t>Technical lifetime of the plant</t>
  </si>
  <si>
    <t>free_co2_factor</t>
  </si>
  <si>
    <t xml:space="preserve">Decommissioning cost </t>
  </si>
  <si>
    <t>Author</t>
  </si>
  <si>
    <t>Node</t>
  </si>
  <si>
    <t>Organisation</t>
  </si>
  <si>
    <t>Quintel</t>
  </si>
  <si>
    <t>Description</t>
  </si>
  <si>
    <t>Published year</t>
  </si>
  <si>
    <t>Subject year</t>
  </si>
  <si>
    <t>Retreived year</t>
  </si>
  <si>
    <t>Link</t>
  </si>
  <si>
    <t>Subject country</t>
  </si>
  <si>
    <t>NL</t>
  </si>
  <si>
    <t>Title</t>
  </si>
  <si>
    <t>Author / organisation</t>
  </si>
  <si>
    <t>Variables</t>
  </si>
  <si>
    <t>value</t>
  </si>
  <si>
    <t>variable</t>
  </si>
  <si>
    <t>unit</t>
  </si>
  <si>
    <t>comment</t>
  </si>
  <si>
    <t>source</t>
  </si>
  <si>
    <t>Quintel assumption, see https://docs.energytransitionmodel.com/main/cost-wacc/</t>
  </si>
  <si>
    <t>Quintel assumption</t>
  </si>
  <si>
    <t>Note: "published year" might deviate from "subject year". For example, a study can be published in 2024 about costs parameters in 2020.</t>
  </si>
  <si>
    <r>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r>
    <r>
      <rPr>
        <i/>
        <sz val="12"/>
        <color rgb="FF000000"/>
        <rFont val="Aptos Narrow"/>
        <scheme val="minor"/>
      </rPr>
      <t>Note: in the final dashboard values, use ROUND to avoid long floats.</t>
    </r>
    <r>
      <rPr>
        <sz val="12"/>
        <color rgb="FF000000"/>
        <rFont val="Aptos Narrow"/>
        <scheme val="minor"/>
      </rPr>
      <t xml:space="preserve">
</t>
    </r>
  </si>
  <si>
    <t>DE</t>
  </si>
  <si>
    <t>Franhofer ISE</t>
  </si>
  <si>
    <t>https://pdf.sciencedirectassets.com/271429/1-s2.0-S0306261924X00148/1-s2.0-S0306261924010304/main.pdf?X-Amz-Security-Token=IQoJb3JpZ2luX2VjEDcaCXVzLWVhc3QtMSJHMEUCIDayx60tWfHNKXVVv8qS6t7aPyy1YM%2BiBAF7FCuifT67AiEAuYqhuC5gy%2FAawde7fGCHiyLrCKGdXwEYRSiojbmpQdMqvAUI%2F%2F%2F%2F%2F%2F%2F%2F%2F%2F%2F%2FARAFGgwwNTkwMDM1NDY4NjUiDOxvvumY1HhRiHczdCqQBRl5ICXGeg74c%2B%2BGt6IdqbTCtLh0Cu69IR5DEAACTsA%2FYwbWrgDr%2BzXwqBDPa6GZ8rgoLiR9YP9HwXG8g%2FsR0yi1Kld1R%2B%2FWY4sYSSMxxVoJmr9SAtWFnzKuv3LwQ0U2Adpceq1YsXSRwmaVFGy7fk389lcW%2Fx0PaB8USbARFUz8p03pCT3wcy8uXWXyCUsRNl6eN2pTmmamMv3RKEWuw3extsuoc3KfxXjb1TvnEDTIgZx1P8BYBcpoGfOuxdPLkVGa8bhbYyZ3HVNKrf7pzMaq17fTLj4PtFdLFyyhuxiXNV3Vv%2BnsdmEbZhPvp99m3lYJsMRX7bHAtXdbw661dYT3M%2BPCe%2B2kJQwMikZxWfs%2FihlZaEbdIlQpMbfX7xST6xM%2BeeEEIvV%2ByABbJ5kxzBBjHzbJtSk%2FN4YhVLoyXDdq1LEenN5CVcFf0YztFQk8SMQoMi%2BAhVpoSV3LUK5DFisHXeXWMHsc3QUDM9XFp26Y1GovhZJ%2FijGUhgTn%2FTC00qogUqGKkhG8ws4pnu94DzqgWxmVjyWX%2FqX30i6fDPpUxSHKujCyTj8siOS1lTNWWz3UoZDFmz3frOI2ztMm%2FVfWe5OVeVblN87IRAYyyxJ5uKCv5C66BGzW4YUiIVBSFkFdv872uvoP5J61SJVs9v20T6SbGfxJM5LLK4KqvQHWYs4YCMzA%2BVEwwXF4hhZ8CVD4PK9cTnxzsdFLLFOkBdrcoYL4uEIaufqbnZthK%2FbpUrMgMYWi2jgW8wG4s9ipCWTg6R5bvu2Ds6Q3UmUo7CglQ%2FJD5ASTEHmqR%2BCGYqUNRAeH4YlHSwliIoR6X77fyWpfWOBygE8rtJa%2FtVr82LfTpIljxYkK79XYmiKV0ls9MPfA%2FNMGOrEBYjfBchqkKUY1si0EA8Zq2hP92hHujyBIqLntJvfEzpLLYb0g37kv5ohpd%2F6qPuxSJ3%2BhVhPJfzDptMtbBx3zUZ4IhdZMgyeZOemV8w1F17hV0fBa03MzuejvBr2JtTLZICTYLwr%2BH0yS3XH9QU13P7vE%2BPpZc5gSh9J9CBi%2FtIddCYJZ1A8g073sJV7VbQyodWrsmfyWIvppurgch2bZZGxtV3uCtxOjTIPHblTrWVX7&amp;X-Amz-Algorithm=AWS4-HMAC-SHA256&amp;X-Amz-Date=20260814T142629Z&amp;X-Amz-SignedHeaders=host&amp;X-Amz-Expires=300&amp;X-Amz-Credential=ASIAQ3PHCVTYQ7GBCDX4%2F20260814%2Fus-east-1%2Fs3%2Faws4_request&amp;X-Amz-Signature=f5505e1ab0c3d216f958b3dd2da6d768b974147a086a958ae13c8ff067f3f793&amp;hash=700ab74877321dbaa56e45a1d6afdbe3b6e32748e211e8ec3c9cab8c75cadcf4&amp;host=68042c943591013ac2b2430a89b270f6af2c76d8dfd086a07176afe7c76c2c61&amp;pii=S0306261924010304&amp;tid=spdf-df67c04d-858b-4d71-8345-3792de26f625&amp;sid=71107c3f109b914cd36b34220ded9018ec04gxrqb&amp;type=client&amp;tsoh=d3d3LnNjaWVuY2VkaXJlY3QuY29t&amp;rh=d3d3LnNjaWVuY2VkaXJlY3QuY29t&amp;ua=140a0653005505515b5757&amp;rr=a2b0a2864a59feb4&amp;cc=nl</t>
  </si>
  <si>
    <t xml:space="preserve">Impact of temperature dependent coefficient of performance of heat pumps on heating systems in national and regional energy systems modelling </t>
  </si>
  <si>
    <t>Bogdanov, Stymov, Breyer (LUT University)</t>
  </si>
  <si>
    <t>delta T</t>
  </si>
  <si>
    <t>COP</t>
  </si>
  <si>
    <r>
      <t>Test formule</t>
    </r>
    <r>
      <rPr>
        <sz val="12"/>
        <color theme="1"/>
        <rFont val="Aptos Narrow"/>
        <scheme val="minor"/>
      </rPr>
      <t xml:space="preserve"> (ASHP)</t>
    </r>
  </si>
  <si>
    <t>Base COP</t>
  </si>
  <si>
    <t>Average COP per degree</t>
  </si>
  <si>
    <t>COP (lineair aproximation)</t>
  </si>
  <si>
    <t>Outside temp</t>
  </si>
  <si>
    <t>Sink temp</t>
  </si>
  <si>
    <t>https://www.nature.com/articles/s41597-019-0199-y</t>
  </si>
  <si>
    <t xml:space="preserve">Ruhnau, O., Hirth, L. &amp; Praktiknjo, A. </t>
  </si>
  <si>
    <t>Time series of heat demand and heat pump efficiency for energy system modeling (When2Heat)</t>
  </si>
  <si>
    <t>CE Delft</t>
  </si>
  <si>
    <t>https://ce.nl/wp-content/uploads/2023/03/CE_Delft_210348_Update_kentallen_installaties_Vesta_MAIS_Def.pdf</t>
  </si>
  <si>
    <t>Jort Wolda</t>
  </si>
  <si>
    <t>20 jahre wärmepumpen-monitoring am Fraunhofer ISE</t>
  </si>
  <si>
    <t>https://www.ise.fraunhofer.de/en/research-projects/wp-qs-im-bestand.html</t>
  </si>
  <si>
    <t>2023 - 2024</t>
  </si>
  <si>
    <t>Update kentallen installaties Vesta MAIS</t>
  </si>
  <si>
    <t xml:space="preserve">https://kennisdelen.rvo.nl/file/download/a29e1ec4-ad00-4a5b-ba62-287ca7602ddf/Installatiemonitor_3_eindrapportage_v1.02.pdf </t>
  </si>
  <si>
    <t>BDH</t>
  </si>
  <si>
    <t>Installatiemonitor 3.0</t>
  </si>
  <si>
    <t>Installatiemonitor 3.0 - De warmtepomp in de gebouwde omgeving</t>
  </si>
  <si>
    <t>Screenshots</t>
  </si>
  <si>
    <t>Bogdanov et al. (2024)</t>
  </si>
  <si>
    <t>Ruhnau et al. (2019)</t>
  </si>
  <si>
    <t>The Installatiemonitor tracks smart meter data from households with heat pumps, collected between 01-2023 and 01-2026, and therefore reflects real-world performance. The sample covers 200–250 all-electric and 1,955 hybrid heat pumps with a complete dataset. The average SCOP for space heating with all-electric heat pumps is 3.5, with a wide spread (1 to 6.6). No distinction is made between air, water and ground source, but in the Netherlands most all-electric units are air source. The heat delivery system matters: radiators yield 3.2, floor heating 3.8. A comparable Fraunhofer ISE study in Germany found similar values. As a generic average, 3.5 is adequate.</t>
  </si>
  <si>
    <t>Main source:</t>
  </si>
  <si>
    <t>Supporting source:</t>
  </si>
  <si>
    <t xml:space="preserve">https://www.sinclair-solutions.com/files/product-fiche/sinclair-prfi-shp-140ica-shp-140eca2.pdf </t>
  </si>
  <si>
    <t>Sinclair</t>
  </si>
  <si>
    <t>Sinclair SHP-140ICA + SHP-140ECA product fiche</t>
  </si>
  <si>
    <r>
      <t xml:space="preserve">The average bivalence capacity* of all-electric heat pumps  in the </t>
    </r>
    <r>
      <rPr>
        <i/>
        <sz val="12"/>
        <color theme="1"/>
        <rFont val="Aptos Narrow (Hoofdtekst)"/>
      </rPr>
      <t>Installatiemonitor</t>
    </r>
    <r>
      <rPr>
        <sz val="12"/>
        <color theme="1"/>
        <rFont val="Aptos Narrow (Hoofdtekst)"/>
      </rPr>
      <t xml:space="preserve"> research was 7.8 kW.
The COP at bivalence capacity according to Bogdanov et al. (2024) is 2.7. Which is used to find the electrical capacity.
</t>
    </r>
    <r>
      <rPr>
        <i/>
        <sz val="12"/>
        <color theme="1"/>
        <rFont val="Aptos Narrow (Hoofdtekst)"/>
      </rPr>
      <t xml:space="preserve">*The capacity of the heat pump at the lowest outdoor temperature point at which the heat pump is declared to have a capacity able to meet 100 % of the heating load without supplementary heater
This temperature is often around -7 °C as for the Sinclair SHP-140ICA + SHP-140ECA
</t>
    </r>
  </si>
  <si>
    <t>Update kengetallen Vesta Mais</t>
  </si>
  <si>
    <t>Average between min and max</t>
  </si>
  <si>
    <t>Directly from source</t>
  </si>
  <si>
    <t>€ / year</t>
  </si>
  <si>
    <t>€ / #</t>
  </si>
  <si>
    <t>Installatiemonitor 3.0 &amp; Bofdanov et al. (2024)</t>
  </si>
  <si>
    <t>https://ce.nl/wp-content/uploads/2021/04/04_Factsheet-Luchtwarmtepomp_DEF.pdf</t>
  </si>
  <si>
    <t>Factsheet Luchtwarmtepomp</t>
  </si>
  <si>
    <t>Factsheet warmtepompen</t>
  </si>
  <si>
    <t>Factsheet luchtwarmtepomp</t>
  </si>
  <si>
    <t>input.ambient_heat, input.electricity, heat_output_capacity, fever.capacity.electricity</t>
  </si>
  <si>
    <t>input.ambient_heat, input.electricity</t>
  </si>
  <si>
    <t>fever.base_cop, fever.cop_per_degree, heat_output_capacity, fever.capacity.electricity</t>
  </si>
  <si>
    <t>fever.base_cop, fever.cop_per_degree</t>
  </si>
  <si>
    <t>initial_investment, fixed_operation_and_maintenance_costs_per_year</t>
  </si>
  <si>
    <t>Bogdanov et al. (2024) give COP formulas as a function of delta T for air, ground and water source heat pumps. The formulas originate from Ruhnau et al. (2019), which used 2016 manufacturer data, but Bogdanov et al. updated the coefficients. The changes are small but the fact they're refised in 2024 improves credibility. While the formula has a quadratic term, the curve is nearly linear in the relevant range (see chart).
These attributes should reproduce a SCOP broadly in line with the static value under typical conditions. At the Dutch heat-demand-weighted average outside temperature of ~7 °C, sink temperatures of 35, 40 and 45 °C give a SCOP of 3.8, 3.5 and 3.2 respectively, matching the Installatiemonitor values for floor heating, average, and radiators. We therefore use a sink temperature of 40 °C and derive the COP per degree from the average step between −10 and 15 °C outside temperature.</t>
  </si>
  <si>
    <t>households_space_heater_heatpump_air_water_electricity.ad</t>
  </si>
  <si>
    <t>€</t>
  </si>
  <si>
    <t>Storage costs are assumed to be included in the average investment costs per household in Vesta Mais. The only costs they give are 'costs per house' and storage costs are never specified individually.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</si>
</sst>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000"/>
  </numFmts>
  <fonts count="13">
    <font>
      <sz val="12"/>
      <color theme="1"/>
      <name val="Aptos Narrow"/>
      <family val="2"/>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4"/>
      <color theme="1"/>
      <name val="Aptos Narrow"/>
      <scheme val="minor"/>
    </font>
    <font>
      <u/>
      <sz val="12"/>
      <color theme="10"/>
      <name val="Aptos Narrow"/>
      <family val="2"/>
      <scheme val="minor"/>
    </font>
    <font>
      <i/>
      <sz val="12"/>
      <color theme="1"/>
      <name val="Aptos Narrow"/>
      <scheme val="minor"/>
    </font>
    <font>
      <i/>
      <sz val="12"/>
      <color rgb="FF000000"/>
      <name val="Aptos Narrow"/>
      <scheme val="minor"/>
    </font>
    <font>
      <sz val="12"/>
      <color theme="1"/>
      <name val="Lettertype hoofdtekst"/>
      <family val="2"/>
    </font>
    <font>
      <sz val="12"/>
      <color theme="1"/>
      <name val="Aptos Narrow (Hoofdtekst)"/>
    </font>
    <font>
      <i/>
      <sz val="12"/>
      <color rgb="FFFF0000"/>
      <name val="Aptos Narrow"/>
      <scheme val="minor"/>
    </font>
    <font>
      <i/>
      <sz val="12"/>
      <color theme="1"/>
      <name val="Aptos Narrow (Hoofdtekst)"/>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top/>
      <bottom style="thin">
        <color auto="1"/>
      </bottom>
      <diagonal/>
    </border>
    <border>
      <left/>
      <right style="hair">
        <color indexed="64"/>
      </right>
      <top/>
      <bottom style="thin">
        <color auto="1"/>
      </bottom>
      <diagonal/>
    </border>
    <border>
      <left/>
      <right style="hair">
        <color indexed="64"/>
      </right>
      <top/>
      <bottom/>
      <diagonal/>
    </border>
    <border>
      <left/>
      <right style="hair">
        <color indexed="64"/>
      </right>
      <top style="thin">
        <color indexed="64"/>
      </top>
      <bottom/>
      <diagonal/>
    </border>
    <border>
      <left style="hair">
        <color indexed="64"/>
      </left>
      <right style="hair">
        <color indexed="64"/>
      </right>
      <top/>
      <bottom style="thin">
        <color auto="1"/>
      </bottom>
      <diagonal/>
    </border>
    <border>
      <left style="hair">
        <color indexed="64"/>
      </left>
      <right/>
      <top/>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bottom/>
      <diagonal/>
    </border>
    <border>
      <left style="dotted">
        <color indexed="64"/>
      </left>
      <right style="hair">
        <color indexed="64"/>
      </right>
      <top/>
      <bottom/>
      <diagonal/>
    </border>
    <border>
      <left style="dotted">
        <color indexed="64"/>
      </left>
      <right style="dotted">
        <color indexed="64"/>
      </right>
      <top style="thin">
        <color auto="1"/>
      </top>
      <bottom/>
      <diagonal/>
    </border>
  </borders>
  <cellStyleXfs count="3">
    <xf numFmtId="0" fontId="0" fillId="0" borderId="0"/>
    <xf numFmtId="0" fontId="6" fillId="0" borderId="0" applyNumberFormat="0" applyFill="0" applyBorder="0" applyAlignment="0" applyProtection="0"/>
    <xf numFmtId="0" fontId="9" fillId="0" borderId="0"/>
  </cellStyleXfs>
  <cellXfs count="131">
    <xf numFmtId="0" fontId="0" fillId="0" borderId="0" xfId="0"/>
    <xf numFmtId="0" fontId="2" fillId="2" borderId="0" xfId="0" applyFont="1" applyFill="1"/>
    <xf numFmtId="0" fontId="2" fillId="2" borderId="2" xfId="0" applyFont="1" applyFill="1" applyBorder="1"/>
    <xf numFmtId="0" fontId="3" fillId="2" borderId="3" xfId="0" applyFont="1" applyFill="1" applyBorder="1"/>
    <xf numFmtId="0" fontId="2" fillId="2" borderId="9"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5" fillId="2" borderId="10" xfId="0" applyFont="1" applyFill="1" applyBorder="1"/>
    <xf numFmtId="0" fontId="3" fillId="2" borderId="5" xfId="0" applyFont="1" applyFill="1" applyBorder="1"/>
    <xf numFmtId="0" fontId="3" fillId="2" borderId="0" xfId="0" applyFont="1" applyFill="1"/>
    <xf numFmtId="0" fontId="4" fillId="4" borderId="0" xfId="0" applyFont="1" applyFill="1"/>
    <xf numFmtId="0" fontId="5" fillId="2" borderId="11" xfId="0" applyFont="1" applyFill="1" applyBorder="1"/>
    <xf numFmtId="0" fontId="4" fillId="0" borderId="0" xfId="0" applyFont="1"/>
    <xf numFmtId="164" fontId="2" fillId="2" borderId="6" xfId="0" applyNumberFormat="1" applyFont="1" applyFill="1" applyBorder="1"/>
    <xf numFmtId="0" fontId="5" fillId="2" borderId="0" xfId="0" applyFont="1" applyFill="1"/>
    <xf numFmtId="0" fontId="2" fillId="0" borderId="0" xfId="0" applyFont="1"/>
    <xf numFmtId="0" fontId="3" fillId="0" borderId="0" xfId="0" applyFont="1"/>
    <xf numFmtId="0" fontId="2" fillId="2" borderId="6" xfId="0" applyFont="1" applyFill="1" applyBorder="1"/>
    <xf numFmtId="165" fontId="2" fillId="2" borderId="6" xfId="0" applyNumberFormat="1" applyFont="1" applyFill="1" applyBorder="1"/>
    <xf numFmtId="49" fontId="2" fillId="2" borderId="0" xfId="0" applyNumberFormat="1" applyFont="1" applyFill="1"/>
    <xf numFmtId="166" fontId="2" fillId="2" borderId="6" xfId="0" applyNumberFormat="1" applyFont="1" applyFill="1" applyBorder="1"/>
    <xf numFmtId="0" fontId="1" fillId="0" borderId="0" xfId="0" applyFont="1"/>
    <xf numFmtId="0" fontId="2" fillId="2" borderId="5" xfId="0" applyFont="1" applyFill="1" applyBorder="1"/>
    <xf numFmtId="0" fontId="2" fillId="2" borderId="11" xfId="0" applyFont="1" applyFill="1" applyBorder="1"/>
    <xf numFmtId="2" fontId="2" fillId="2" borderId="6" xfId="0" applyNumberFormat="1" applyFont="1" applyFill="1" applyBorder="1"/>
    <xf numFmtId="0" fontId="1" fillId="2" borderId="0" xfId="0" applyFont="1" applyFill="1"/>
    <xf numFmtId="2" fontId="2" fillId="2" borderId="0" xfId="0" applyNumberFormat="1" applyFont="1" applyFill="1"/>
    <xf numFmtId="2" fontId="2" fillId="0" borderId="6" xfId="0" applyNumberFormat="1" applyFont="1" applyBorder="1"/>
    <xf numFmtId="0" fontId="2" fillId="2" borderId="7" xfId="0" applyFont="1" applyFill="1" applyBorder="1"/>
    <xf numFmtId="0" fontId="2" fillId="2" borderId="8" xfId="0" applyFont="1" applyFill="1" applyBorder="1"/>
    <xf numFmtId="0" fontId="2" fillId="2" borderId="12" xfId="0" applyFont="1" applyFill="1" applyBorder="1"/>
    <xf numFmtId="0" fontId="3" fillId="2" borderId="2" xfId="0" applyFont="1" applyFill="1" applyBorder="1"/>
    <xf numFmtId="0" fontId="2" fillId="2" borderId="3" xfId="0" applyFont="1" applyFill="1" applyBorder="1"/>
    <xf numFmtId="0" fontId="0" fillId="2" borderId="0" xfId="0" applyFill="1"/>
    <xf numFmtId="0" fontId="0" fillId="2" borderId="8" xfId="0" applyFill="1" applyBorder="1"/>
    <xf numFmtId="0" fontId="3" fillId="2" borderId="7" xfId="0" applyFont="1" applyFill="1" applyBorder="1" applyAlignment="1">
      <alignment vertical="top"/>
    </xf>
    <xf numFmtId="0" fontId="2" fillId="2" borderId="8" xfId="0" applyFont="1" applyFill="1" applyBorder="1" applyAlignment="1">
      <alignment vertical="top"/>
    </xf>
    <xf numFmtId="0" fontId="0" fillId="2" borderId="2" xfId="0" applyFill="1" applyBorder="1"/>
    <xf numFmtId="0" fontId="0" fillId="2" borderId="3" xfId="0" applyFill="1" applyBorder="1"/>
    <xf numFmtId="0" fontId="0" fillId="2" borderId="9" xfId="0" applyFill="1" applyBorder="1"/>
    <xf numFmtId="0" fontId="0" fillId="2" borderId="4" xfId="0" applyFill="1" applyBorder="1"/>
    <xf numFmtId="0" fontId="0" fillId="2" borderId="10" xfId="0" applyFill="1" applyBorder="1"/>
    <xf numFmtId="0" fontId="0" fillId="2" borderId="5" xfId="0" applyFill="1" applyBorder="1"/>
    <xf numFmtId="0" fontId="0" fillId="2" borderId="11" xfId="0" applyFill="1" applyBorder="1"/>
    <xf numFmtId="0" fontId="0" fillId="2" borderId="7" xfId="0" applyFill="1" applyBorder="1"/>
    <xf numFmtId="0" fontId="0" fillId="2" borderId="12" xfId="0" applyFill="1" applyBorder="1"/>
    <xf numFmtId="0" fontId="0" fillId="2" borderId="0" xfId="0" applyFill="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wrapText="1"/>
    </xf>
    <xf numFmtId="0" fontId="0" fillId="2" borderId="8" xfId="0" applyFill="1" applyBorder="1" applyAlignment="1">
      <alignment horizontal="center"/>
    </xf>
    <xf numFmtId="0" fontId="6" fillId="2" borderId="0" xfId="1" applyFill="1" applyBorder="1"/>
    <xf numFmtId="0" fontId="7" fillId="2" borderId="0" xfId="0" applyFont="1" applyFill="1"/>
    <xf numFmtId="2" fontId="0" fillId="2" borderId="15" xfId="0" applyNumberFormat="1" applyFill="1" applyBorder="1"/>
    <xf numFmtId="0" fontId="0" fillId="2" borderId="15" xfId="0" applyFill="1" applyBorder="1"/>
    <xf numFmtId="0" fontId="0" fillId="2" borderId="16" xfId="0" applyFill="1" applyBorder="1"/>
    <xf numFmtId="0" fontId="0" fillId="2" borderId="18" xfId="0" applyFill="1" applyBorder="1"/>
    <xf numFmtId="0" fontId="0" fillId="2" borderId="17" xfId="0" applyFill="1" applyBorder="1"/>
    <xf numFmtId="0" fontId="0" fillId="2" borderId="19" xfId="0" applyFill="1" applyBorder="1"/>
    <xf numFmtId="0" fontId="0" fillId="2" borderId="1" xfId="0" applyFill="1" applyBorder="1"/>
    <xf numFmtId="0" fontId="0" fillId="2" borderId="20" xfId="0" applyFill="1" applyBorder="1"/>
    <xf numFmtId="0" fontId="10" fillId="2" borderId="0" xfId="0" applyFont="1" applyFill="1" applyAlignment="1">
      <alignment vertical="top" wrapText="1"/>
    </xf>
    <xf numFmtId="164" fontId="0" fillId="2" borderId="15" xfId="0" applyNumberFormat="1" applyFill="1" applyBorder="1"/>
    <xf numFmtId="0" fontId="0" fillId="2" borderId="27" xfId="0" applyFill="1" applyBorder="1"/>
    <xf numFmtId="0" fontId="0" fillId="2" borderId="29" xfId="0" applyFill="1" applyBorder="1"/>
    <xf numFmtId="0" fontId="0" fillId="2" borderId="30" xfId="0" applyFill="1" applyBorder="1"/>
    <xf numFmtId="0" fontId="0" fillId="2" borderId="28" xfId="0" applyFill="1" applyBorder="1"/>
    <xf numFmtId="0" fontId="0" fillId="2" borderId="32" xfId="0" applyFill="1" applyBorder="1"/>
    <xf numFmtId="0" fontId="0" fillId="2" borderId="34" xfId="0" applyFill="1" applyBorder="1"/>
    <xf numFmtId="0" fontId="0" fillId="2" borderId="31" xfId="0" applyFill="1" applyBorder="1"/>
    <xf numFmtId="0" fontId="0" fillId="2" borderId="35" xfId="0" applyFill="1" applyBorder="1"/>
    <xf numFmtId="0" fontId="0" fillId="2" borderId="33" xfId="0" applyFill="1" applyBorder="1"/>
    <xf numFmtId="0" fontId="0" fillId="2" borderId="14" xfId="0" applyFill="1" applyBorder="1"/>
    <xf numFmtId="165" fontId="0" fillId="2" borderId="18" xfId="0" applyNumberFormat="1" applyFill="1" applyBorder="1"/>
    <xf numFmtId="165" fontId="0" fillId="2" borderId="20" xfId="0" applyNumberFormat="1" applyFill="1" applyBorder="1"/>
    <xf numFmtId="0" fontId="0" fillId="2" borderId="36" xfId="0" applyFill="1" applyBorder="1"/>
    <xf numFmtId="0" fontId="0" fillId="2" borderId="37" xfId="0" applyFill="1" applyBorder="1"/>
    <xf numFmtId="0" fontId="0" fillId="2" borderId="38" xfId="0" applyFill="1" applyBorder="1"/>
    <xf numFmtId="0" fontId="11" fillId="2" borderId="0" xfId="0" applyFont="1" applyFill="1"/>
    <xf numFmtId="0" fontId="0" fillId="2" borderId="21" xfId="0" applyFill="1" applyBorder="1"/>
    <xf numFmtId="0" fontId="0" fillId="2" borderId="13" xfId="0" applyFill="1" applyBorder="1"/>
    <xf numFmtId="165" fontId="0" fillId="2" borderId="22" xfId="0" applyNumberFormat="1" applyFill="1" applyBorder="1"/>
    <xf numFmtId="165" fontId="0" fillId="2" borderId="21" xfId="0" applyNumberFormat="1" applyFill="1" applyBorder="1"/>
    <xf numFmtId="165" fontId="0" fillId="2" borderId="23" xfId="0" applyNumberFormat="1" applyFill="1" applyBorder="1"/>
    <xf numFmtId="165" fontId="0" fillId="2" borderId="16" xfId="0" applyNumberFormat="1" applyFill="1" applyBorder="1"/>
    <xf numFmtId="0" fontId="10" fillId="2" borderId="32" xfId="1" applyFont="1" applyFill="1" applyBorder="1"/>
    <xf numFmtId="165" fontId="0" fillId="2" borderId="15" xfId="0" applyNumberFormat="1" applyFill="1" applyBorder="1"/>
    <xf numFmtId="165" fontId="0" fillId="2" borderId="0" xfId="0" applyNumberFormat="1" applyFill="1"/>
    <xf numFmtId="165" fontId="0" fillId="2" borderId="1" xfId="0" applyNumberFormat="1" applyFill="1" applyBorder="1"/>
    <xf numFmtId="0" fontId="2" fillId="2" borderId="18" xfId="0" applyFont="1" applyFill="1" applyBorder="1" applyAlignment="1">
      <alignment vertical="top"/>
    </xf>
    <xf numFmtId="0" fontId="2" fillId="2" borderId="1" xfId="0" applyFont="1" applyFill="1" applyBorder="1" applyAlignment="1">
      <alignment vertical="top"/>
    </xf>
    <xf numFmtId="0" fontId="2" fillId="2" borderId="20" xfId="0" applyFont="1" applyFill="1" applyBorder="1" applyAlignment="1">
      <alignment vertical="top"/>
    </xf>
    <xf numFmtId="0" fontId="7" fillId="2" borderId="33" xfId="0" applyFont="1" applyFill="1" applyBorder="1" applyAlignment="1">
      <alignment vertical="top"/>
    </xf>
    <xf numFmtId="0" fontId="7" fillId="2" borderId="32" xfId="0" applyFont="1" applyFill="1" applyBorder="1"/>
    <xf numFmtId="0" fontId="11" fillId="2" borderId="17" xfId="0" applyFont="1" applyFill="1" applyBorder="1"/>
    <xf numFmtId="0" fontId="11" fillId="2" borderId="18" xfId="0" applyFont="1" applyFill="1" applyBorder="1"/>
    <xf numFmtId="165" fontId="11" fillId="2" borderId="18" xfId="0" applyNumberFormat="1" applyFont="1" applyFill="1" applyBorder="1"/>
    <xf numFmtId="165" fontId="11" fillId="2" borderId="22" xfId="0" applyNumberFormat="1" applyFont="1" applyFill="1" applyBorder="1"/>
    <xf numFmtId="165" fontId="11" fillId="2" borderId="0" xfId="0" applyNumberFormat="1" applyFont="1" applyFill="1"/>
    <xf numFmtId="0" fontId="10" fillId="2" borderId="35" xfId="0" applyFont="1" applyFill="1" applyBorder="1" applyAlignment="1">
      <alignment vertical="top" wrapText="1"/>
    </xf>
    <xf numFmtId="0" fontId="10" fillId="2" borderId="34" xfId="0" applyFont="1" applyFill="1" applyBorder="1" applyAlignment="1">
      <alignment vertical="top" wrapText="1"/>
    </xf>
    <xf numFmtId="0" fontId="10" fillId="2" borderId="31" xfId="0" applyFont="1" applyFill="1" applyBorder="1" applyAlignment="1">
      <alignment vertical="top" wrapText="1"/>
    </xf>
    <xf numFmtId="0" fontId="0" fillId="2" borderId="25" xfId="0" applyFill="1" applyBorder="1"/>
    <xf numFmtId="0" fontId="2" fillId="2" borderId="24" xfId="0" applyFont="1" applyFill="1" applyBorder="1" applyAlignment="1">
      <alignment vertical="top"/>
    </xf>
    <xf numFmtId="0" fontId="2" fillId="2" borderId="25" xfId="0" applyFont="1" applyFill="1" applyBorder="1" applyAlignment="1">
      <alignment vertical="top"/>
    </xf>
    <xf numFmtId="0" fontId="2" fillId="2" borderId="25" xfId="0" applyFont="1" applyFill="1" applyBorder="1"/>
    <xf numFmtId="0" fontId="0" fillId="2" borderId="26" xfId="0" applyFill="1" applyBorder="1"/>
    <xf numFmtId="2" fontId="0" fillId="2" borderId="0" xfId="0" applyNumberFormat="1" applyFill="1"/>
    <xf numFmtId="0" fontId="2" fillId="2" borderId="0" xfId="0" applyFont="1" applyFill="1" applyAlignment="1">
      <alignment vertical="top"/>
    </xf>
    <xf numFmtId="0" fontId="0" fillId="2" borderId="0" xfId="0" applyFill="1" applyAlignment="1">
      <alignment vertical="top" wrapText="1"/>
    </xf>
    <xf numFmtId="164" fontId="0" fillId="2" borderId="0" xfId="0" applyNumberFormat="1" applyFill="1"/>
    <xf numFmtId="0" fontId="10" fillId="2" borderId="8" xfId="0" applyFont="1" applyFill="1" applyBorder="1" applyAlignment="1">
      <alignment vertical="top" wrapText="1"/>
    </xf>
    <xf numFmtId="0" fontId="0" fillId="2" borderId="39" xfId="0" applyFill="1" applyBorder="1"/>
    <xf numFmtId="0" fontId="3" fillId="2" borderId="39" xfId="0" applyFont="1" applyFill="1" applyBorder="1"/>
    <xf numFmtId="0" fontId="0" fillId="2" borderId="40" xfId="0" applyFill="1" applyBorder="1"/>
    <xf numFmtId="0" fontId="0" fillId="2" borderId="41" xfId="0" applyFill="1" applyBorder="1"/>
    <xf numFmtId="0" fontId="0" fillId="2" borderId="41" xfId="0" applyFill="1" applyBorder="1" applyAlignment="1">
      <alignment horizontal="center"/>
    </xf>
    <xf numFmtId="0" fontId="0" fillId="2" borderId="39" xfId="0" applyFill="1" applyBorder="1" applyAlignment="1">
      <alignment horizontal="center"/>
    </xf>
    <xf numFmtId="167" fontId="2" fillId="2" borderId="6" xfId="0" applyNumberFormat="1" applyFont="1" applyFill="1" applyBorder="1"/>
    <xf numFmtId="0" fontId="1" fillId="3" borderId="3"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0" xfId="0" applyFont="1" applyFill="1" applyAlignment="1">
      <alignment horizontal="left" vertical="top" wrapText="1"/>
    </xf>
    <xf numFmtId="0" fontId="1" fillId="3" borderId="1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2" xfId="0" applyFont="1" applyFill="1" applyBorder="1" applyAlignment="1">
      <alignment horizontal="left" vertical="top" wrapText="1"/>
    </xf>
    <xf numFmtId="0" fontId="10" fillId="2" borderId="35" xfId="0" applyFont="1" applyFill="1" applyBorder="1" applyAlignment="1">
      <alignment horizontal="left" vertical="top" wrapText="1"/>
    </xf>
    <xf numFmtId="0" fontId="10" fillId="2" borderId="34" xfId="0" applyFont="1" applyFill="1" applyBorder="1" applyAlignment="1">
      <alignment horizontal="left" vertical="top" wrapText="1"/>
    </xf>
    <xf numFmtId="0" fontId="10" fillId="2" borderId="31" xfId="0" applyFont="1" applyFill="1" applyBorder="1" applyAlignment="1">
      <alignment horizontal="left" vertical="top" wrapText="1"/>
    </xf>
    <xf numFmtId="0" fontId="0" fillId="2" borderId="15" xfId="0" applyFill="1" applyBorder="1" applyAlignment="1">
      <alignment horizontal="left" vertical="top" wrapText="1"/>
    </xf>
    <xf numFmtId="0" fontId="0" fillId="2" borderId="0" xfId="0" applyFill="1" applyAlignment="1">
      <alignment horizontal="left" vertical="top" wrapText="1"/>
    </xf>
    <xf numFmtId="0" fontId="0" fillId="2" borderId="1" xfId="0" applyFill="1" applyBorder="1" applyAlignment="1">
      <alignment horizontal="left" vertical="top" wrapText="1"/>
    </xf>
  </cellXfs>
  <cellStyles count="3">
    <cellStyle name="Hyperlink" xfId="1" builtinId="8"/>
    <cellStyle name="Standaard" xfId="0" builtinId="0"/>
    <cellStyle name="Standaard 2" xfId="2" xr:uid="{0BFE01EF-3352-E84A-B0B8-B4DC3F55C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nl-NL"/>
              <a:t>Temperature</a:t>
            </a:r>
            <a:r>
              <a:rPr lang="nl-NL" baseline="0"/>
              <a:t> dependant COP with 40 °C sink temperature</a:t>
            </a:r>
            <a:endParaRPr lang="nl-NL"/>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8.8275755843644735E-2"/>
          <c:y val="6.4105623306730489E-2"/>
          <c:w val="0.75023001518012344"/>
          <c:h val="0.67240099191635894"/>
        </c:manualLayout>
      </c:layout>
      <c:lineChart>
        <c:grouping val="standard"/>
        <c:varyColors val="0"/>
        <c:ser>
          <c:idx val="0"/>
          <c:order val="0"/>
          <c:tx>
            <c:strRef>
              <c:f>Analysis!$AQ$17</c:f>
              <c:strCache>
                <c:ptCount val="1"/>
                <c:pt idx="0">
                  <c:v>COP</c:v>
                </c:pt>
              </c:strCache>
            </c:strRef>
          </c:tx>
          <c:spPr>
            <a:ln w="28575" cap="rnd">
              <a:solidFill>
                <a:schemeClr val="accent1"/>
              </a:solidFill>
              <a:round/>
            </a:ln>
            <a:effectLst/>
          </c:spPr>
          <c:marker>
            <c:symbol val="none"/>
          </c:marker>
          <c:cat>
            <c:numRef>
              <c:f>Analysis!$AH$18:$AH$43</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Analysis!$AQ$18:$AQ$43</c:f>
              <c:numCache>
                <c:formatCode>0.0</c:formatCode>
                <c:ptCount val="26"/>
                <c:pt idx="0">
                  <c:v>2.5350000000000001</c:v>
                </c:pt>
                <c:pt idx="1">
                  <c:v>2.583164</c:v>
                </c:pt>
                <c:pt idx="2">
                  <c:v>2.6322559999999999</c:v>
                </c:pt>
                <c:pt idx="3">
                  <c:v>2.6822760000000003</c:v>
                </c:pt>
                <c:pt idx="4">
                  <c:v>2.7332240000000003</c:v>
                </c:pt>
                <c:pt idx="5">
                  <c:v>2.7851000000000004</c:v>
                </c:pt>
                <c:pt idx="6">
                  <c:v>2.8379039999999995</c:v>
                </c:pt>
                <c:pt idx="7">
                  <c:v>2.8916359999999997</c:v>
                </c:pt>
                <c:pt idx="8">
                  <c:v>2.9462960000000002</c:v>
                </c:pt>
                <c:pt idx="9">
                  <c:v>3.0018839999999996</c:v>
                </c:pt>
                <c:pt idx="10">
                  <c:v>3.0583999999999998</c:v>
                </c:pt>
                <c:pt idx="11">
                  <c:v>3.1158440000000001</c:v>
                </c:pt>
                <c:pt idx="12">
                  <c:v>3.1742159999999999</c:v>
                </c:pt>
                <c:pt idx="13">
                  <c:v>3.2335159999999998</c:v>
                </c:pt>
                <c:pt idx="14">
                  <c:v>3.2937440000000002</c:v>
                </c:pt>
                <c:pt idx="15">
                  <c:v>3.3548999999999998</c:v>
                </c:pt>
                <c:pt idx="16">
                  <c:v>3.4169839999999998</c:v>
                </c:pt>
                <c:pt idx="17">
                  <c:v>3.4799959999999999</c:v>
                </c:pt>
                <c:pt idx="18">
                  <c:v>3.543936</c:v>
                </c:pt>
                <c:pt idx="19">
                  <c:v>3.6088040000000001</c:v>
                </c:pt>
                <c:pt idx="20">
                  <c:v>3.6746000000000003</c:v>
                </c:pt>
                <c:pt idx="21">
                  <c:v>3.7413240000000001</c:v>
                </c:pt>
                <c:pt idx="22">
                  <c:v>3.8089759999999999</c:v>
                </c:pt>
                <c:pt idx="23">
                  <c:v>3.8775559999999998</c:v>
                </c:pt>
                <c:pt idx="24">
                  <c:v>3.9470640000000001</c:v>
                </c:pt>
                <c:pt idx="25">
                  <c:v>4.0175000000000001</c:v>
                </c:pt>
              </c:numCache>
            </c:numRef>
          </c:val>
          <c:smooth val="0"/>
          <c:extLst>
            <c:ext xmlns:c16="http://schemas.microsoft.com/office/drawing/2014/chart" uri="{C3380CC4-5D6E-409C-BE32-E72D297353CC}">
              <c16:uniqueId val="{00000000-B918-DC41-BA89-F6E981ADBA7C}"/>
            </c:ext>
          </c:extLst>
        </c:ser>
        <c:ser>
          <c:idx val="1"/>
          <c:order val="1"/>
          <c:tx>
            <c:strRef>
              <c:f>Analysis!$AR$17</c:f>
              <c:strCache>
                <c:ptCount val="1"/>
                <c:pt idx="0">
                  <c:v>COP (lineair aproximation)</c:v>
                </c:pt>
              </c:strCache>
            </c:strRef>
          </c:tx>
          <c:spPr>
            <a:ln w="28575" cap="rnd">
              <a:solidFill>
                <a:schemeClr val="accent2"/>
              </a:solidFill>
              <a:round/>
            </a:ln>
            <a:effectLst/>
          </c:spPr>
          <c:marker>
            <c:symbol val="none"/>
          </c:marker>
          <c:cat>
            <c:numRef>
              <c:f>Analysis!$AH$18:$AH$43</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Analysis!$AR$18:$AR$43</c:f>
              <c:numCache>
                <c:formatCode>0.0</c:formatCode>
                <c:ptCount val="26"/>
                <c:pt idx="0">
                  <c:v>2.4654000000000007</c:v>
                </c:pt>
                <c:pt idx="1">
                  <c:v>2.5247000000000006</c:v>
                </c:pt>
                <c:pt idx="2">
                  <c:v>2.5840000000000005</c:v>
                </c:pt>
                <c:pt idx="3">
                  <c:v>2.6433000000000004</c:v>
                </c:pt>
                <c:pt idx="4">
                  <c:v>2.7026000000000003</c:v>
                </c:pt>
                <c:pt idx="5">
                  <c:v>2.7619000000000002</c:v>
                </c:pt>
                <c:pt idx="6">
                  <c:v>2.8212000000000002</c:v>
                </c:pt>
                <c:pt idx="7">
                  <c:v>2.8805000000000001</c:v>
                </c:pt>
                <c:pt idx="8">
                  <c:v>2.9398</c:v>
                </c:pt>
                <c:pt idx="9">
                  <c:v>2.9990999999999999</c:v>
                </c:pt>
                <c:pt idx="10">
                  <c:v>3.0583999999999998</c:v>
                </c:pt>
                <c:pt idx="11">
                  <c:v>3.1176999999999997</c:v>
                </c:pt>
                <c:pt idx="12">
                  <c:v>3.1769999999999996</c:v>
                </c:pt>
                <c:pt idx="13">
                  <c:v>3.2362999999999995</c:v>
                </c:pt>
                <c:pt idx="14">
                  <c:v>3.2955999999999994</c:v>
                </c:pt>
                <c:pt idx="15">
                  <c:v>3.3548999999999993</c:v>
                </c:pt>
                <c:pt idx="16">
                  <c:v>3.4141999999999992</c:v>
                </c:pt>
                <c:pt idx="17">
                  <c:v>3.4734999999999991</c:v>
                </c:pt>
                <c:pt idx="18">
                  <c:v>3.5327999999999991</c:v>
                </c:pt>
                <c:pt idx="19">
                  <c:v>3.592099999999999</c:v>
                </c:pt>
                <c:pt idx="20">
                  <c:v>3.6513999999999989</c:v>
                </c:pt>
                <c:pt idx="21">
                  <c:v>3.7106999999999988</c:v>
                </c:pt>
                <c:pt idx="22">
                  <c:v>3.7699999999999987</c:v>
                </c:pt>
                <c:pt idx="23">
                  <c:v>3.8292999999999986</c:v>
                </c:pt>
                <c:pt idx="24">
                  <c:v>3.8885999999999985</c:v>
                </c:pt>
                <c:pt idx="25">
                  <c:v>3.9478999999999984</c:v>
                </c:pt>
              </c:numCache>
            </c:numRef>
          </c:val>
          <c:smooth val="0"/>
          <c:extLst>
            <c:ext xmlns:c16="http://schemas.microsoft.com/office/drawing/2014/chart" uri="{C3380CC4-5D6E-409C-BE32-E72D297353CC}">
              <c16:uniqueId val="{00000001-B918-DC41-BA89-F6E981ADBA7C}"/>
            </c:ext>
          </c:extLst>
        </c:ser>
        <c:dLbls>
          <c:showLegendKey val="0"/>
          <c:showVal val="0"/>
          <c:showCatName val="0"/>
          <c:showSerName val="0"/>
          <c:showPercent val="0"/>
          <c:showBubbleSize val="0"/>
        </c:dLbls>
        <c:smooth val="0"/>
        <c:axId val="2107110527"/>
        <c:axId val="2107111871"/>
      </c:lineChart>
      <c:catAx>
        <c:axId val="210711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Outdoor temperature</a:t>
                </a:r>
                <a:r>
                  <a:rPr lang="nl-NL" baseline="0"/>
                  <a:t>  °C</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1871"/>
        <c:crosses val="autoZero"/>
        <c:auto val="1"/>
        <c:lblAlgn val="ctr"/>
        <c:lblOffset val="100"/>
        <c:tickLblSkip val="1"/>
        <c:noMultiLvlLbl val="0"/>
      </c:catAx>
      <c:valAx>
        <c:axId val="210711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0527"/>
        <c:crosses val="autoZero"/>
        <c:crossBetween val="between"/>
      </c:valAx>
      <c:spPr>
        <a:noFill/>
        <a:ln>
          <a:noFill/>
        </a:ln>
        <a:effectLst/>
      </c:spPr>
    </c:plotArea>
    <c:legend>
      <c:legendPos val="r"/>
      <c:layout>
        <c:manualLayout>
          <c:xMode val="edge"/>
          <c:yMode val="edge"/>
          <c:x val="0.84780301095873722"/>
          <c:y val="0.40165545774260103"/>
          <c:w val="0.14104030111929983"/>
          <c:h val="0.14657596344652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12</xdr:col>
      <xdr:colOff>304661</xdr:colOff>
      <xdr:row>18</xdr:row>
      <xdr:rowOff>92807</xdr:rowOff>
    </xdr:from>
    <xdr:to>
      <xdr:col>17</xdr:col>
      <xdr:colOff>495160</xdr:colOff>
      <xdr:row>23</xdr:row>
      <xdr:rowOff>149748</xdr:rowOff>
    </xdr:to>
    <xdr:pic>
      <xdr:nvPicPr>
        <xdr:cNvPr id="4" name="Afbeelding 3">
          <a:extLst>
            <a:ext uri="{FF2B5EF4-FFF2-40B4-BE49-F238E27FC236}">
              <a16:creationId xmlns:a16="http://schemas.microsoft.com/office/drawing/2014/main" id="{43BBF300-3F94-FC4C-9572-13B3A8E84507}"/>
            </a:ext>
          </a:extLst>
        </xdr:cNvPr>
        <xdr:cNvPicPr>
          <a:picLocks noChangeAspect="1"/>
        </xdr:cNvPicPr>
      </xdr:nvPicPr>
      <xdr:blipFill>
        <a:blip xmlns:r="http://schemas.openxmlformats.org/officeDocument/2006/relationships" r:embed="rId1"/>
        <a:stretch>
          <a:fillRect/>
        </a:stretch>
      </xdr:blipFill>
      <xdr:spPr>
        <a:xfrm>
          <a:off x="16828617" y="3860939"/>
          <a:ext cx="4307532" cy="1103644"/>
        </a:xfrm>
        <a:prstGeom prst="rect">
          <a:avLst/>
        </a:prstGeom>
        <a:ln>
          <a:solidFill>
            <a:schemeClr val="tx1"/>
          </a:solidFill>
        </a:ln>
      </xdr:spPr>
    </xdr:pic>
    <xdr:clientData/>
  </xdr:twoCellAnchor>
  <xdr:twoCellAnchor>
    <xdr:from>
      <xdr:col>18</xdr:col>
      <xdr:colOff>97261</xdr:colOff>
      <xdr:row>15</xdr:row>
      <xdr:rowOff>104933</xdr:rowOff>
    </xdr:from>
    <xdr:to>
      <xdr:col>27</xdr:col>
      <xdr:colOff>42426</xdr:colOff>
      <xdr:row>27</xdr:row>
      <xdr:rowOff>157896</xdr:rowOff>
    </xdr:to>
    <xdr:graphicFrame macro="">
      <xdr:nvGraphicFramePr>
        <xdr:cNvPr id="5" name="Grafiek 4">
          <a:extLst>
            <a:ext uri="{FF2B5EF4-FFF2-40B4-BE49-F238E27FC236}">
              <a16:creationId xmlns:a16="http://schemas.microsoft.com/office/drawing/2014/main" id="{87E1308C-4FE8-2D4F-BFA3-35C24ED4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322317</xdr:colOff>
      <xdr:row>3</xdr:row>
      <xdr:rowOff>143204</xdr:rowOff>
    </xdr:from>
    <xdr:to>
      <xdr:col>18</xdr:col>
      <xdr:colOff>386151</xdr:colOff>
      <xdr:row>13</xdr:row>
      <xdr:rowOff>74888</xdr:rowOff>
    </xdr:to>
    <xdr:pic>
      <xdr:nvPicPr>
        <xdr:cNvPr id="6" name="Afbeelding 5">
          <a:extLst>
            <a:ext uri="{FF2B5EF4-FFF2-40B4-BE49-F238E27FC236}">
              <a16:creationId xmlns:a16="http://schemas.microsoft.com/office/drawing/2014/main" id="{0D5BB3B5-8486-3C63-8082-DA587DA2685D}"/>
            </a:ext>
          </a:extLst>
        </xdr:cNvPr>
        <xdr:cNvPicPr>
          <a:picLocks noChangeAspect="1"/>
        </xdr:cNvPicPr>
      </xdr:nvPicPr>
      <xdr:blipFill>
        <a:blip xmlns:r="http://schemas.openxmlformats.org/officeDocument/2006/relationships" r:embed="rId3"/>
        <a:stretch>
          <a:fillRect/>
        </a:stretch>
      </xdr:blipFill>
      <xdr:spPr>
        <a:xfrm>
          <a:off x="14358007" y="778204"/>
          <a:ext cx="4990558" cy="2011856"/>
        </a:xfrm>
        <a:prstGeom prst="rect">
          <a:avLst/>
        </a:prstGeom>
        <a:ln>
          <a:solidFill>
            <a:schemeClr val="tx1"/>
          </a:solidFill>
        </a:ln>
      </xdr:spPr>
    </xdr:pic>
    <xdr:clientData/>
  </xdr:twoCellAnchor>
  <xdr:twoCellAnchor editAs="oneCell">
    <xdr:from>
      <xdr:col>18</xdr:col>
      <xdr:colOff>692644</xdr:colOff>
      <xdr:row>3</xdr:row>
      <xdr:rowOff>56055</xdr:rowOff>
    </xdr:from>
    <xdr:to>
      <xdr:col>23</xdr:col>
      <xdr:colOff>46860</xdr:colOff>
      <xdr:row>13</xdr:row>
      <xdr:rowOff>153277</xdr:rowOff>
    </xdr:to>
    <xdr:pic>
      <xdr:nvPicPr>
        <xdr:cNvPr id="7" name="Afbeelding 6">
          <a:extLst>
            <a:ext uri="{FF2B5EF4-FFF2-40B4-BE49-F238E27FC236}">
              <a16:creationId xmlns:a16="http://schemas.microsoft.com/office/drawing/2014/main" id="{6BF71779-C6EB-5E5B-CCE0-05560E28EF42}"/>
            </a:ext>
          </a:extLst>
        </xdr:cNvPr>
        <xdr:cNvPicPr>
          <a:picLocks noChangeAspect="1"/>
        </xdr:cNvPicPr>
      </xdr:nvPicPr>
      <xdr:blipFill>
        <a:blip xmlns:r="http://schemas.openxmlformats.org/officeDocument/2006/relationships" r:embed="rId4"/>
        <a:stretch>
          <a:fillRect/>
        </a:stretch>
      </xdr:blipFill>
      <xdr:spPr>
        <a:xfrm>
          <a:off x="19655058" y="691055"/>
          <a:ext cx="3459819" cy="2177394"/>
        </a:xfrm>
        <a:prstGeom prst="rect">
          <a:avLst/>
        </a:prstGeom>
        <a:ln>
          <a:solidFill>
            <a:schemeClr val="tx1"/>
          </a:solidFill>
        </a:ln>
      </xdr:spPr>
    </xdr:pic>
    <xdr:clientData/>
  </xdr:twoCellAnchor>
  <xdr:twoCellAnchor editAs="oneCell">
    <xdr:from>
      <xdr:col>23</xdr:col>
      <xdr:colOff>538370</xdr:colOff>
      <xdr:row>3</xdr:row>
      <xdr:rowOff>111241</xdr:rowOff>
    </xdr:from>
    <xdr:to>
      <xdr:col>27</xdr:col>
      <xdr:colOff>89826</xdr:colOff>
      <xdr:row>13</xdr:row>
      <xdr:rowOff>40345</xdr:rowOff>
    </xdr:to>
    <xdr:pic>
      <xdr:nvPicPr>
        <xdr:cNvPr id="8" name="Afbeelding 7">
          <a:extLst>
            <a:ext uri="{FF2B5EF4-FFF2-40B4-BE49-F238E27FC236}">
              <a16:creationId xmlns:a16="http://schemas.microsoft.com/office/drawing/2014/main" id="{91BA8E1F-FDE3-B40F-7047-26AFC2BFC485}"/>
            </a:ext>
          </a:extLst>
        </xdr:cNvPr>
        <xdr:cNvPicPr>
          <a:picLocks noChangeAspect="1"/>
        </xdr:cNvPicPr>
      </xdr:nvPicPr>
      <xdr:blipFill>
        <a:blip xmlns:r="http://schemas.openxmlformats.org/officeDocument/2006/relationships" r:embed="rId5"/>
        <a:stretch>
          <a:fillRect/>
        </a:stretch>
      </xdr:blipFill>
      <xdr:spPr>
        <a:xfrm>
          <a:off x="24088587" y="746241"/>
          <a:ext cx="2864500" cy="1999756"/>
        </a:xfrm>
        <a:prstGeom prst="rect">
          <a:avLst/>
        </a:prstGeom>
        <a:ln>
          <a:solidFill>
            <a:schemeClr val="tx1"/>
          </a:solidFill>
        </a:ln>
      </xdr:spPr>
    </xdr:pic>
    <xdr:clientData/>
  </xdr:twoCellAnchor>
  <xdr:twoCellAnchor editAs="oneCell">
    <xdr:from>
      <xdr:col>12</xdr:col>
      <xdr:colOff>303695</xdr:colOff>
      <xdr:row>30</xdr:row>
      <xdr:rowOff>149743</xdr:rowOff>
    </xdr:from>
    <xdr:to>
      <xdr:col>19</xdr:col>
      <xdr:colOff>427935</xdr:colOff>
      <xdr:row>43</xdr:row>
      <xdr:rowOff>13677</xdr:rowOff>
    </xdr:to>
    <xdr:pic>
      <xdr:nvPicPr>
        <xdr:cNvPr id="13" name="Afbeelding 12">
          <a:extLst>
            <a:ext uri="{FF2B5EF4-FFF2-40B4-BE49-F238E27FC236}">
              <a16:creationId xmlns:a16="http://schemas.microsoft.com/office/drawing/2014/main" id="{601C49DC-4169-91A8-C09E-3F9EA0EA3C45}"/>
            </a:ext>
          </a:extLst>
        </xdr:cNvPr>
        <xdr:cNvPicPr>
          <a:picLocks noChangeAspect="1"/>
        </xdr:cNvPicPr>
      </xdr:nvPicPr>
      <xdr:blipFill>
        <a:blip xmlns:r="http://schemas.openxmlformats.org/officeDocument/2006/relationships" r:embed="rId6"/>
        <a:stretch>
          <a:fillRect/>
        </a:stretch>
      </xdr:blipFill>
      <xdr:spPr>
        <a:xfrm>
          <a:off x="14991521" y="6375504"/>
          <a:ext cx="5922066" cy="2555782"/>
        </a:xfrm>
        <a:prstGeom prst="rect">
          <a:avLst/>
        </a:prstGeom>
        <a:ln>
          <a:solidFill>
            <a:schemeClr val="tx1"/>
          </a:solidFill>
        </a:ln>
      </xdr:spPr>
    </xdr:pic>
    <xdr:clientData/>
  </xdr:twoCellAnchor>
  <xdr:twoCellAnchor editAs="oneCell">
    <xdr:from>
      <xdr:col>12</xdr:col>
      <xdr:colOff>393700</xdr:colOff>
      <xdr:row>45</xdr:row>
      <xdr:rowOff>88900</xdr:rowOff>
    </xdr:from>
    <xdr:to>
      <xdr:col>21</xdr:col>
      <xdr:colOff>736600</xdr:colOff>
      <xdr:row>51</xdr:row>
      <xdr:rowOff>31319</xdr:rowOff>
    </xdr:to>
    <xdr:pic>
      <xdr:nvPicPr>
        <xdr:cNvPr id="15" name="Afbeelding 14">
          <a:extLst>
            <a:ext uri="{FF2B5EF4-FFF2-40B4-BE49-F238E27FC236}">
              <a16:creationId xmlns:a16="http://schemas.microsoft.com/office/drawing/2014/main" id="{84DA635C-6510-F2FE-E6A9-FD9CE5EDB112}"/>
            </a:ext>
          </a:extLst>
        </xdr:cNvPr>
        <xdr:cNvPicPr>
          <a:picLocks noChangeAspect="1"/>
        </xdr:cNvPicPr>
      </xdr:nvPicPr>
      <xdr:blipFill>
        <a:blip xmlns:r="http://schemas.openxmlformats.org/officeDocument/2006/relationships" r:embed="rId7"/>
        <a:stretch>
          <a:fillRect/>
        </a:stretch>
      </xdr:blipFill>
      <xdr:spPr>
        <a:xfrm>
          <a:off x="15125700" y="9245600"/>
          <a:ext cx="7772400" cy="1174319"/>
        </a:xfrm>
        <a:prstGeom prst="rect">
          <a:avLst/>
        </a:prstGeom>
        <a:ln>
          <a:solidFill>
            <a:schemeClr val="tx1"/>
          </a:solidFill>
        </a:ln>
      </xdr:spPr>
    </xdr:pic>
    <xdr:clientData/>
  </xdr:twoCellAnchor>
  <xdr:twoCellAnchor editAs="oneCell">
    <xdr:from>
      <xdr:col>12</xdr:col>
      <xdr:colOff>393700</xdr:colOff>
      <xdr:row>51</xdr:row>
      <xdr:rowOff>139700</xdr:rowOff>
    </xdr:from>
    <xdr:to>
      <xdr:col>21</xdr:col>
      <xdr:colOff>736600</xdr:colOff>
      <xdr:row>53</xdr:row>
      <xdr:rowOff>21079</xdr:rowOff>
    </xdr:to>
    <xdr:pic>
      <xdr:nvPicPr>
        <xdr:cNvPr id="16" name="Afbeelding 15">
          <a:extLst>
            <a:ext uri="{FF2B5EF4-FFF2-40B4-BE49-F238E27FC236}">
              <a16:creationId xmlns:a16="http://schemas.microsoft.com/office/drawing/2014/main" id="{839C4359-3949-8420-B2AC-A284655BA8F0}"/>
            </a:ext>
          </a:extLst>
        </xdr:cNvPr>
        <xdr:cNvPicPr>
          <a:picLocks noChangeAspect="1"/>
        </xdr:cNvPicPr>
      </xdr:nvPicPr>
      <xdr:blipFill>
        <a:blip xmlns:r="http://schemas.openxmlformats.org/officeDocument/2006/relationships" r:embed="rId8"/>
        <a:stretch>
          <a:fillRect/>
        </a:stretch>
      </xdr:blipFill>
      <xdr:spPr>
        <a:xfrm>
          <a:off x="15125700" y="10528300"/>
          <a:ext cx="7772400" cy="300479"/>
        </a:xfrm>
        <a:prstGeom prst="rect">
          <a:avLst/>
        </a:prstGeom>
        <a:ln>
          <a:solidFill>
            <a:schemeClr val="tx1"/>
          </a:solidFill>
        </a:ln>
      </xdr:spPr>
    </xdr:pic>
    <xdr:clientData/>
  </xdr:twoCellAnchor>
  <xdr:twoCellAnchor editAs="oneCell">
    <xdr:from>
      <xdr:col>12</xdr:col>
      <xdr:colOff>635000</xdr:colOff>
      <xdr:row>57</xdr:row>
      <xdr:rowOff>63500</xdr:rowOff>
    </xdr:from>
    <xdr:to>
      <xdr:col>15</xdr:col>
      <xdr:colOff>584200</xdr:colOff>
      <xdr:row>61</xdr:row>
      <xdr:rowOff>168056</xdr:rowOff>
    </xdr:to>
    <xdr:pic>
      <xdr:nvPicPr>
        <xdr:cNvPr id="17" name="Afbeelding 16">
          <a:extLst>
            <a:ext uri="{FF2B5EF4-FFF2-40B4-BE49-F238E27FC236}">
              <a16:creationId xmlns:a16="http://schemas.microsoft.com/office/drawing/2014/main" id="{2C0B3021-5A00-BE45-423D-63526E9D6422}"/>
            </a:ext>
          </a:extLst>
        </xdr:cNvPr>
        <xdr:cNvPicPr>
          <a:picLocks noChangeAspect="1"/>
        </xdr:cNvPicPr>
      </xdr:nvPicPr>
      <xdr:blipFill>
        <a:blip xmlns:r="http://schemas.openxmlformats.org/officeDocument/2006/relationships" r:embed="rId9"/>
        <a:stretch>
          <a:fillRect/>
        </a:stretch>
      </xdr:blipFill>
      <xdr:spPr>
        <a:xfrm>
          <a:off x="17183100" y="11887200"/>
          <a:ext cx="2425700" cy="917355"/>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quintel.sharepoint.com/Users/dorinevandervlies/Projects/etdataset/nodes_source_analyses/households/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sinclair-solutions.com/files/product-fiche/sinclair-prfi-shp-140ica-shp-140eca2.pdf" TargetMode="External"/><Relationship Id="rId2" Type="http://schemas.openxmlformats.org/officeDocument/2006/relationships/hyperlink" Target="https://www.ise.fraunhofer.de/en/research-projects/wp-qs-im-bestand.html" TargetMode="External"/><Relationship Id="rId1" Type="http://schemas.openxmlformats.org/officeDocument/2006/relationships/hyperlink" Target="https://kennisdelen.rvo.nl/file/download/a29e1ec4-ad00-4a5b-ba62-287ca7602ddf/Installatiemonitor_3_eindrapportage_v1.02.pdf" TargetMode="External"/><Relationship Id="rId6" Type="http://schemas.openxmlformats.org/officeDocument/2006/relationships/hyperlink" Target="https://ce.nl/wp-content/uploads/2021/04/04_Factsheet-Luchtwarmtepomp_DEF.pdf" TargetMode="External"/><Relationship Id="rId5" Type="http://schemas.openxmlformats.org/officeDocument/2006/relationships/hyperlink" Target="https://ce.nl/wp-content/uploads/2023/03/CE_Delft_210348_Update_kentallen_installaties_Vesta_MAIS_Def.pdf" TargetMode="External"/><Relationship Id="rId4" Type="http://schemas.openxmlformats.org/officeDocument/2006/relationships/hyperlink" Target="https://www.nature.com/articles/s41597-019-0199-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3B62-CE5D-4342-B744-D64F77AEDC7B}">
  <dimension ref="B1:J38"/>
  <sheetViews>
    <sheetView tabSelected="1" workbookViewId="0">
      <selection activeCell="E1" sqref="E1"/>
    </sheetView>
  </sheetViews>
  <sheetFormatPr baseColWidth="10" defaultRowHeight="16"/>
  <cols>
    <col min="1" max="1" width="5.83203125" style="1" customWidth="1"/>
    <col min="2" max="2" width="11.83203125" style="1" customWidth="1"/>
    <col min="3" max="3" width="64.33203125" style="1" customWidth="1"/>
    <col min="4" max="4" width="15.5" style="1" customWidth="1"/>
    <col min="5" max="5" width="17.33203125" style="1" customWidth="1"/>
    <col min="6" max="6" width="5.33203125" style="1" customWidth="1"/>
    <col min="7" max="7" width="45.83203125" style="1" customWidth="1"/>
    <col min="8" max="8" width="4.83203125" style="1" customWidth="1"/>
    <col min="9" max="9" width="38.33203125" style="1" customWidth="1"/>
    <col min="10" max="10" width="5" style="1" customWidth="1"/>
    <col min="11" max="16384" width="10.83203125" style="1"/>
  </cols>
  <sheetData>
    <row r="1" spans="2:10" ht="17" thickBot="1"/>
    <row r="2" spans="2:10" ht="16" customHeight="1">
      <c r="B2" s="32" t="s">
        <v>54</v>
      </c>
      <c r="C2" s="33" t="s">
        <v>129</v>
      </c>
      <c r="D2" s="33"/>
      <c r="E2" s="3" t="s">
        <v>57</v>
      </c>
      <c r="F2" s="119" t="s">
        <v>75</v>
      </c>
      <c r="G2" s="119"/>
      <c r="H2" s="119"/>
      <c r="I2" s="119"/>
      <c r="J2" s="120"/>
    </row>
    <row r="3" spans="2:10">
      <c r="B3" s="9" t="s">
        <v>53</v>
      </c>
      <c r="C3" s="1" t="s">
        <v>94</v>
      </c>
      <c r="E3" s="34"/>
      <c r="F3" s="121"/>
      <c r="G3" s="121"/>
      <c r="H3" s="121"/>
      <c r="I3" s="121"/>
      <c r="J3" s="122"/>
    </row>
    <row r="4" spans="2:10" ht="37" customHeight="1" thickBot="1">
      <c r="B4" s="36" t="s">
        <v>55</v>
      </c>
      <c r="C4" s="37" t="s">
        <v>56</v>
      </c>
      <c r="D4" s="30"/>
      <c r="E4" s="35"/>
      <c r="F4" s="123"/>
      <c r="G4" s="123"/>
      <c r="H4" s="123"/>
      <c r="I4" s="123"/>
      <c r="J4" s="124"/>
    </row>
    <row r="5" spans="2:10" ht="17" thickBot="1"/>
    <row r="6" spans="2:10">
      <c r="B6" s="2"/>
      <c r="C6" s="3"/>
      <c r="D6" s="3"/>
      <c r="E6" s="3"/>
      <c r="F6" s="3"/>
      <c r="G6" s="3"/>
      <c r="H6" s="3"/>
      <c r="I6" s="3"/>
      <c r="J6" s="4"/>
    </row>
    <row r="7" spans="2:10" ht="19">
      <c r="B7" s="5"/>
      <c r="C7" s="6" t="s">
        <v>0</v>
      </c>
      <c r="D7" s="7" t="s">
        <v>1</v>
      </c>
      <c r="E7" s="6" t="s">
        <v>2</v>
      </c>
      <c r="F7" s="6"/>
      <c r="G7" s="6" t="s">
        <v>3</v>
      </c>
      <c r="H7" s="6"/>
      <c r="I7" s="6" t="s">
        <v>4</v>
      </c>
      <c r="J7" s="8"/>
    </row>
    <row r="8" spans="2:10" ht="19">
      <c r="B8" s="9"/>
      <c r="C8" s="10"/>
      <c r="D8" s="11"/>
      <c r="E8" s="10"/>
      <c r="F8" s="10"/>
      <c r="G8" s="10"/>
      <c r="H8" s="10"/>
      <c r="I8" s="10"/>
      <c r="J8" s="12"/>
    </row>
    <row r="9" spans="2:10" ht="20" thickBot="1">
      <c r="B9" s="9"/>
      <c r="C9" s="10" t="s">
        <v>5</v>
      </c>
      <c r="D9" s="11"/>
      <c r="E9" s="10"/>
      <c r="F9" s="10"/>
      <c r="G9" s="10"/>
      <c r="H9" s="10"/>
      <c r="I9" s="10"/>
      <c r="J9" s="12"/>
    </row>
    <row r="10" spans="2:10" ht="20" thickBot="1">
      <c r="B10" s="9"/>
      <c r="C10" s="1" t="s">
        <v>6</v>
      </c>
      <c r="D10" s="13" t="s">
        <v>7</v>
      </c>
      <c r="E10" s="118">
        <f>ROUND(Analysis!$D$4,6)</f>
        <v>0.71428599999999998</v>
      </c>
      <c r="F10" s="15"/>
      <c r="G10" s="16"/>
      <c r="H10" s="17"/>
      <c r="I10" s="18" t="s">
        <v>101</v>
      </c>
      <c r="J10" s="12"/>
    </row>
    <row r="11" spans="2:10" ht="20" thickBot="1">
      <c r="B11" s="9"/>
      <c r="C11" s="1" t="s">
        <v>8</v>
      </c>
      <c r="D11" s="13" t="s">
        <v>7</v>
      </c>
      <c r="E11" s="118">
        <f>ROUND(Analysis!$D$5,6)</f>
        <v>0.28571400000000002</v>
      </c>
      <c r="F11" s="15"/>
      <c r="G11" s="16"/>
      <c r="H11" s="17"/>
      <c r="I11" s="18" t="s">
        <v>101</v>
      </c>
      <c r="J11" s="12"/>
    </row>
    <row r="12" spans="2:10" ht="20" thickBot="1">
      <c r="B12" s="9"/>
      <c r="C12" s="1" t="s">
        <v>9</v>
      </c>
      <c r="D12" s="13" t="s">
        <v>7</v>
      </c>
      <c r="E12" s="19">
        <v>1</v>
      </c>
      <c r="F12" s="15"/>
      <c r="G12" s="16"/>
      <c r="H12" s="17"/>
      <c r="I12" s="18" t="s">
        <v>73</v>
      </c>
      <c r="J12" s="12"/>
    </row>
    <row r="13" spans="2:10" ht="20" thickBot="1">
      <c r="B13" s="9"/>
      <c r="C13" s="20" t="s">
        <v>10</v>
      </c>
      <c r="D13" s="13" t="s">
        <v>7</v>
      </c>
      <c r="E13" s="21">
        <f>ROUND(Analysis!$D$16,6)</f>
        <v>3.0583999999999998</v>
      </c>
      <c r="F13" s="15"/>
      <c r="G13" s="16"/>
      <c r="H13" s="17"/>
      <c r="I13" s="18" t="s">
        <v>104</v>
      </c>
      <c r="J13" s="12"/>
    </row>
    <row r="14" spans="2:10" ht="20" thickBot="1">
      <c r="B14" s="9"/>
      <c r="C14" s="20" t="s">
        <v>11</v>
      </c>
      <c r="D14" s="26" t="s">
        <v>19</v>
      </c>
      <c r="E14" s="14">
        <f>ROUND(Analysis!D32,6)</f>
        <v>2.8890000000000001E-3</v>
      </c>
      <c r="F14" s="15"/>
      <c r="G14" s="16"/>
      <c r="H14" s="17"/>
      <c r="I14" s="18" t="s">
        <v>118</v>
      </c>
      <c r="J14" s="12"/>
    </row>
    <row r="15" spans="2:10" ht="20" thickBot="1">
      <c r="B15" s="9"/>
      <c r="C15" s="20" t="s">
        <v>12</v>
      </c>
      <c r="D15" s="13" t="s">
        <v>7</v>
      </c>
      <c r="E15" s="21">
        <f>ROUND(Analysis!$D$17,6)</f>
        <v>5.9299999999999999E-2</v>
      </c>
      <c r="F15" s="15"/>
      <c r="G15" s="16"/>
      <c r="H15" s="17"/>
      <c r="I15" s="18" t="s">
        <v>104</v>
      </c>
      <c r="J15" s="12"/>
    </row>
    <row r="16" spans="2:10" ht="20" thickBot="1">
      <c r="B16" s="9"/>
      <c r="C16" s="20" t="s">
        <v>13</v>
      </c>
      <c r="D16" s="22" t="s">
        <v>14</v>
      </c>
      <c r="E16" s="19">
        <v>0</v>
      </c>
      <c r="F16" s="15"/>
      <c r="G16" s="16"/>
      <c r="H16" s="17"/>
      <c r="I16" s="18" t="s">
        <v>73</v>
      </c>
      <c r="J16" s="12"/>
    </row>
    <row r="17" spans="2:10" ht="17" thickBot="1">
      <c r="B17" s="23"/>
      <c r="C17" s="1" t="s">
        <v>16</v>
      </c>
      <c r="D17" s="22" t="s">
        <v>7</v>
      </c>
      <c r="E17" s="19">
        <v>0</v>
      </c>
      <c r="G17" s="16"/>
      <c r="H17" s="16"/>
      <c r="I17" s="18" t="s">
        <v>73</v>
      </c>
      <c r="J17" s="24"/>
    </row>
    <row r="18" spans="2:10" ht="17" thickBot="1">
      <c r="B18" s="23"/>
      <c r="C18" s="1" t="s">
        <v>17</v>
      </c>
      <c r="D18" s="22" t="s">
        <v>7</v>
      </c>
      <c r="E18" s="19">
        <v>0</v>
      </c>
      <c r="G18" s="16"/>
      <c r="H18" s="16"/>
      <c r="I18" s="18" t="s">
        <v>73</v>
      </c>
      <c r="J18" s="24"/>
    </row>
    <row r="19" spans="2:10" ht="17" thickBot="1">
      <c r="B19" s="23"/>
      <c r="C19" s="1" t="s">
        <v>18</v>
      </c>
      <c r="D19" s="22" t="s">
        <v>7</v>
      </c>
      <c r="E19" s="19">
        <v>1</v>
      </c>
      <c r="G19" s="16"/>
      <c r="H19" s="16"/>
      <c r="I19" s="18" t="s">
        <v>73</v>
      </c>
      <c r="J19" s="24"/>
    </row>
    <row r="20" spans="2:10" ht="17" thickBot="1">
      <c r="B20" s="23"/>
      <c r="C20" s="1" t="s">
        <v>20</v>
      </c>
      <c r="D20" s="22" t="s">
        <v>19</v>
      </c>
      <c r="E20" s="25">
        <f>ROUND(Analysis!D31,6)</f>
        <v>7.7999999999999996E-3</v>
      </c>
      <c r="G20" s="16" t="s">
        <v>21</v>
      </c>
      <c r="H20" s="16"/>
      <c r="I20" s="18" t="s">
        <v>101</v>
      </c>
      <c r="J20" s="24"/>
    </row>
    <row r="21" spans="2:10">
      <c r="B21" s="23"/>
      <c r="D21" s="26"/>
      <c r="E21" s="27"/>
      <c r="J21" s="24"/>
    </row>
    <row r="22" spans="2:10" ht="17" thickBot="1">
      <c r="B22" s="23"/>
      <c r="C22" s="10" t="s">
        <v>22</v>
      </c>
      <c r="D22" s="26"/>
      <c r="J22" s="24"/>
    </row>
    <row r="23" spans="2:10" ht="17" thickBot="1">
      <c r="B23" s="23"/>
      <c r="C23" s="1" t="s">
        <v>23</v>
      </c>
      <c r="D23" s="22" t="s">
        <v>24</v>
      </c>
      <c r="E23" s="28">
        <f>Analysis!D46</f>
        <v>10590</v>
      </c>
      <c r="G23" s="16" t="s">
        <v>25</v>
      </c>
      <c r="H23" s="16"/>
      <c r="I23" s="18" t="s">
        <v>98</v>
      </c>
      <c r="J23" s="24"/>
    </row>
    <row r="24" spans="2:10" ht="17" thickBot="1">
      <c r="B24" s="23"/>
      <c r="C24" s="1" t="s">
        <v>26</v>
      </c>
      <c r="D24" s="22" t="s">
        <v>24</v>
      </c>
      <c r="E24" s="28">
        <v>0</v>
      </c>
      <c r="G24" s="16" t="s">
        <v>27</v>
      </c>
      <c r="H24" s="16"/>
      <c r="I24" s="18" t="s">
        <v>73</v>
      </c>
      <c r="J24" s="24"/>
    </row>
    <row r="25" spans="2:10" ht="17" thickBot="1">
      <c r="B25" s="23"/>
      <c r="C25" s="1" t="s">
        <v>28</v>
      </c>
      <c r="D25" s="22" t="s">
        <v>24</v>
      </c>
      <c r="E25" s="28">
        <v>0</v>
      </c>
      <c r="G25" s="16" t="s">
        <v>29</v>
      </c>
      <c r="H25" s="16"/>
      <c r="I25" s="18" t="s">
        <v>73</v>
      </c>
      <c r="J25" s="24"/>
    </row>
    <row r="26" spans="2:10" ht="17" thickBot="1">
      <c r="B26" s="23"/>
      <c r="C26" s="1" t="s">
        <v>30</v>
      </c>
      <c r="D26" s="22" t="s">
        <v>24</v>
      </c>
      <c r="E26" s="28">
        <v>0</v>
      </c>
      <c r="G26" s="16" t="s">
        <v>52</v>
      </c>
      <c r="H26" s="16"/>
      <c r="I26" s="18" t="s">
        <v>73</v>
      </c>
      <c r="J26" s="24"/>
    </row>
    <row r="27" spans="2:10" ht="17" thickBot="1">
      <c r="B27" s="23"/>
      <c r="C27" s="1" t="s">
        <v>31</v>
      </c>
      <c r="D27" s="22" t="s">
        <v>32</v>
      </c>
      <c r="E27" s="28">
        <f>Analysis!D47</f>
        <v>50</v>
      </c>
      <c r="G27" s="16" t="s">
        <v>33</v>
      </c>
      <c r="H27" s="16"/>
      <c r="I27" s="18" t="s">
        <v>98</v>
      </c>
      <c r="J27" s="24"/>
    </row>
    <row r="28" spans="2:10" ht="17" thickBot="1">
      <c r="B28" s="23"/>
      <c r="C28" s="1" t="s">
        <v>34</v>
      </c>
      <c r="D28" s="22" t="s">
        <v>35</v>
      </c>
      <c r="E28" s="28">
        <v>0</v>
      </c>
      <c r="G28" s="16" t="s">
        <v>36</v>
      </c>
      <c r="H28" s="16"/>
      <c r="I28" s="18" t="s">
        <v>73</v>
      </c>
      <c r="J28" s="24"/>
    </row>
    <row r="29" spans="2:10" ht="17" thickBot="1">
      <c r="B29" s="23"/>
      <c r="C29" s="1" t="s">
        <v>37</v>
      </c>
      <c r="D29" s="22" t="s">
        <v>35</v>
      </c>
      <c r="E29" s="28">
        <v>0</v>
      </c>
      <c r="G29" s="16" t="s">
        <v>38</v>
      </c>
      <c r="H29" s="16"/>
      <c r="I29" s="18" t="s">
        <v>73</v>
      </c>
      <c r="J29" s="24"/>
    </row>
    <row r="30" spans="2:10" ht="17" thickBot="1">
      <c r="B30" s="23"/>
      <c r="C30" s="1" t="s">
        <v>39</v>
      </c>
      <c r="D30" s="22" t="s">
        <v>40</v>
      </c>
      <c r="E30" s="28">
        <v>0.02</v>
      </c>
      <c r="G30" s="16" t="s">
        <v>41</v>
      </c>
      <c r="H30" s="16"/>
      <c r="I30" s="18" t="s">
        <v>72</v>
      </c>
      <c r="J30" s="24"/>
    </row>
    <row r="31" spans="2:10" ht="17" thickBot="1">
      <c r="B31" s="23"/>
      <c r="C31" s="1" t="s">
        <v>42</v>
      </c>
      <c r="D31" s="22" t="s">
        <v>43</v>
      </c>
      <c r="E31" s="28">
        <v>0</v>
      </c>
      <c r="G31" s="16"/>
      <c r="H31" s="16"/>
      <c r="I31" s="18" t="s">
        <v>73</v>
      </c>
      <c r="J31" s="24"/>
    </row>
    <row r="32" spans="2:10" ht="20" thickBot="1">
      <c r="B32" s="9"/>
      <c r="C32" s="1" t="s">
        <v>15</v>
      </c>
      <c r="D32" s="22" t="s">
        <v>44</v>
      </c>
      <c r="E32" s="28">
        <f>Analysis!D48</f>
        <v>0</v>
      </c>
      <c r="F32" s="15"/>
      <c r="G32" s="16"/>
      <c r="H32" s="17"/>
      <c r="I32" s="18" t="s">
        <v>73</v>
      </c>
      <c r="J32" s="12"/>
    </row>
    <row r="33" spans="2:10">
      <c r="B33" s="23"/>
      <c r="D33" s="22"/>
      <c r="E33" s="16"/>
      <c r="G33" s="16"/>
      <c r="H33" s="16"/>
      <c r="J33" s="24"/>
    </row>
    <row r="34" spans="2:10" ht="17" thickBot="1">
      <c r="B34" s="23"/>
      <c r="C34" s="10" t="s">
        <v>45</v>
      </c>
      <c r="D34" s="26"/>
      <c r="J34" s="24"/>
    </row>
    <row r="35" spans="2:10" ht="17" thickBot="1">
      <c r="B35" s="23"/>
      <c r="C35" s="1" t="s">
        <v>46</v>
      </c>
      <c r="D35" s="22" t="s">
        <v>47</v>
      </c>
      <c r="E35" s="28">
        <v>0</v>
      </c>
      <c r="G35" s="16" t="s">
        <v>48</v>
      </c>
      <c r="H35" s="16"/>
      <c r="I35" s="18" t="s">
        <v>73</v>
      </c>
      <c r="J35" s="24"/>
    </row>
    <row r="36" spans="2:10" ht="17" thickBot="1">
      <c r="B36" s="23"/>
      <c r="C36" s="1" t="s">
        <v>49</v>
      </c>
      <c r="D36" s="22" t="s">
        <v>47</v>
      </c>
      <c r="E36" s="28">
        <v>15</v>
      </c>
      <c r="G36" s="16" t="s">
        <v>50</v>
      </c>
      <c r="H36" s="16"/>
      <c r="I36" s="18" t="s">
        <v>122</v>
      </c>
      <c r="J36" s="24"/>
    </row>
    <row r="37" spans="2:10" ht="17" thickBot="1">
      <c r="B37" s="23"/>
      <c r="C37" s="1" t="s">
        <v>51</v>
      </c>
      <c r="D37" s="22" t="s">
        <v>7</v>
      </c>
      <c r="E37" s="28">
        <v>0</v>
      </c>
      <c r="G37" s="16"/>
      <c r="H37" s="16"/>
      <c r="I37" s="18" t="s">
        <v>73</v>
      </c>
      <c r="J37" s="24"/>
    </row>
    <row r="38" spans="2:10" ht="17" thickBot="1">
      <c r="B38" s="29"/>
      <c r="C38" s="30"/>
      <c r="D38" s="30"/>
      <c r="E38" s="30"/>
      <c r="F38" s="30"/>
      <c r="G38" s="30"/>
      <c r="H38" s="30"/>
      <c r="I38" s="30"/>
      <c r="J38" s="31"/>
    </row>
  </sheetData>
  <mergeCells count="1">
    <mergeCell ref="F2: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EDC0-AC59-664A-BB9B-BC4ECA4036D4}">
  <dimension ref="B1:K32"/>
  <sheetViews>
    <sheetView zoomScaleNormal="100" workbookViewId="0">
      <selection activeCell="A17" sqref="A17"/>
    </sheetView>
  </sheetViews>
  <sheetFormatPr baseColWidth="10" defaultRowHeight="16"/>
  <cols>
    <col min="1" max="2" width="4.6640625" style="34" customWidth="1"/>
    <col min="3" max="3" width="69.6640625" style="34" customWidth="1"/>
    <col min="4" max="4" width="114.83203125" style="34" customWidth="1"/>
    <col min="5" max="5" width="35.33203125" style="34" bestFit="1" customWidth="1"/>
    <col min="6" max="9" width="10.5" style="47" customWidth="1"/>
    <col min="10" max="10" width="107.1640625" style="34" customWidth="1"/>
    <col min="11" max="11" width="6.33203125" style="34" customWidth="1"/>
    <col min="12" max="16384" width="10.83203125" style="34"/>
  </cols>
  <sheetData>
    <row r="1" spans="2:11" ht="17" thickBot="1"/>
    <row r="2" spans="2:11">
      <c r="B2" s="38"/>
      <c r="C2" s="39"/>
      <c r="D2" s="39"/>
      <c r="E2" s="39"/>
      <c r="F2" s="48"/>
      <c r="G2" s="48"/>
      <c r="H2" s="48"/>
      <c r="I2" s="48"/>
      <c r="J2" s="39"/>
      <c r="K2" s="40"/>
    </row>
    <row r="3" spans="2:11" ht="34">
      <c r="B3" s="41"/>
      <c r="C3" s="6" t="s">
        <v>66</v>
      </c>
      <c r="D3" s="6" t="s">
        <v>64</v>
      </c>
      <c r="E3" s="6" t="s">
        <v>65</v>
      </c>
      <c r="F3" s="49" t="s">
        <v>62</v>
      </c>
      <c r="G3" s="49" t="s">
        <v>58</v>
      </c>
      <c r="H3" s="49" t="s">
        <v>59</v>
      </c>
      <c r="I3" s="49" t="s">
        <v>60</v>
      </c>
      <c r="J3" s="6" t="s">
        <v>61</v>
      </c>
      <c r="K3" s="42"/>
    </row>
    <row r="4" spans="2:11">
      <c r="B4" s="43"/>
      <c r="C4" s="34" t="s">
        <v>123</v>
      </c>
      <c r="D4" s="115" t="s">
        <v>102</v>
      </c>
      <c r="E4" s="34" t="s">
        <v>100</v>
      </c>
      <c r="F4" s="116" t="s">
        <v>63</v>
      </c>
      <c r="G4" s="47">
        <v>2026</v>
      </c>
      <c r="H4" s="116"/>
      <c r="I4" s="116">
        <v>2026</v>
      </c>
      <c r="J4" s="51" t="s">
        <v>99</v>
      </c>
      <c r="K4" s="44"/>
    </row>
    <row r="5" spans="2:11">
      <c r="B5" s="43"/>
      <c r="C5" s="34" t="s">
        <v>124</v>
      </c>
      <c r="D5" s="112" t="s">
        <v>95</v>
      </c>
      <c r="E5" s="34" t="s">
        <v>77</v>
      </c>
      <c r="F5" s="117" t="s">
        <v>76</v>
      </c>
      <c r="G5" s="47">
        <v>2025</v>
      </c>
      <c r="H5" s="117" t="s">
        <v>97</v>
      </c>
      <c r="I5" s="117">
        <v>2026</v>
      </c>
      <c r="J5" s="51" t="s">
        <v>96</v>
      </c>
      <c r="K5" s="44"/>
    </row>
    <row r="6" spans="2:11">
      <c r="B6" s="43"/>
      <c r="C6" s="34" t="s">
        <v>125</v>
      </c>
      <c r="D6" s="112" t="s">
        <v>79</v>
      </c>
      <c r="E6" s="34" t="s">
        <v>80</v>
      </c>
      <c r="F6" s="117" t="s">
        <v>7</v>
      </c>
      <c r="G6" s="47">
        <v>2024</v>
      </c>
      <c r="H6" s="117"/>
      <c r="I6" s="117">
        <v>2026</v>
      </c>
      <c r="J6" s="34" t="s">
        <v>78</v>
      </c>
      <c r="K6" s="44"/>
    </row>
    <row r="7" spans="2:11">
      <c r="B7" s="43"/>
      <c r="C7" s="34" t="s">
        <v>126</v>
      </c>
      <c r="D7" s="112" t="s">
        <v>91</v>
      </c>
      <c r="E7" s="34" t="s">
        <v>90</v>
      </c>
      <c r="F7" s="117" t="s">
        <v>7</v>
      </c>
      <c r="G7" s="47">
        <v>2019</v>
      </c>
      <c r="H7" s="117">
        <v>2016</v>
      </c>
      <c r="I7" s="117">
        <v>2026</v>
      </c>
      <c r="J7" s="51" t="s">
        <v>89</v>
      </c>
      <c r="K7" s="44"/>
    </row>
    <row r="8" spans="2:11">
      <c r="B8" s="43"/>
      <c r="C8" s="108" t="s">
        <v>11</v>
      </c>
      <c r="D8" s="112" t="s">
        <v>111</v>
      </c>
      <c r="E8" s="34" t="s">
        <v>110</v>
      </c>
      <c r="F8" s="117" t="s">
        <v>7</v>
      </c>
      <c r="G8" s="47" t="s">
        <v>7</v>
      </c>
      <c r="H8" s="117" t="s">
        <v>7</v>
      </c>
      <c r="I8" s="117" t="s">
        <v>7</v>
      </c>
      <c r="J8" s="51" t="s">
        <v>109</v>
      </c>
      <c r="K8" s="44"/>
    </row>
    <row r="9" spans="2:11">
      <c r="B9" s="43"/>
      <c r="C9" s="34" t="s">
        <v>127</v>
      </c>
      <c r="D9" s="112" t="s">
        <v>98</v>
      </c>
      <c r="E9" s="34" t="s">
        <v>92</v>
      </c>
      <c r="F9" s="117" t="s">
        <v>63</v>
      </c>
      <c r="G9" s="47">
        <v>2023</v>
      </c>
      <c r="H9" s="117"/>
      <c r="I9" s="117">
        <v>2026</v>
      </c>
      <c r="J9" s="51" t="s">
        <v>93</v>
      </c>
      <c r="K9" s="44"/>
    </row>
    <row r="10" spans="2:11">
      <c r="B10" s="43"/>
      <c r="C10" s="108" t="s">
        <v>49</v>
      </c>
      <c r="D10" s="112" t="s">
        <v>120</v>
      </c>
      <c r="E10" s="34" t="s">
        <v>92</v>
      </c>
      <c r="F10" s="117" t="s">
        <v>63</v>
      </c>
      <c r="G10" s="47">
        <v>2021</v>
      </c>
      <c r="H10" s="117"/>
      <c r="I10" s="117">
        <v>2026</v>
      </c>
      <c r="J10" s="51" t="s">
        <v>119</v>
      </c>
      <c r="K10" s="44"/>
    </row>
    <row r="11" spans="2:11">
      <c r="B11" s="43"/>
      <c r="D11" s="112"/>
      <c r="F11" s="117"/>
      <c r="H11" s="117"/>
      <c r="I11" s="117"/>
      <c r="K11" s="44"/>
    </row>
    <row r="12" spans="2:11">
      <c r="B12" s="43"/>
      <c r="D12" s="112"/>
      <c r="F12" s="117"/>
      <c r="H12" s="117"/>
      <c r="I12" s="117"/>
      <c r="K12" s="44"/>
    </row>
    <row r="13" spans="2:11">
      <c r="B13" s="43"/>
      <c r="D13" s="113"/>
      <c r="F13" s="117"/>
      <c r="H13" s="117"/>
      <c r="I13" s="117"/>
      <c r="K13" s="44"/>
    </row>
    <row r="14" spans="2:11">
      <c r="B14" s="43"/>
      <c r="D14" s="112"/>
      <c r="F14" s="117"/>
      <c r="H14" s="117"/>
      <c r="I14" s="117"/>
      <c r="K14" s="44"/>
    </row>
    <row r="15" spans="2:11">
      <c r="B15" s="43"/>
      <c r="D15" s="112"/>
      <c r="F15" s="117"/>
      <c r="H15" s="117"/>
      <c r="I15" s="117"/>
      <c r="K15" s="44"/>
    </row>
    <row r="16" spans="2:11">
      <c r="B16" s="43"/>
      <c r="C16" s="52"/>
      <c r="D16" s="114"/>
      <c r="F16" s="117"/>
      <c r="H16" s="117"/>
      <c r="I16" s="117"/>
      <c r="K16" s="44"/>
    </row>
    <row r="17" spans="2:11">
      <c r="B17" s="43"/>
      <c r="D17" s="10"/>
      <c r="K17" s="44"/>
    </row>
    <row r="18" spans="2:11">
      <c r="B18" s="43"/>
      <c r="K18" s="44"/>
    </row>
    <row r="19" spans="2:11">
      <c r="B19" s="43"/>
      <c r="K19" s="44"/>
    </row>
    <row r="20" spans="2:11">
      <c r="B20" s="43"/>
      <c r="C20" s="52"/>
      <c r="K20" s="44"/>
    </row>
    <row r="21" spans="2:11">
      <c r="B21" s="43"/>
      <c r="K21" s="44"/>
    </row>
    <row r="22" spans="2:11">
      <c r="B22" s="43"/>
      <c r="K22" s="44"/>
    </row>
    <row r="23" spans="2:11">
      <c r="B23" s="43"/>
      <c r="K23" s="44"/>
    </row>
    <row r="24" spans="2:11">
      <c r="B24" s="43"/>
      <c r="K24" s="44"/>
    </row>
    <row r="25" spans="2:11">
      <c r="B25" s="43"/>
      <c r="K25" s="44"/>
    </row>
    <row r="26" spans="2:11">
      <c r="B26" s="43"/>
      <c r="K26" s="44"/>
    </row>
    <row r="27" spans="2:11">
      <c r="B27" s="43"/>
      <c r="C27" s="52"/>
      <c r="K27" s="44"/>
    </row>
    <row r="28" spans="2:11">
      <c r="B28" s="43"/>
      <c r="K28" s="44"/>
    </row>
    <row r="29" spans="2:11">
      <c r="B29" s="43"/>
      <c r="K29" s="44"/>
    </row>
    <row r="30" spans="2:11">
      <c r="B30" s="43"/>
      <c r="C30" s="52"/>
      <c r="K30" s="44"/>
    </row>
    <row r="31" spans="2:11">
      <c r="B31" s="43"/>
      <c r="C31" s="52" t="s">
        <v>74</v>
      </c>
      <c r="K31" s="44"/>
    </row>
    <row r="32" spans="2:11" ht="17" thickBot="1">
      <c r="B32" s="45"/>
      <c r="C32" s="35"/>
      <c r="D32" s="35"/>
      <c r="E32" s="35"/>
      <c r="F32" s="50"/>
      <c r="G32" s="50"/>
      <c r="H32" s="50"/>
      <c r="I32" s="50"/>
      <c r="J32" s="35"/>
      <c r="K32" s="46"/>
    </row>
  </sheetData>
  <hyperlinks>
    <hyperlink ref="J4" r:id="rId1" xr:uid="{DDA6119B-4C9C-B84B-A475-A5D2B73919A0}"/>
    <hyperlink ref="J5" r:id="rId2" xr:uid="{A26B612A-7A2F-AE45-8EAA-3BC3D1FDF567}"/>
    <hyperlink ref="J8" r:id="rId3" xr:uid="{52DCC7FB-CCAA-6642-A617-FF186252A6AA}"/>
    <hyperlink ref="J7" r:id="rId4" xr:uid="{9810E27D-3612-6744-9CAA-30BA6362A054}"/>
    <hyperlink ref="J9" r:id="rId5" xr:uid="{D299A270-E5A7-DA44-863C-E544B8742D33}"/>
    <hyperlink ref="J10" r:id="rId6" xr:uid="{ED1CDA47-A6F6-AB40-B87C-F019BE02744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5F35-E6A2-4947-B6EF-DDB70CF5DBF6}">
  <dimension ref="B1:AX64"/>
  <sheetViews>
    <sheetView topLeftCell="A19" zoomScaleNormal="100" workbookViewId="0">
      <selection activeCell="C48" sqref="C48:F50"/>
    </sheetView>
  </sheetViews>
  <sheetFormatPr baseColWidth="10" defaultRowHeight="16"/>
  <cols>
    <col min="1" max="2" width="5" style="34" customWidth="1"/>
    <col min="3" max="3" width="43" style="34" bestFit="1" customWidth="1"/>
    <col min="4" max="4" width="10.6640625" style="34" bestFit="1" customWidth="1"/>
    <col min="5" max="5" width="8.5" style="34" customWidth="1"/>
    <col min="6" max="6" width="68.33203125" style="34" customWidth="1"/>
    <col min="7" max="7" width="17" style="34" customWidth="1"/>
    <col min="8" max="11" width="10.83203125" style="34"/>
    <col min="12" max="12" width="16.33203125" style="34" customWidth="1"/>
    <col min="13" max="30" width="10.83203125" style="34"/>
    <col min="31" max="31" width="3.5" style="34" customWidth="1"/>
    <col min="32" max="32" width="3.33203125" style="34" customWidth="1"/>
    <col min="33" max="37" width="10.83203125" style="34"/>
    <col min="38" max="38" width="23" style="34" bestFit="1" customWidth="1"/>
    <col min="39" max="16384" width="10.83203125" style="34"/>
  </cols>
  <sheetData>
    <row r="1" spans="2:46" ht="17" thickBot="1"/>
    <row r="2" spans="2:46">
      <c r="B2" s="38"/>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40"/>
    </row>
    <row r="3" spans="2:46">
      <c r="B3" s="43"/>
      <c r="C3" s="10" t="s">
        <v>68</v>
      </c>
      <c r="D3" s="10" t="s">
        <v>67</v>
      </c>
      <c r="E3" s="10" t="s">
        <v>69</v>
      </c>
      <c r="F3" s="10" t="s">
        <v>70</v>
      </c>
      <c r="G3" s="10" t="s">
        <v>71</v>
      </c>
      <c r="M3" s="10" t="s">
        <v>103</v>
      </c>
      <c r="AE3" s="44"/>
    </row>
    <row r="4" spans="2:46" ht="16" customHeight="1">
      <c r="B4" s="43"/>
      <c r="C4" s="103" t="s">
        <v>6</v>
      </c>
      <c r="D4" s="53">
        <f>1-D5</f>
        <v>0.7142857142857143</v>
      </c>
      <c r="E4" s="70"/>
      <c r="F4" s="128" t="s">
        <v>106</v>
      </c>
      <c r="G4" s="92" t="s">
        <v>107</v>
      </c>
      <c r="H4" s="54" t="s">
        <v>101</v>
      </c>
      <c r="I4" s="54"/>
      <c r="J4" s="54"/>
      <c r="K4" s="54"/>
      <c r="L4" s="54"/>
      <c r="M4" s="71"/>
      <c r="N4" s="54"/>
      <c r="O4" s="54"/>
      <c r="P4" s="54"/>
      <c r="Q4" s="54"/>
      <c r="R4" s="54"/>
      <c r="S4" s="54"/>
      <c r="T4" s="54"/>
      <c r="U4" s="54"/>
      <c r="V4" s="54"/>
      <c r="W4" s="54"/>
      <c r="X4" s="54"/>
      <c r="Y4" s="54"/>
      <c r="Z4" s="54"/>
      <c r="AA4" s="54"/>
      <c r="AB4" s="54"/>
      <c r="AC4" s="54"/>
      <c r="AD4" s="55"/>
      <c r="AE4" s="44"/>
    </row>
    <row r="5" spans="2:46">
      <c r="B5" s="43"/>
      <c r="C5" s="104" t="s">
        <v>8</v>
      </c>
      <c r="D5" s="107">
        <f>1/3.5</f>
        <v>0.2857142857142857</v>
      </c>
      <c r="E5" s="68"/>
      <c r="F5" s="129"/>
      <c r="G5" s="93" t="s">
        <v>108</v>
      </c>
      <c r="H5" s="34" t="s">
        <v>95</v>
      </c>
      <c r="M5" s="67"/>
      <c r="AD5" s="56"/>
      <c r="AE5" s="44"/>
    </row>
    <row r="6" spans="2:46">
      <c r="B6" s="43"/>
      <c r="C6" s="105"/>
      <c r="E6" s="68"/>
      <c r="F6" s="129"/>
      <c r="G6" s="67"/>
      <c r="M6" s="67"/>
      <c r="AD6" s="56"/>
      <c r="AE6" s="44"/>
    </row>
    <row r="7" spans="2:46">
      <c r="B7" s="43"/>
      <c r="C7" s="102"/>
      <c r="E7" s="68"/>
      <c r="F7" s="129"/>
      <c r="G7" s="67"/>
      <c r="M7" s="67"/>
      <c r="AD7" s="56"/>
      <c r="AE7" s="44"/>
    </row>
    <row r="8" spans="2:46">
      <c r="B8" s="43"/>
      <c r="C8" s="102"/>
      <c r="E8" s="68"/>
      <c r="F8" s="129"/>
      <c r="G8" s="67"/>
      <c r="M8" s="67"/>
      <c r="AD8" s="56"/>
      <c r="AE8" s="44"/>
    </row>
    <row r="9" spans="2:46">
      <c r="B9" s="43"/>
      <c r="C9" s="102"/>
      <c r="E9" s="68"/>
      <c r="F9" s="129"/>
      <c r="G9" s="67"/>
      <c r="M9" s="67"/>
      <c r="AD9" s="56"/>
      <c r="AE9" s="44"/>
    </row>
    <row r="10" spans="2:46">
      <c r="B10" s="43"/>
      <c r="C10" s="102"/>
      <c r="E10" s="68"/>
      <c r="F10" s="129"/>
      <c r="G10" s="67"/>
      <c r="M10" s="67"/>
      <c r="AD10" s="56"/>
      <c r="AE10" s="44"/>
    </row>
    <row r="11" spans="2:46">
      <c r="B11" s="43"/>
      <c r="C11" s="102"/>
      <c r="E11" s="68"/>
      <c r="F11" s="129"/>
      <c r="G11" s="67"/>
      <c r="M11" s="67"/>
      <c r="AD11" s="56"/>
      <c r="AE11" s="44"/>
    </row>
    <row r="12" spans="2:46">
      <c r="B12" s="43"/>
      <c r="C12" s="102"/>
      <c r="E12" s="68"/>
      <c r="F12" s="129"/>
      <c r="G12" s="67"/>
      <c r="H12" s="108"/>
      <c r="I12" s="108"/>
      <c r="J12" s="108"/>
      <c r="K12" s="108"/>
      <c r="M12" s="67"/>
      <c r="N12" s="108"/>
      <c r="O12" s="108"/>
      <c r="P12" s="108"/>
      <c r="Q12" s="108"/>
      <c r="R12" s="108"/>
      <c r="S12" s="108"/>
      <c r="T12" s="108"/>
      <c r="U12" s="108"/>
      <c r="V12" s="108"/>
      <c r="W12" s="108"/>
      <c r="X12" s="108"/>
      <c r="Y12" s="108"/>
      <c r="Z12" s="108"/>
      <c r="AA12" s="108"/>
      <c r="AB12" s="108"/>
      <c r="AC12" s="108"/>
      <c r="AD12" s="89"/>
      <c r="AE12" s="44"/>
    </row>
    <row r="13" spans="2:46">
      <c r="B13" s="43"/>
      <c r="C13" s="102"/>
      <c r="E13" s="68"/>
      <c r="F13" s="129"/>
      <c r="G13" s="67"/>
      <c r="H13" s="108"/>
      <c r="I13" s="108"/>
      <c r="J13" s="108"/>
      <c r="K13" s="108"/>
      <c r="M13" s="67"/>
      <c r="N13" s="108"/>
      <c r="O13" s="108"/>
      <c r="P13" s="108"/>
      <c r="Q13" s="108"/>
      <c r="R13" s="108"/>
      <c r="S13" s="108"/>
      <c r="T13" s="108"/>
      <c r="U13" s="108"/>
      <c r="V13" s="108"/>
      <c r="W13" s="108"/>
      <c r="X13" s="108"/>
      <c r="Y13" s="108"/>
      <c r="Z13" s="108"/>
      <c r="AA13" s="108"/>
      <c r="AB13" s="108"/>
      <c r="AC13" s="108"/>
      <c r="AD13" s="89"/>
      <c r="AE13" s="44"/>
    </row>
    <row r="14" spans="2:46">
      <c r="B14" s="43"/>
      <c r="C14" s="106"/>
      <c r="D14" s="59"/>
      <c r="E14" s="69"/>
      <c r="F14" s="130"/>
      <c r="G14" s="63"/>
      <c r="H14" s="90"/>
      <c r="I14" s="90"/>
      <c r="J14" s="90"/>
      <c r="K14" s="90"/>
      <c r="L14" s="59"/>
      <c r="M14" s="63"/>
      <c r="N14" s="90"/>
      <c r="O14" s="90"/>
      <c r="P14" s="90"/>
      <c r="Q14" s="90"/>
      <c r="R14" s="90"/>
      <c r="S14" s="90"/>
      <c r="T14" s="90"/>
      <c r="U14" s="90"/>
      <c r="V14" s="90"/>
      <c r="W14" s="90"/>
      <c r="X14" s="90"/>
      <c r="Y14" s="90"/>
      <c r="Z14" s="90"/>
      <c r="AA14" s="90"/>
      <c r="AB14" s="90"/>
      <c r="AC14" s="90"/>
      <c r="AD14" s="91"/>
      <c r="AE14" s="44"/>
    </row>
    <row r="15" spans="2:46">
      <c r="B15" s="43"/>
      <c r="C15" s="108"/>
      <c r="D15" s="108"/>
      <c r="E15" s="108"/>
      <c r="F15" s="109"/>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44"/>
    </row>
    <row r="16" spans="2:46" ht="16" customHeight="1">
      <c r="B16" s="43"/>
      <c r="C16" s="103" t="s">
        <v>10</v>
      </c>
      <c r="D16" s="53">
        <f>AQ28</f>
        <v>3.0583999999999998</v>
      </c>
      <c r="E16" s="70"/>
      <c r="F16" s="125" t="s">
        <v>128</v>
      </c>
      <c r="G16" s="92" t="s">
        <v>107</v>
      </c>
      <c r="H16" s="54" t="s">
        <v>104</v>
      </c>
      <c r="I16" s="54"/>
      <c r="J16" s="54"/>
      <c r="K16" s="54"/>
      <c r="L16" s="65"/>
      <c r="M16" s="54"/>
      <c r="N16" s="54"/>
      <c r="O16" s="54"/>
      <c r="P16" s="54"/>
      <c r="Q16" s="54"/>
      <c r="R16" s="54"/>
      <c r="S16" s="54"/>
      <c r="T16" s="54"/>
      <c r="U16" s="54"/>
      <c r="V16" s="54"/>
      <c r="W16" s="54"/>
      <c r="X16" s="54"/>
      <c r="Y16" s="54"/>
      <c r="Z16" s="54"/>
      <c r="AA16" s="54"/>
      <c r="AB16" s="54"/>
      <c r="AC16" s="54"/>
      <c r="AD16" s="55"/>
      <c r="AE16" s="44"/>
      <c r="AH16" s="10" t="s">
        <v>83</v>
      </c>
      <c r="AN16" s="10" t="s">
        <v>83</v>
      </c>
      <c r="AT16" s="10" t="s">
        <v>83</v>
      </c>
    </row>
    <row r="17" spans="2:50">
      <c r="B17" s="43"/>
      <c r="C17" s="104" t="s">
        <v>12</v>
      </c>
      <c r="D17" s="107">
        <f>AQ45</f>
        <v>5.9299999999999999E-2</v>
      </c>
      <c r="E17" s="68"/>
      <c r="F17" s="126"/>
      <c r="G17" s="93" t="s">
        <v>108</v>
      </c>
      <c r="H17" s="34" t="s">
        <v>105</v>
      </c>
      <c r="L17" s="64"/>
      <c r="AD17" s="56"/>
      <c r="AE17" s="44"/>
      <c r="AH17" s="75" t="s">
        <v>87</v>
      </c>
      <c r="AI17" s="76" t="s">
        <v>88</v>
      </c>
      <c r="AJ17" s="77" t="s">
        <v>81</v>
      </c>
      <c r="AK17" s="77" t="s">
        <v>82</v>
      </c>
      <c r="AL17" s="80" t="s">
        <v>86</v>
      </c>
      <c r="AN17" s="75" t="s">
        <v>87</v>
      </c>
      <c r="AO17" s="76" t="s">
        <v>88</v>
      </c>
      <c r="AP17" s="77" t="s">
        <v>81</v>
      </c>
      <c r="AQ17" s="77" t="s">
        <v>82</v>
      </c>
      <c r="AR17" s="80" t="s">
        <v>86</v>
      </c>
      <c r="AT17" s="75" t="s">
        <v>87</v>
      </c>
      <c r="AU17" s="54" t="s">
        <v>88</v>
      </c>
      <c r="AV17" s="77" t="s">
        <v>81</v>
      </c>
      <c r="AW17" s="77" t="s">
        <v>82</v>
      </c>
      <c r="AX17" s="79" t="s">
        <v>86</v>
      </c>
    </row>
    <row r="18" spans="2:50">
      <c r="B18" s="43"/>
      <c r="C18" s="102"/>
      <c r="E18" s="68"/>
      <c r="F18" s="126"/>
      <c r="G18" s="67"/>
      <c r="L18" s="64"/>
      <c r="AD18" s="56"/>
      <c r="AE18" s="44"/>
      <c r="AH18" s="72">
        <v>-10</v>
      </c>
      <c r="AI18" s="54">
        <v>35</v>
      </c>
      <c r="AJ18" s="55">
        <f>AI18-AH18</f>
        <v>45</v>
      </c>
      <c r="AK18" s="84">
        <f>6.08 - 0.0941 * AJ18 + 0.000464 * AJ18^2</f>
        <v>2.7851000000000004</v>
      </c>
      <c r="AL18" s="82">
        <f>AL19-$AK$45</f>
        <v>2.7154999999999987</v>
      </c>
      <c r="AN18" s="72">
        <v>-10</v>
      </c>
      <c r="AO18" s="54">
        <v>40</v>
      </c>
      <c r="AP18" s="55">
        <f>AO18-AN18</f>
        <v>50</v>
      </c>
      <c r="AQ18" s="84">
        <f>6.08 - 0.0941 * AP18 + 0.000464 * AP18^2</f>
        <v>2.5350000000000001</v>
      </c>
      <c r="AR18" s="82">
        <f>AR19-$AQ$45</f>
        <v>2.4654000000000007</v>
      </c>
      <c r="AT18" s="72">
        <v>-10</v>
      </c>
      <c r="AU18" s="34">
        <v>45</v>
      </c>
      <c r="AV18" s="55">
        <f>AU18-AT18</f>
        <v>55</v>
      </c>
      <c r="AW18" s="86">
        <f>6.08 - 0.0941 * AV18 + 0.000464 * AV18^2</f>
        <v>2.3080999999999996</v>
      </c>
      <c r="AX18" s="82">
        <f>AX19-$AW$45</f>
        <v>2.2384999999999988</v>
      </c>
    </row>
    <row r="19" spans="2:50">
      <c r="B19" s="43"/>
      <c r="C19" s="102"/>
      <c r="E19" s="68"/>
      <c r="F19" s="126"/>
      <c r="G19" s="85"/>
      <c r="L19" s="64"/>
      <c r="AD19" s="56"/>
      <c r="AE19" s="44"/>
      <c r="AH19" s="57">
        <f>AH18+1</f>
        <v>-9</v>
      </c>
      <c r="AI19" s="34">
        <v>35</v>
      </c>
      <c r="AJ19" s="56">
        <f t="shared" ref="AJ19:AJ43" si="0">AI19-AH19</f>
        <v>44</v>
      </c>
      <c r="AK19" s="73">
        <f t="shared" ref="AK19:AK43" si="1">6.08 - 0.0941 * AJ19 + 0.000464 * AJ19^2</f>
        <v>2.8379039999999995</v>
      </c>
      <c r="AL19" s="81">
        <f>AL20-$AK$45</f>
        <v>2.7794399999999988</v>
      </c>
      <c r="AN19" s="57">
        <f>AN18+1</f>
        <v>-9</v>
      </c>
      <c r="AO19" s="34">
        <v>40</v>
      </c>
      <c r="AP19" s="56">
        <f t="shared" ref="AP19:AP43" si="2">AO19-AN19</f>
        <v>49</v>
      </c>
      <c r="AQ19" s="73">
        <f t="shared" ref="AQ19:AQ43" si="3">6.08 - 0.0941 * AP19 + 0.000464 * AP19^2</f>
        <v>2.583164</v>
      </c>
      <c r="AR19" s="81">
        <f>AR20-$AQ$45</f>
        <v>2.5247000000000006</v>
      </c>
      <c r="AT19" s="57">
        <f>AT18+1</f>
        <v>-9</v>
      </c>
      <c r="AU19" s="34">
        <v>45</v>
      </c>
      <c r="AV19" s="56">
        <f t="shared" ref="AV19:AV43" si="4">AU19-AT19</f>
        <v>54</v>
      </c>
      <c r="AW19" s="87">
        <f t="shared" ref="AW19:AW43" si="5">6.08 - 0.0941 * AV19 + 0.000464 * AV19^2</f>
        <v>2.3516239999999997</v>
      </c>
      <c r="AX19" s="81">
        <f t="shared" ref="AX19:AX27" si="6">AX20-$AW$45</f>
        <v>2.293159999999999</v>
      </c>
    </row>
    <row r="20" spans="2:50">
      <c r="B20" s="43"/>
      <c r="C20" s="102"/>
      <c r="E20" s="68"/>
      <c r="F20" s="126"/>
      <c r="G20" s="67"/>
      <c r="L20" s="64"/>
      <c r="AD20" s="56"/>
      <c r="AE20" s="44"/>
      <c r="AH20" s="57">
        <f t="shared" ref="AH20:AH43" si="7">AH19+1</f>
        <v>-8</v>
      </c>
      <c r="AI20" s="34">
        <v>35</v>
      </c>
      <c r="AJ20" s="56">
        <f t="shared" si="0"/>
        <v>43</v>
      </c>
      <c r="AK20" s="73">
        <f t="shared" si="1"/>
        <v>2.8916359999999997</v>
      </c>
      <c r="AL20" s="81">
        <f t="shared" ref="AL20:AL25" si="8">AL21-$AK$45</f>
        <v>2.8433799999999989</v>
      </c>
      <c r="AN20" s="57">
        <f t="shared" ref="AN20:AN43" si="9">AN19+1</f>
        <v>-8</v>
      </c>
      <c r="AO20" s="34">
        <v>40</v>
      </c>
      <c r="AP20" s="56">
        <f t="shared" si="2"/>
        <v>48</v>
      </c>
      <c r="AQ20" s="73">
        <f t="shared" si="3"/>
        <v>2.6322559999999999</v>
      </c>
      <c r="AR20" s="81">
        <f t="shared" ref="AR20:AR27" si="10">AR21-$AQ$45</f>
        <v>2.5840000000000005</v>
      </c>
      <c r="AT20" s="57">
        <f t="shared" ref="AT20:AT43" si="11">AT19+1</f>
        <v>-8</v>
      </c>
      <c r="AU20" s="34">
        <v>45</v>
      </c>
      <c r="AV20" s="56">
        <f t="shared" si="4"/>
        <v>53</v>
      </c>
      <c r="AW20" s="87">
        <f t="shared" si="5"/>
        <v>2.3960759999999999</v>
      </c>
      <c r="AX20" s="81">
        <f t="shared" si="6"/>
        <v>2.3478199999999991</v>
      </c>
    </row>
    <row r="21" spans="2:50">
      <c r="B21" s="43"/>
      <c r="C21" s="102"/>
      <c r="E21" s="68"/>
      <c r="F21" s="126"/>
      <c r="G21" s="67"/>
      <c r="L21" s="64"/>
      <c r="AD21" s="56"/>
      <c r="AE21" s="44"/>
      <c r="AH21" s="57">
        <f t="shared" si="7"/>
        <v>-7</v>
      </c>
      <c r="AI21" s="34">
        <v>35</v>
      </c>
      <c r="AJ21" s="56">
        <f t="shared" si="0"/>
        <v>42</v>
      </c>
      <c r="AK21" s="73">
        <f t="shared" si="1"/>
        <v>2.9462960000000002</v>
      </c>
      <c r="AL21" s="81">
        <f t="shared" si="8"/>
        <v>2.907319999999999</v>
      </c>
      <c r="AN21" s="57">
        <f t="shared" si="9"/>
        <v>-7</v>
      </c>
      <c r="AO21" s="34">
        <v>40</v>
      </c>
      <c r="AP21" s="56">
        <f t="shared" si="2"/>
        <v>47</v>
      </c>
      <c r="AQ21" s="73">
        <f t="shared" si="3"/>
        <v>2.6822760000000003</v>
      </c>
      <c r="AR21" s="81">
        <f t="shared" si="10"/>
        <v>2.6433000000000004</v>
      </c>
      <c r="AT21" s="57">
        <f t="shared" si="11"/>
        <v>-7</v>
      </c>
      <c r="AU21" s="34">
        <v>45</v>
      </c>
      <c r="AV21" s="56">
        <f t="shared" si="4"/>
        <v>52</v>
      </c>
      <c r="AW21" s="87">
        <f t="shared" si="5"/>
        <v>2.4414559999999996</v>
      </c>
      <c r="AX21" s="81">
        <f t="shared" si="6"/>
        <v>2.4024799999999993</v>
      </c>
    </row>
    <row r="22" spans="2:50">
      <c r="B22" s="43"/>
      <c r="C22" s="102"/>
      <c r="E22" s="68"/>
      <c r="F22" s="126"/>
      <c r="G22" s="67"/>
      <c r="L22" s="64"/>
      <c r="AD22" s="56"/>
      <c r="AE22" s="44"/>
      <c r="AH22" s="57">
        <f t="shared" si="7"/>
        <v>-6</v>
      </c>
      <c r="AI22" s="34">
        <v>35</v>
      </c>
      <c r="AJ22" s="56">
        <f t="shared" si="0"/>
        <v>41</v>
      </c>
      <c r="AK22" s="73">
        <f t="shared" si="1"/>
        <v>3.0018839999999996</v>
      </c>
      <c r="AL22" s="81">
        <f t="shared" si="8"/>
        <v>2.9712599999999991</v>
      </c>
      <c r="AN22" s="57">
        <f t="shared" si="9"/>
        <v>-6</v>
      </c>
      <c r="AO22" s="34">
        <v>40</v>
      </c>
      <c r="AP22" s="56">
        <f t="shared" si="2"/>
        <v>46</v>
      </c>
      <c r="AQ22" s="73">
        <f t="shared" si="3"/>
        <v>2.7332240000000003</v>
      </c>
      <c r="AR22" s="81">
        <f t="shared" si="10"/>
        <v>2.7026000000000003</v>
      </c>
      <c r="AT22" s="57">
        <f t="shared" si="11"/>
        <v>-6</v>
      </c>
      <c r="AU22" s="34">
        <v>45</v>
      </c>
      <c r="AV22" s="56">
        <f t="shared" si="4"/>
        <v>51</v>
      </c>
      <c r="AW22" s="87">
        <f t="shared" si="5"/>
        <v>2.4877639999999999</v>
      </c>
      <c r="AX22" s="81">
        <f t="shared" si="6"/>
        <v>2.4571399999999994</v>
      </c>
    </row>
    <row r="23" spans="2:50">
      <c r="B23" s="43"/>
      <c r="C23" s="102"/>
      <c r="E23" s="68"/>
      <c r="F23" s="126"/>
      <c r="G23" s="67"/>
      <c r="L23" s="64"/>
      <c r="AD23" s="56"/>
      <c r="AE23" s="44"/>
      <c r="AH23" s="57">
        <f t="shared" si="7"/>
        <v>-5</v>
      </c>
      <c r="AI23" s="34">
        <v>35</v>
      </c>
      <c r="AJ23" s="56">
        <f t="shared" si="0"/>
        <v>40</v>
      </c>
      <c r="AK23" s="73">
        <f t="shared" si="1"/>
        <v>3.0583999999999998</v>
      </c>
      <c r="AL23" s="81">
        <f t="shared" si="8"/>
        <v>3.0351999999999992</v>
      </c>
      <c r="AN23" s="57">
        <f t="shared" si="9"/>
        <v>-5</v>
      </c>
      <c r="AO23" s="34">
        <v>40</v>
      </c>
      <c r="AP23" s="56">
        <f t="shared" si="2"/>
        <v>45</v>
      </c>
      <c r="AQ23" s="73">
        <f t="shared" si="3"/>
        <v>2.7851000000000004</v>
      </c>
      <c r="AR23" s="81">
        <f t="shared" si="10"/>
        <v>2.7619000000000002</v>
      </c>
      <c r="AT23" s="57">
        <f t="shared" si="11"/>
        <v>-5</v>
      </c>
      <c r="AU23" s="34">
        <v>45</v>
      </c>
      <c r="AV23" s="56">
        <f t="shared" si="4"/>
        <v>50</v>
      </c>
      <c r="AW23" s="87">
        <f t="shared" si="5"/>
        <v>2.5350000000000001</v>
      </c>
      <c r="AX23" s="81">
        <f t="shared" si="6"/>
        <v>2.5117999999999996</v>
      </c>
    </row>
    <row r="24" spans="2:50">
      <c r="B24" s="43"/>
      <c r="C24" s="102"/>
      <c r="E24" s="68"/>
      <c r="F24" s="126"/>
      <c r="G24" s="67"/>
      <c r="L24" s="64"/>
      <c r="AD24" s="56"/>
      <c r="AE24" s="44"/>
      <c r="AH24" s="57">
        <f t="shared" si="7"/>
        <v>-4</v>
      </c>
      <c r="AI24" s="34">
        <v>35</v>
      </c>
      <c r="AJ24" s="56">
        <f t="shared" si="0"/>
        <v>39</v>
      </c>
      <c r="AK24" s="73">
        <f t="shared" si="1"/>
        <v>3.1158440000000001</v>
      </c>
      <c r="AL24" s="81">
        <f t="shared" si="8"/>
        <v>3.0991399999999993</v>
      </c>
      <c r="AN24" s="57">
        <f t="shared" si="9"/>
        <v>-4</v>
      </c>
      <c r="AO24" s="34">
        <v>40</v>
      </c>
      <c r="AP24" s="56">
        <f t="shared" si="2"/>
        <v>44</v>
      </c>
      <c r="AQ24" s="73">
        <f t="shared" si="3"/>
        <v>2.8379039999999995</v>
      </c>
      <c r="AR24" s="81">
        <f t="shared" si="10"/>
        <v>2.8212000000000002</v>
      </c>
      <c r="AT24" s="57">
        <f t="shared" si="11"/>
        <v>-4</v>
      </c>
      <c r="AU24" s="34">
        <v>45</v>
      </c>
      <c r="AV24" s="56">
        <f t="shared" si="4"/>
        <v>49</v>
      </c>
      <c r="AW24" s="87">
        <f t="shared" si="5"/>
        <v>2.583164</v>
      </c>
      <c r="AX24" s="81">
        <f t="shared" si="6"/>
        <v>2.5664599999999997</v>
      </c>
    </row>
    <row r="25" spans="2:50">
      <c r="B25" s="43"/>
      <c r="C25" s="102"/>
      <c r="E25" s="68"/>
      <c r="F25" s="126"/>
      <c r="G25" s="67"/>
      <c r="L25" s="64"/>
      <c r="AD25" s="56"/>
      <c r="AE25" s="44"/>
      <c r="AH25" s="57">
        <f t="shared" si="7"/>
        <v>-3</v>
      </c>
      <c r="AI25" s="34">
        <v>35</v>
      </c>
      <c r="AJ25" s="56">
        <f t="shared" si="0"/>
        <v>38</v>
      </c>
      <c r="AK25" s="73">
        <f t="shared" si="1"/>
        <v>3.1742159999999999</v>
      </c>
      <c r="AL25" s="81">
        <f t="shared" si="8"/>
        <v>3.1630799999999994</v>
      </c>
      <c r="AN25" s="57">
        <f t="shared" si="9"/>
        <v>-3</v>
      </c>
      <c r="AO25" s="34">
        <v>40</v>
      </c>
      <c r="AP25" s="56">
        <f t="shared" si="2"/>
        <v>43</v>
      </c>
      <c r="AQ25" s="73">
        <f t="shared" si="3"/>
        <v>2.8916359999999997</v>
      </c>
      <c r="AR25" s="81">
        <f t="shared" si="10"/>
        <v>2.8805000000000001</v>
      </c>
      <c r="AT25" s="57">
        <f t="shared" si="11"/>
        <v>-3</v>
      </c>
      <c r="AU25" s="34">
        <v>45</v>
      </c>
      <c r="AV25" s="56">
        <f t="shared" si="4"/>
        <v>48</v>
      </c>
      <c r="AW25" s="87">
        <f t="shared" si="5"/>
        <v>2.6322559999999999</v>
      </c>
      <c r="AX25" s="81">
        <f t="shared" si="6"/>
        <v>2.6211199999999999</v>
      </c>
    </row>
    <row r="26" spans="2:50">
      <c r="B26" s="43"/>
      <c r="C26" s="102"/>
      <c r="E26" s="68"/>
      <c r="F26" s="126"/>
      <c r="G26" s="67"/>
      <c r="L26" s="64"/>
      <c r="AD26" s="56"/>
      <c r="AE26" s="44"/>
      <c r="AH26" s="57">
        <f t="shared" si="7"/>
        <v>-2</v>
      </c>
      <c r="AI26" s="34">
        <v>35</v>
      </c>
      <c r="AJ26" s="56">
        <f t="shared" si="0"/>
        <v>37</v>
      </c>
      <c r="AK26" s="73">
        <f t="shared" si="1"/>
        <v>3.2335159999999998</v>
      </c>
      <c r="AL26" s="81">
        <f>AL27-$AK$45</f>
        <v>3.2270199999999996</v>
      </c>
      <c r="AN26" s="57">
        <f t="shared" si="9"/>
        <v>-2</v>
      </c>
      <c r="AO26" s="34">
        <v>40</v>
      </c>
      <c r="AP26" s="56">
        <f t="shared" si="2"/>
        <v>42</v>
      </c>
      <c r="AQ26" s="73">
        <f t="shared" si="3"/>
        <v>2.9462960000000002</v>
      </c>
      <c r="AR26" s="81">
        <f t="shared" si="10"/>
        <v>2.9398</v>
      </c>
      <c r="AT26" s="57">
        <f t="shared" si="11"/>
        <v>-2</v>
      </c>
      <c r="AU26" s="34">
        <v>45</v>
      </c>
      <c r="AV26" s="56">
        <f t="shared" si="4"/>
        <v>47</v>
      </c>
      <c r="AW26" s="87">
        <f t="shared" si="5"/>
        <v>2.6822760000000003</v>
      </c>
      <c r="AX26" s="81">
        <f t="shared" si="6"/>
        <v>2.67578</v>
      </c>
    </row>
    <row r="27" spans="2:50">
      <c r="B27" s="43"/>
      <c r="C27" s="102"/>
      <c r="E27" s="68"/>
      <c r="F27" s="126"/>
      <c r="G27" s="67"/>
      <c r="L27" s="64"/>
      <c r="AD27" s="56"/>
      <c r="AE27" s="44"/>
      <c r="AH27" s="57">
        <f t="shared" si="7"/>
        <v>-1</v>
      </c>
      <c r="AI27" s="34">
        <v>35</v>
      </c>
      <c r="AJ27" s="56">
        <f t="shared" si="0"/>
        <v>36</v>
      </c>
      <c r="AK27" s="73">
        <f t="shared" si="1"/>
        <v>3.2937440000000002</v>
      </c>
      <c r="AL27" s="81">
        <f>AL28-$AK$45</f>
        <v>3.2909599999999997</v>
      </c>
      <c r="AN27" s="57">
        <f t="shared" si="9"/>
        <v>-1</v>
      </c>
      <c r="AO27" s="34">
        <v>40</v>
      </c>
      <c r="AP27" s="56">
        <f t="shared" si="2"/>
        <v>41</v>
      </c>
      <c r="AQ27" s="73">
        <f t="shared" si="3"/>
        <v>3.0018839999999996</v>
      </c>
      <c r="AR27" s="81">
        <f t="shared" si="10"/>
        <v>2.9990999999999999</v>
      </c>
      <c r="AT27" s="57">
        <f t="shared" si="11"/>
        <v>-1</v>
      </c>
      <c r="AU27" s="34">
        <v>45</v>
      </c>
      <c r="AV27" s="56">
        <f t="shared" si="4"/>
        <v>46</v>
      </c>
      <c r="AW27" s="87">
        <f t="shared" si="5"/>
        <v>2.7332240000000003</v>
      </c>
      <c r="AX27" s="81">
        <f t="shared" si="6"/>
        <v>2.7304400000000002</v>
      </c>
    </row>
    <row r="28" spans="2:50">
      <c r="B28" s="43"/>
      <c r="C28" s="102"/>
      <c r="E28" s="68"/>
      <c r="F28" s="126"/>
      <c r="G28" s="67"/>
      <c r="L28" s="64"/>
      <c r="AD28" s="56"/>
      <c r="AE28" s="44"/>
      <c r="AG28" s="78" t="s">
        <v>84</v>
      </c>
      <c r="AH28" s="94">
        <f t="shared" si="7"/>
        <v>0</v>
      </c>
      <c r="AI28" s="78">
        <v>35</v>
      </c>
      <c r="AJ28" s="95">
        <f t="shared" si="0"/>
        <v>35</v>
      </c>
      <c r="AK28" s="96">
        <f t="shared" si="1"/>
        <v>3.3548999999999998</v>
      </c>
      <c r="AL28" s="97">
        <f>AK28</f>
        <v>3.3548999999999998</v>
      </c>
      <c r="AM28" s="52"/>
      <c r="AN28" s="94">
        <f t="shared" si="9"/>
        <v>0</v>
      </c>
      <c r="AO28" s="78">
        <v>40</v>
      </c>
      <c r="AP28" s="95">
        <f t="shared" si="2"/>
        <v>40</v>
      </c>
      <c r="AQ28" s="96">
        <f t="shared" si="3"/>
        <v>3.0583999999999998</v>
      </c>
      <c r="AR28" s="97">
        <f>AQ28</f>
        <v>3.0583999999999998</v>
      </c>
      <c r="AS28" s="52"/>
      <c r="AT28" s="94">
        <f t="shared" si="11"/>
        <v>0</v>
      </c>
      <c r="AU28" s="78">
        <v>45</v>
      </c>
      <c r="AV28" s="95">
        <f t="shared" si="4"/>
        <v>45</v>
      </c>
      <c r="AW28" s="98">
        <f t="shared" si="5"/>
        <v>2.7851000000000004</v>
      </c>
      <c r="AX28" s="97">
        <f>AW28</f>
        <v>2.7851000000000004</v>
      </c>
    </row>
    <row r="29" spans="2:50">
      <c r="B29" s="43"/>
      <c r="C29" s="106"/>
      <c r="D29" s="59"/>
      <c r="E29" s="69"/>
      <c r="F29" s="127"/>
      <c r="G29" s="63"/>
      <c r="H29" s="59"/>
      <c r="I29" s="59"/>
      <c r="J29" s="59"/>
      <c r="K29" s="59"/>
      <c r="L29" s="66"/>
      <c r="M29" s="59"/>
      <c r="N29" s="59"/>
      <c r="O29" s="59"/>
      <c r="P29" s="59"/>
      <c r="Q29" s="59"/>
      <c r="R29" s="59"/>
      <c r="S29" s="59"/>
      <c r="T29" s="59"/>
      <c r="U29" s="59"/>
      <c r="V29" s="59"/>
      <c r="W29" s="59"/>
      <c r="X29" s="59"/>
      <c r="Y29" s="59"/>
      <c r="Z29" s="59"/>
      <c r="AA29" s="59"/>
      <c r="AB29" s="59"/>
      <c r="AC29" s="59"/>
      <c r="AD29" s="60"/>
      <c r="AE29" s="44"/>
      <c r="AH29" s="57">
        <f t="shared" si="7"/>
        <v>1</v>
      </c>
      <c r="AI29" s="34">
        <v>35</v>
      </c>
      <c r="AJ29" s="56">
        <f t="shared" si="0"/>
        <v>34</v>
      </c>
      <c r="AK29" s="73">
        <f t="shared" si="1"/>
        <v>3.4169839999999998</v>
      </c>
      <c r="AL29" s="81">
        <f>AL28+$AK$45</f>
        <v>3.4188399999999999</v>
      </c>
      <c r="AN29" s="57">
        <f t="shared" si="9"/>
        <v>1</v>
      </c>
      <c r="AO29" s="34">
        <v>40</v>
      </c>
      <c r="AP29" s="56">
        <f t="shared" si="2"/>
        <v>39</v>
      </c>
      <c r="AQ29" s="73">
        <f t="shared" si="3"/>
        <v>3.1158440000000001</v>
      </c>
      <c r="AR29" s="81">
        <f>AR28+$AQ$45</f>
        <v>3.1176999999999997</v>
      </c>
      <c r="AT29" s="57">
        <f t="shared" si="11"/>
        <v>1</v>
      </c>
      <c r="AU29" s="34">
        <v>45</v>
      </c>
      <c r="AV29" s="56">
        <f t="shared" si="4"/>
        <v>44</v>
      </c>
      <c r="AW29" s="87">
        <f t="shared" si="5"/>
        <v>2.8379039999999995</v>
      </c>
      <c r="AX29" s="81">
        <f>AX28+$AW$45</f>
        <v>2.8397600000000005</v>
      </c>
    </row>
    <row r="30" spans="2:50">
      <c r="B30" s="43"/>
      <c r="AE30" s="44"/>
      <c r="AH30" s="57">
        <f t="shared" si="7"/>
        <v>2</v>
      </c>
      <c r="AI30" s="34">
        <v>35</v>
      </c>
      <c r="AJ30" s="56">
        <f t="shared" si="0"/>
        <v>33</v>
      </c>
      <c r="AK30" s="73">
        <f t="shared" si="1"/>
        <v>3.4799959999999999</v>
      </c>
      <c r="AL30" s="81">
        <f t="shared" ref="AL30:AL43" si="12">AL29+$AK$45</f>
        <v>3.48278</v>
      </c>
      <c r="AN30" s="57">
        <f t="shared" si="9"/>
        <v>2</v>
      </c>
      <c r="AO30" s="34">
        <v>40</v>
      </c>
      <c r="AP30" s="56">
        <f t="shared" si="2"/>
        <v>38</v>
      </c>
      <c r="AQ30" s="73">
        <f t="shared" si="3"/>
        <v>3.1742159999999999</v>
      </c>
      <c r="AR30" s="81">
        <f t="shared" ref="AR30:AR43" si="13">AR29+$AQ$45</f>
        <v>3.1769999999999996</v>
      </c>
      <c r="AT30" s="57">
        <f t="shared" si="11"/>
        <v>2</v>
      </c>
      <c r="AU30" s="34">
        <v>45</v>
      </c>
      <c r="AV30" s="56">
        <f t="shared" si="4"/>
        <v>43</v>
      </c>
      <c r="AW30" s="87">
        <f t="shared" si="5"/>
        <v>2.8916359999999997</v>
      </c>
      <c r="AX30" s="81">
        <f t="shared" ref="AX30:AX43" si="14">AX29+$AW$45</f>
        <v>2.8944200000000007</v>
      </c>
    </row>
    <row r="31" spans="2:50">
      <c r="B31" s="43"/>
      <c r="C31" s="103" t="s">
        <v>20</v>
      </c>
      <c r="D31" s="62">
        <f>7.8/10^3</f>
        <v>7.7999999999999996E-3</v>
      </c>
      <c r="E31" s="70" t="s">
        <v>19</v>
      </c>
      <c r="F31" s="125" t="s">
        <v>112</v>
      </c>
      <c r="G31" s="92" t="s">
        <v>107</v>
      </c>
      <c r="H31" s="54" t="s">
        <v>101</v>
      </c>
      <c r="I31" s="54"/>
      <c r="J31" s="54"/>
      <c r="K31" s="54"/>
      <c r="L31" s="65"/>
      <c r="M31" s="54"/>
      <c r="N31" s="54"/>
      <c r="O31" s="54"/>
      <c r="P31" s="54"/>
      <c r="Q31" s="54"/>
      <c r="R31" s="54"/>
      <c r="S31" s="54"/>
      <c r="T31" s="54"/>
      <c r="U31" s="54"/>
      <c r="V31" s="54"/>
      <c r="W31" s="54"/>
      <c r="X31" s="54"/>
      <c r="Y31" s="54"/>
      <c r="Z31" s="54"/>
      <c r="AA31" s="54"/>
      <c r="AB31" s="54"/>
      <c r="AC31" s="54"/>
      <c r="AD31" s="55"/>
      <c r="AE31" s="44"/>
      <c r="AH31" s="57">
        <f t="shared" si="7"/>
        <v>3</v>
      </c>
      <c r="AI31" s="34">
        <v>35</v>
      </c>
      <c r="AJ31" s="56">
        <f t="shared" si="0"/>
        <v>32</v>
      </c>
      <c r="AK31" s="73">
        <f t="shared" si="1"/>
        <v>3.543936</v>
      </c>
      <c r="AL31" s="81">
        <f t="shared" si="12"/>
        <v>3.5467200000000001</v>
      </c>
      <c r="AN31" s="57">
        <f t="shared" si="9"/>
        <v>3</v>
      </c>
      <c r="AO31" s="34">
        <v>40</v>
      </c>
      <c r="AP31" s="56">
        <f t="shared" si="2"/>
        <v>37</v>
      </c>
      <c r="AQ31" s="73">
        <f t="shared" si="3"/>
        <v>3.2335159999999998</v>
      </c>
      <c r="AR31" s="81">
        <f t="shared" si="13"/>
        <v>3.2362999999999995</v>
      </c>
      <c r="AT31" s="57">
        <f t="shared" si="11"/>
        <v>3</v>
      </c>
      <c r="AU31" s="34">
        <v>45</v>
      </c>
      <c r="AV31" s="56">
        <f t="shared" si="4"/>
        <v>42</v>
      </c>
      <c r="AW31" s="87">
        <f t="shared" si="5"/>
        <v>2.9462960000000002</v>
      </c>
      <c r="AX31" s="81">
        <f t="shared" si="14"/>
        <v>2.9490800000000008</v>
      </c>
    </row>
    <row r="32" spans="2:50">
      <c r="B32" s="43"/>
      <c r="C32" s="104" t="s">
        <v>11</v>
      </c>
      <c r="D32" s="110">
        <f>D31/2.7</f>
        <v>2.8888888888888888E-3</v>
      </c>
      <c r="E32" s="68" t="s">
        <v>19</v>
      </c>
      <c r="F32" s="126"/>
      <c r="G32" s="93" t="s">
        <v>108</v>
      </c>
      <c r="H32" s="34" t="s">
        <v>104</v>
      </c>
      <c r="L32" s="64"/>
      <c r="AD32" s="56"/>
      <c r="AE32" s="44"/>
      <c r="AH32" s="57">
        <f t="shared" si="7"/>
        <v>4</v>
      </c>
      <c r="AI32" s="34">
        <v>35</v>
      </c>
      <c r="AJ32" s="56">
        <f t="shared" si="0"/>
        <v>31</v>
      </c>
      <c r="AK32" s="73">
        <f t="shared" si="1"/>
        <v>3.6088040000000001</v>
      </c>
      <c r="AL32" s="81">
        <f t="shared" si="12"/>
        <v>3.6106600000000002</v>
      </c>
      <c r="AN32" s="57">
        <f t="shared" si="9"/>
        <v>4</v>
      </c>
      <c r="AO32" s="34">
        <v>40</v>
      </c>
      <c r="AP32" s="56">
        <f t="shared" si="2"/>
        <v>36</v>
      </c>
      <c r="AQ32" s="73">
        <f t="shared" si="3"/>
        <v>3.2937440000000002</v>
      </c>
      <c r="AR32" s="81">
        <f t="shared" si="13"/>
        <v>3.2955999999999994</v>
      </c>
      <c r="AT32" s="57">
        <f t="shared" si="11"/>
        <v>4</v>
      </c>
      <c r="AU32" s="34">
        <v>45</v>
      </c>
      <c r="AV32" s="56">
        <f t="shared" si="4"/>
        <v>41</v>
      </c>
      <c r="AW32" s="87">
        <f t="shared" si="5"/>
        <v>3.0018839999999996</v>
      </c>
      <c r="AX32" s="81">
        <f t="shared" si="14"/>
        <v>3.003740000000001</v>
      </c>
    </row>
    <row r="33" spans="2:50">
      <c r="B33" s="43"/>
      <c r="C33" s="102"/>
      <c r="E33" s="68"/>
      <c r="F33" s="126"/>
      <c r="G33" s="93" t="s">
        <v>108</v>
      </c>
      <c r="H33" s="34" t="s">
        <v>110</v>
      </c>
      <c r="L33" s="64"/>
      <c r="AD33" s="56"/>
      <c r="AE33" s="44"/>
      <c r="AH33" s="57">
        <f t="shared" si="7"/>
        <v>5</v>
      </c>
      <c r="AI33" s="34">
        <v>35</v>
      </c>
      <c r="AJ33" s="56">
        <f t="shared" si="0"/>
        <v>30</v>
      </c>
      <c r="AK33" s="73">
        <f t="shared" si="1"/>
        <v>3.6746000000000003</v>
      </c>
      <c r="AL33" s="81">
        <f t="shared" si="12"/>
        <v>3.6746000000000003</v>
      </c>
      <c r="AN33" s="57">
        <f t="shared" si="9"/>
        <v>5</v>
      </c>
      <c r="AO33" s="34">
        <v>40</v>
      </c>
      <c r="AP33" s="56">
        <f t="shared" si="2"/>
        <v>35</v>
      </c>
      <c r="AQ33" s="73">
        <f t="shared" si="3"/>
        <v>3.3548999999999998</v>
      </c>
      <c r="AR33" s="81">
        <f t="shared" si="13"/>
        <v>3.3548999999999993</v>
      </c>
      <c r="AT33" s="57">
        <f t="shared" si="11"/>
        <v>5</v>
      </c>
      <c r="AU33" s="34">
        <v>45</v>
      </c>
      <c r="AV33" s="56">
        <f t="shared" si="4"/>
        <v>40</v>
      </c>
      <c r="AW33" s="87">
        <f t="shared" si="5"/>
        <v>3.0583999999999998</v>
      </c>
      <c r="AX33" s="81">
        <f>AX32+$AW$45</f>
        <v>3.0584000000000011</v>
      </c>
    </row>
    <row r="34" spans="2:50">
      <c r="B34" s="43"/>
      <c r="C34" s="102"/>
      <c r="E34" s="68"/>
      <c r="F34" s="126"/>
      <c r="G34" s="85"/>
      <c r="L34" s="64"/>
      <c r="AD34" s="56"/>
      <c r="AE34" s="44"/>
      <c r="AH34" s="57">
        <f t="shared" si="7"/>
        <v>6</v>
      </c>
      <c r="AI34" s="34">
        <v>35</v>
      </c>
      <c r="AJ34" s="56">
        <f t="shared" si="0"/>
        <v>29</v>
      </c>
      <c r="AK34" s="73">
        <f t="shared" si="1"/>
        <v>3.7413240000000001</v>
      </c>
      <c r="AL34" s="81">
        <f t="shared" si="12"/>
        <v>3.7385400000000004</v>
      </c>
      <c r="AN34" s="57">
        <f t="shared" si="9"/>
        <v>6</v>
      </c>
      <c r="AO34" s="34">
        <v>40</v>
      </c>
      <c r="AP34" s="56">
        <f t="shared" si="2"/>
        <v>34</v>
      </c>
      <c r="AQ34" s="73">
        <f t="shared" si="3"/>
        <v>3.4169839999999998</v>
      </c>
      <c r="AR34" s="81">
        <f t="shared" si="13"/>
        <v>3.4141999999999992</v>
      </c>
      <c r="AT34" s="57">
        <f t="shared" si="11"/>
        <v>6</v>
      </c>
      <c r="AU34" s="34">
        <v>45</v>
      </c>
      <c r="AV34" s="56">
        <f t="shared" si="4"/>
        <v>39</v>
      </c>
      <c r="AW34" s="87">
        <f t="shared" si="5"/>
        <v>3.1158440000000001</v>
      </c>
      <c r="AX34" s="81">
        <f t="shared" si="14"/>
        <v>3.1130600000000013</v>
      </c>
    </row>
    <row r="35" spans="2:50">
      <c r="B35" s="43"/>
      <c r="C35" s="102"/>
      <c r="E35" s="68"/>
      <c r="F35" s="126"/>
      <c r="G35" s="67"/>
      <c r="L35" s="64"/>
      <c r="AD35" s="56"/>
      <c r="AE35" s="44"/>
      <c r="AH35" s="57">
        <f t="shared" si="7"/>
        <v>7</v>
      </c>
      <c r="AI35" s="34">
        <v>35</v>
      </c>
      <c r="AJ35" s="56">
        <f t="shared" si="0"/>
        <v>28</v>
      </c>
      <c r="AK35" s="73">
        <f t="shared" si="1"/>
        <v>3.8089759999999999</v>
      </c>
      <c r="AL35" s="81">
        <f t="shared" si="12"/>
        <v>3.8024800000000005</v>
      </c>
      <c r="AN35" s="57">
        <f t="shared" si="9"/>
        <v>7</v>
      </c>
      <c r="AO35" s="34">
        <v>40</v>
      </c>
      <c r="AP35" s="56">
        <f t="shared" si="2"/>
        <v>33</v>
      </c>
      <c r="AQ35" s="73">
        <f t="shared" si="3"/>
        <v>3.4799959999999999</v>
      </c>
      <c r="AR35" s="81">
        <f t="shared" si="13"/>
        <v>3.4734999999999991</v>
      </c>
      <c r="AT35" s="57">
        <f t="shared" si="11"/>
        <v>7</v>
      </c>
      <c r="AU35" s="34">
        <v>45</v>
      </c>
      <c r="AV35" s="56">
        <f t="shared" si="4"/>
        <v>38</v>
      </c>
      <c r="AW35" s="87">
        <f t="shared" si="5"/>
        <v>3.1742159999999999</v>
      </c>
      <c r="AX35" s="81">
        <f t="shared" si="14"/>
        <v>3.1677200000000014</v>
      </c>
    </row>
    <row r="36" spans="2:50">
      <c r="B36" s="43"/>
      <c r="C36" s="102"/>
      <c r="E36" s="68"/>
      <c r="F36" s="126"/>
      <c r="G36" s="67"/>
      <c r="L36" s="64"/>
      <c r="AD36" s="56"/>
      <c r="AE36" s="44"/>
      <c r="AH36" s="57">
        <f t="shared" si="7"/>
        <v>8</v>
      </c>
      <c r="AI36" s="34">
        <v>35</v>
      </c>
      <c r="AJ36" s="56">
        <f t="shared" si="0"/>
        <v>27</v>
      </c>
      <c r="AK36" s="73">
        <f t="shared" si="1"/>
        <v>3.8775559999999998</v>
      </c>
      <c r="AL36" s="81">
        <f t="shared" si="12"/>
        <v>3.8664200000000006</v>
      </c>
      <c r="AN36" s="57">
        <f t="shared" si="9"/>
        <v>8</v>
      </c>
      <c r="AO36" s="34">
        <v>40</v>
      </c>
      <c r="AP36" s="56">
        <f t="shared" si="2"/>
        <v>32</v>
      </c>
      <c r="AQ36" s="73">
        <f t="shared" si="3"/>
        <v>3.543936</v>
      </c>
      <c r="AR36" s="81">
        <f t="shared" si="13"/>
        <v>3.5327999999999991</v>
      </c>
      <c r="AT36" s="57">
        <f t="shared" si="11"/>
        <v>8</v>
      </c>
      <c r="AU36" s="34">
        <v>45</v>
      </c>
      <c r="AV36" s="56">
        <f t="shared" si="4"/>
        <v>37</v>
      </c>
      <c r="AW36" s="87">
        <f t="shared" si="5"/>
        <v>3.2335159999999998</v>
      </c>
      <c r="AX36" s="81">
        <f t="shared" si="14"/>
        <v>3.2223800000000016</v>
      </c>
    </row>
    <row r="37" spans="2:50">
      <c r="B37" s="43"/>
      <c r="C37" s="102"/>
      <c r="E37" s="68"/>
      <c r="F37" s="126"/>
      <c r="G37" s="67"/>
      <c r="L37" s="64"/>
      <c r="AD37" s="56"/>
      <c r="AE37" s="44"/>
      <c r="AH37" s="57">
        <f t="shared" si="7"/>
        <v>9</v>
      </c>
      <c r="AI37" s="34">
        <v>35</v>
      </c>
      <c r="AJ37" s="56">
        <f t="shared" si="0"/>
        <v>26</v>
      </c>
      <c r="AK37" s="73">
        <f t="shared" si="1"/>
        <v>3.9470640000000001</v>
      </c>
      <c r="AL37" s="81">
        <f t="shared" si="12"/>
        <v>3.9303600000000007</v>
      </c>
      <c r="AN37" s="57">
        <f t="shared" si="9"/>
        <v>9</v>
      </c>
      <c r="AO37" s="34">
        <v>40</v>
      </c>
      <c r="AP37" s="56">
        <f t="shared" si="2"/>
        <v>31</v>
      </c>
      <c r="AQ37" s="73">
        <f t="shared" si="3"/>
        <v>3.6088040000000001</v>
      </c>
      <c r="AR37" s="81">
        <f t="shared" si="13"/>
        <v>3.592099999999999</v>
      </c>
      <c r="AT37" s="57">
        <f t="shared" si="11"/>
        <v>9</v>
      </c>
      <c r="AU37" s="34">
        <v>45</v>
      </c>
      <c r="AV37" s="56">
        <f t="shared" si="4"/>
        <v>36</v>
      </c>
      <c r="AW37" s="87">
        <f t="shared" si="5"/>
        <v>3.2937440000000002</v>
      </c>
      <c r="AX37" s="81">
        <f t="shared" si="14"/>
        <v>3.2770400000000017</v>
      </c>
    </row>
    <row r="38" spans="2:50">
      <c r="B38" s="43"/>
      <c r="C38" s="102"/>
      <c r="E38" s="68"/>
      <c r="F38" s="126"/>
      <c r="G38" s="67"/>
      <c r="L38" s="64"/>
      <c r="AD38" s="56"/>
      <c r="AE38" s="44"/>
      <c r="AH38" s="57">
        <f t="shared" si="7"/>
        <v>10</v>
      </c>
      <c r="AI38" s="34">
        <v>35</v>
      </c>
      <c r="AJ38" s="56">
        <f t="shared" si="0"/>
        <v>25</v>
      </c>
      <c r="AK38" s="73">
        <f t="shared" si="1"/>
        <v>4.0175000000000001</v>
      </c>
      <c r="AL38" s="81">
        <f t="shared" si="12"/>
        <v>3.9943000000000008</v>
      </c>
      <c r="AN38" s="57">
        <f t="shared" si="9"/>
        <v>10</v>
      </c>
      <c r="AO38" s="34">
        <v>40</v>
      </c>
      <c r="AP38" s="56">
        <f t="shared" si="2"/>
        <v>30</v>
      </c>
      <c r="AQ38" s="73">
        <f t="shared" si="3"/>
        <v>3.6746000000000003</v>
      </c>
      <c r="AR38" s="81">
        <f t="shared" si="13"/>
        <v>3.6513999999999989</v>
      </c>
      <c r="AT38" s="57">
        <f t="shared" si="11"/>
        <v>10</v>
      </c>
      <c r="AU38" s="34">
        <v>45</v>
      </c>
      <c r="AV38" s="56">
        <f t="shared" si="4"/>
        <v>35</v>
      </c>
      <c r="AW38" s="87">
        <f t="shared" si="5"/>
        <v>3.3548999999999998</v>
      </c>
      <c r="AX38" s="81">
        <f t="shared" si="14"/>
        <v>3.3317000000000019</v>
      </c>
    </row>
    <row r="39" spans="2:50">
      <c r="B39" s="43"/>
      <c r="C39" s="102"/>
      <c r="E39" s="68"/>
      <c r="F39" s="126"/>
      <c r="G39" s="67"/>
      <c r="L39" s="64"/>
      <c r="AD39" s="56"/>
      <c r="AE39" s="44"/>
      <c r="AH39" s="57">
        <f t="shared" si="7"/>
        <v>11</v>
      </c>
      <c r="AI39" s="34">
        <v>35</v>
      </c>
      <c r="AJ39" s="56">
        <f t="shared" si="0"/>
        <v>24</v>
      </c>
      <c r="AK39" s="73">
        <f t="shared" si="1"/>
        <v>4.0888640000000001</v>
      </c>
      <c r="AL39" s="81">
        <f t="shared" si="12"/>
        <v>4.0582400000000005</v>
      </c>
      <c r="AN39" s="57">
        <f t="shared" si="9"/>
        <v>11</v>
      </c>
      <c r="AO39" s="34">
        <v>40</v>
      </c>
      <c r="AP39" s="56">
        <f t="shared" si="2"/>
        <v>29</v>
      </c>
      <c r="AQ39" s="73">
        <f t="shared" si="3"/>
        <v>3.7413240000000001</v>
      </c>
      <c r="AR39" s="81">
        <f t="shared" si="13"/>
        <v>3.7106999999999988</v>
      </c>
      <c r="AT39" s="57">
        <f t="shared" si="11"/>
        <v>11</v>
      </c>
      <c r="AU39" s="34">
        <v>45</v>
      </c>
      <c r="AV39" s="56">
        <f t="shared" si="4"/>
        <v>34</v>
      </c>
      <c r="AW39" s="87">
        <f t="shared" si="5"/>
        <v>3.4169839999999998</v>
      </c>
      <c r="AX39" s="81">
        <f t="shared" si="14"/>
        <v>3.386360000000002</v>
      </c>
    </row>
    <row r="40" spans="2:50">
      <c r="B40" s="43"/>
      <c r="C40" s="102"/>
      <c r="E40" s="68"/>
      <c r="F40" s="126"/>
      <c r="G40" s="67"/>
      <c r="L40" s="64"/>
      <c r="AD40" s="56"/>
      <c r="AE40" s="44"/>
      <c r="AH40" s="57">
        <f t="shared" si="7"/>
        <v>12</v>
      </c>
      <c r="AI40" s="34">
        <v>35</v>
      </c>
      <c r="AJ40" s="56">
        <f t="shared" si="0"/>
        <v>23</v>
      </c>
      <c r="AK40" s="73">
        <f t="shared" si="1"/>
        <v>4.1611560000000001</v>
      </c>
      <c r="AL40" s="81">
        <f t="shared" si="12"/>
        <v>4.1221800000000002</v>
      </c>
      <c r="AN40" s="57">
        <f t="shared" si="9"/>
        <v>12</v>
      </c>
      <c r="AO40" s="34">
        <v>40</v>
      </c>
      <c r="AP40" s="56">
        <f t="shared" si="2"/>
        <v>28</v>
      </c>
      <c r="AQ40" s="73">
        <f t="shared" si="3"/>
        <v>3.8089759999999999</v>
      </c>
      <c r="AR40" s="81">
        <f t="shared" si="13"/>
        <v>3.7699999999999987</v>
      </c>
      <c r="AT40" s="57">
        <f t="shared" si="11"/>
        <v>12</v>
      </c>
      <c r="AU40" s="34">
        <v>45</v>
      </c>
      <c r="AV40" s="56">
        <f t="shared" si="4"/>
        <v>33</v>
      </c>
      <c r="AW40" s="87">
        <f t="shared" si="5"/>
        <v>3.4799959999999999</v>
      </c>
      <c r="AX40" s="81">
        <f t="shared" si="14"/>
        <v>3.4410200000000022</v>
      </c>
    </row>
    <row r="41" spans="2:50">
      <c r="B41" s="43"/>
      <c r="C41" s="102"/>
      <c r="E41" s="68"/>
      <c r="F41" s="126"/>
      <c r="G41" s="67"/>
      <c r="L41" s="64"/>
      <c r="AD41" s="56"/>
      <c r="AE41" s="44"/>
      <c r="AH41" s="57">
        <f t="shared" si="7"/>
        <v>13</v>
      </c>
      <c r="AI41" s="34">
        <v>35</v>
      </c>
      <c r="AJ41" s="56">
        <f t="shared" si="0"/>
        <v>22</v>
      </c>
      <c r="AK41" s="73">
        <f t="shared" si="1"/>
        <v>4.2343760000000001</v>
      </c>
      <c r="AL41" s="81">
        <f t="shared" si="12"/>
        <v>4.1861199999999998</v>
      </c>
      <c r="AN41" s="57">
        <f t="shared" si="9"/>
        <v>13</v>
      </c>
      <c r="AO41" s="34">
        <v>40</v>
      </c>
      <c r="AP41" s="56">
        <f t="shared" si="2"/>
        <v>27</v>
      </c>
      <c r="AQ41" s="73">
        <f t="shared" si="3"/>
        <v>3.8775559999999998</v>
      </c>
      <c r="AR41" s="81">
        <f t="shared" si="13"/>
        <v>3.8292999999999986</v>
      </c>
      <c r="AT41" s="57">
        <f t="shared" si="11"/>
        <v>13</v>
      </c>
      <c r="AU41" s="34">
        <v>45</v>
      </c>
      <c r="AV41" s="56">
        <f t="shared" si="4"/>
        <v>32</v>
      </c>
      <c r="AW41" s="87">
        <f t="shared" si="5"/>
        <v>3.543936</v>
      </c>
      <c r="AX41" s="81">
        <f t="shared" si="14"/>
        <v>3.4956800000000023</v>
      </c>
    </row>
    <row r="42" spans="2:50">
      <c r="B42" s="43"/>
      <c r="C42" s="102"/>
      <c r="E42" s="68"/>
      <c r="F42" s="126"/>
      <c r="G42" s="67"/>
      <c r="L42" s="64"/>
      <c r="AD42" s="56"/>
      <c r="AE42" s="44"/>
      <c r="AH42" s="57">
        <f t="shared" si="7"/>
        <v>14</v>
      </c>
      <c r="AI42" s="34">
        <v>35</v>
      </c>
      <c r="AJ42" s="56">
        <f t="shared" si="0"/>
        <v>21</v>
      </c>
      <c r="AK42" s="73">
        <f t="shared" si="1"/>
        <v>4.3085240000000002</v>
      </c>
      <c r="AL42" s="81">
        <f t="shared" si="12"/>
        <v>4.2500599999999995</v>
      </c>
      <c r="AN42" s="57">
        <f t="shared" si="9"/>
        <v>14</v>
      </c>
      <c r="AO42" s="34">
        <v>40</v>
      </c>
      <c r="AP42" s="56">
        <f t="shared" si="2"/>
        <v>26</v>
      </c>
      <c r="AQ42" s="73">
        <f t="shared" si="3"/>
        <v>3.9470640000000001</v>
      </c>
      <c r="AR42" s="81">
        <f t="shared" si="13"/>
        <v>3.8885999999999985</v>
      </c>
      <c r="AT42" s="57">
        <f t="shared" si="11"/>
        <v>14</v>
      </c>
      <c r="AU42" s="34">
        <v>45</v>
      </c>
      <c r="AV42" s="56">
        <f t="shared" si="4"/>
        <v>31</v>
      </c>
      <c r="AW42" s="87">
        <f t="shared" si="5"/>
        <v>3.6088040000000001</v>
      </c>
      <c r="AX42" s="81">
        <f t="shared" si="14"/>
        <v>3.5503400000000025</v>
      </c>
    </row>
    <row r="43" spans="2:50">
      <c r="B43" s="43"/>
      <c r="C43" s="102"/>
      <c r="E43" s="68"/>
      <c r="F43" s="126"/>
      <c r="G43" s="67"/>
      <c r="L43" s="64"/>
      <c r="AD43" s="56"/>
      <c r="AE43" s="44"/>
      <c r="AH43" s="58">
        <f t="shared" si="7"/>
        <v>15</v>
      </c>
      <c r="AI43" s="59">
        <v>35</v>
      </c>
      <c r="AJ43" s="60">
        <f t="shared" si="0"/>
        <v>20</v>
      </c>
      <c r="AK43" s="74">
        <f t="shared" si="1"/>
        <v>4.3836000000000004</v>
      </c>
      <c r="AL43" s="83">
        <f t="shared" si="12"/>
        <v>4.3139999999999992</v>
      </c>
      <c r="AN43" s="58">
        <f t="shared" si="9"/>
        <v>15</v>
      </c>
      <c r="AO43" s="59">
        <v>40</v>
      </c>
      <c r="AP43" s="60">
        <f t="shared" si="2"/>
        <v>25</v>
      </c>
      <c r="AQ43" s="74">
        <f t="shared" si="3"/>
        <v>4.0175000000000001</v>
      </c>
      <c r="AR43" s="83">
        <f t="shared" si="13"/>
        <v>3.9478999999999984</v>
      </c>
      <c r="AT43" s="58">
        <f t="shared" si="11"/>
        <v>15</v>
      </c>
      <c r="AU43" s="59">
        <v>45</v>
      </c>
      <c r="AV43" s="60">
        <f t="shared" si="4"/>
        <v>30</v>
      </c>
      <c r="AW43" s="88">
        <f t="shared" si="5"/>
        <v>3.6746000000000003</v>
      </c>
      <c r="AX43" s="83">
        <f t="shared" si="14"/>
        <v>3.6050000000000026</v>
      </c>
    </row>
    <row r="44" spans="2:50">
      <c r="B44" s="43"/>
      <c r="C44" s="106"/>
      <c r="D44" s="59"/>
      <c r="E44" s="69"/>
      <c r="F44" s="127"/>
      <c r="G44" s="63"/>
      <c r="H44" s="59"/>
      <c r="I44" s="59"/>
      <c r="J44" s="59"/>
      <c r="K44" s="59"/>
      <c r="L44" s="66"/>
      <c r="M44" s="59"/>
      <c r="N44" s="59"/>
      <c r="O44" s="59"/>
      <c r="P44" s="59"/>
      <c r="Q44" s="59"/>
      <c r="R44" s="59"/>
      <c r="S44" s="59"/>
      <c r="T44" s="59"/>
      <c r="U44" s="59"/>
      <c r="V44" s="59"/>
      <c r="W44" s="59"/>
      <c r="X44" s="59"/>
      <c r="Y44" s="59"/>
      <c r="Z44" s="59"/>
      <c r="AA44" s="59"/>
      <c r="AB44" s="59"/>
      <c r="AC44" s="59"/>
      <c r="AD44" s="60"/>
      <c r="AE44" s="44"/>
    </row>
    <row r="45" spans="2:50">
      <c r="B45" s="43"/>
      <c r="AE45" s="44"/>
      <c r="AH45" s="75" t="s">
        <v>85</v>
      </c>
      <c r="AI45" s="76"/>
      <c r="AJ45" s="76"/>
      <c r="AK45" s="80">
        <f>(AK43-AK18)/(AH43-AH18)</f>
        <v>6.3939999999999997E-2</v>
      </c>
      <c r="AN45" s="75" t="s">
        <v>85</v>
      </c>
      <c r="AO45" s="76"/>
      <c r="AP45" s="76"/>
      <c r="AQ45" s="80">
        <f>(AQ43-AQ18)/(AN43-AN18)</f>
        <v>5.9299999999999999E-2</v>
      </c>
      <c r="AT45" s="75" t="s">
        <v>85</v>
      </c>
      <c r="AU45" s="76"/>
      <c r="AV45" s="76"/>
      <c r="AW45" s="80">
        <f>(AW43-AW18)/(AT43-AT18)</f>
        <v>5.4660000000000028E-2</v>
      </c>
    </row>
    <row r="46" spans="2:50" ht="16" customHeight="1">
      <c r="B46" s="43"/>
      <c r="C46" s="103" t="s">
        <v>23</v>
      </c>
      <c r="D46" s="53">
        <f xml:space="preserve"> AVERAGE(8619, 12561)</f>
        <v>10590</v>
      </c>
      <c r="E46" s="70" t="s">
        <v>117</v>
      </c>
      <c r="F46" s="99" t="s">
        <v>114</v>
      </c>
      <c r="G46" s="92" t="s">
        <v>107</v>
      </c>
      <c r="H46" s="54" t="s">
        <v>113</v>
      </c>
      <c r="I46" s="54"/>
      <c r="J46" s="54"/>
      <c r="K46" s="54"/>
      <c r="L46" s="65"/>
      <c r="M46" s="54"/>
      <c r="N46" s="54"/>
      <c r="O46" s="54"/>
      <c r="P46" s="54"/>
      <c r="Q46" s="54"/>
      <c r="R46" s="54"/>
      <c r="S46" s="54"/>
      <c r="T46" s="54"/>
      <c r="U46" s="54"/>
      <c r="V46" s="54"/>
      <c r="W46" s="54"/>
      <c r="X46" s="54"/>
      <c r="Y46" s="54"/>
      <c r="Z46" s="54"/>
      <c r="AA46" s="54"/>
      <c r="AB46" s="54"/>
      <c r="AC46" s="54"/>
      <c r="AD46" s="55"/>
      <c r="AE46" s="44"/>
    </row>
    <row r="47" spans="2:50" ht="17">
      <c r="B47" s="43"/>
      <c r="C47" s="104" t="s">
        <v>31</v>
      </c>
      <c r="D47" s="107">
        <v>50</v>
      </c>
      <c r="E47" s="68" t="s">
        <v>116</v>
      </c>
      <c r="F47" s="100" t="s">
        <v>115</v>
      </c>
      <c r="G47" s="93"/>
      <c r="L47" s="64"/>
      <c r="AD47" s="56"/>
      <c r="AE47" s="44"/>
    </row>
    <row r="48" spans="2:50" ht="16" customHeight="1">
      <c r="B48" s="43"/>
      <c r="C48" s="104" t="s">
        <v>15</v>
      </c>
      <c r="D48" s="87">
        <v>0</v>
      </c>
      <c r="E48" s="68" t="s">
        <v>130</v>
      </c>
      <c r="F48" s="126" t="s">
        <v>131</v>
      </c>
      <c r="G48" s="93"/>
      <c r="L48" s="64"/>
      <c r="AD48" s="56"/>
      <c r="AE48" s="44"/>
    </row>
    <row r="49" spans="2:31">
      <c r="B49" s="43"/>
      <c r="C49" s="102"/>
      <c r="E49" s="68"/>
      <c r="F49" s="126"/>
      <c r="G49" s="85"/>
      <c r="L49" s="64"/>
      <c r="AD49" s="56"/>
      <c r="AE49" s="44"/>
    </row>
    <row r="50" spans="2:31">
      <c r="B50" s="43"/>
      <c r="C50" s="57"/>
      <c r="D50" s="114"/>
      <c r="E50" s="68"/>
      <c r="F50" s="126"/>
      <c r="G50" s="67"/>
      <c r="L50" s="64"/>
      <c r="AD50" s="56"/>
      <c r="AE50" s="44"/>
    </row>
    <row r="51" spans="2:31">
      <c r="B51" s="43"/>
      <c r="C51" s="102"/>
      <c r="E51" s="68"/>
      <c r="F51" s="100"/>
      <c r="G51" s="67"/>
      <c r="L51" s="64"/>
      <c r="AD51" s="56"/>
      <c r="AE51" s="44"/>
    </row>
    <row r="52" spans="2:31" ht="17" customHeight="1">
      <c r="B52" s="43"/>
      <c r="C52" s="102"/>
      <c r="E52" s="68"/>
      <c r="F52" s="100"/>
      <c r="G52" s="67"/>
      <c r="L52" s="64"/>
      <c r="AD52" s="56"/>
      <c r="AE52" s="44"/>
    </row>
    <row r="53" spans="2:31">
      <c r="B53" s="43"/>
      <c r="C53" s="102"/>
      <c r="E53" s="68"/>
      <c r="F53" s="100"/>
      <c r="G53" s="67"/>
      <c r="L53" s="64"/>
      <c r="AD53" s="56"/>
      <c r="AE53" s="44"/>
    </row>
    <row r="54" spans="2:31">
      <c r="B54" s="43"/>
      <c r="C54" s="102"/>
      <c r="E54" s="68"/>
      <c r="F54" s="100"/>
      <c r="G54" s="67"/>
      <c r="L54" s="64"/>
      <c r="AD54" s="56"/>
      <c r="AE54" s="44"/>
    </row>
    <row r="55" spans="2:31">
      <c r="B55" s="43"/>
      <c r="C55" s="102"/>
      <c r="E55" s="68"/>
      <c r="F55" s="100"/>
      <c r="G55" s="67"/>
      <c r="L55" s="64"/>
      <c r="AD55" s="56"/>
      <c r="AE55" s="44"/>
    </row>
    <row r="56" spans="2:31">
      <c r="B56" s="43"/>
      <c r="C56" s="106"/>
      <c r="D56" s="59"/>
      <c r="E56" s="69"/>
      <c r="F56" s="101"/>
      <c r="G56" s="63"/>
      <c r="H56" s="59"/>
      <c r="I56" s="59"/>
      <c r="J56" s="59"/>
      <c r="K56" s="59"/>
      <c r="L56" s="66"/>
      <c r="M56" s="59"/>
      <c r="N56" s="59"/>
      <c r="O56" s="59"/>
      <c r="P56" s="59"/>
      <c r="Q56" s="59"/>
      <c r="R56" s="59"/>
      <c r="S56" s="59"/>
      <c r="T56" s="59"/>
      <c r="U56" s="59"/>
      <c r="V56" s="59"/>
      <c r="W56" s="59"/>
      <c r="X56" s="59"/>
      <c r="Y56" s="59"/>
      <c r="Z56" s="59"/>
      <c r="AA56" s="59"/>
      <c r="AB56" s="59"/>
      <c r="AC56" s="59"/>
      <c r="AD56" s="60"/>
      <c r="AE56" s="44"/>
    </row>
    <row r="57" spans="2:31">
      <c r="B57" s="43"/>
      <c r="AE57" s="44"/>
    </row>
    <row r="58" spans="2:31">
      <c r="B58" s="43"/>
      <c r="C58" s="103" t="s">
        <v>49</v>
      </c>
      <c r="D58" s="53">
        <v>15</v>
      </c>
      <c r="E58" s="70" t="s">
        <v>47</v>
      </c>
      <c r="F58" s="99"/>
      <c r="G58" s="92" t="s">
        <v>107</v>
      </c>
      <c r="H58" s="54" t="s">
        <v>121</v>
      </c>
      <c r="I58" s="54"/>
      <c r="J58" s="54"/>
      <c r="K58" s="54"/>
      <c r="L58" s="65"/>
      <c r="M58" s="54"/>
      <c r="N58" s="54"/>
      <c r="O58" s="54"/>
      <c r="P58" s="54"/>
      <c r="Q58" s="54"/>
      <c r="R58" s="54"/>
      <c r="S58" s="54"/>
      <c r="T58" s="54"/>
      <c r="U58" s="54"/>
      <c r="V58" s="54"/>
      <c r="W58" s="54"/>
      <c r="X58" s="54"/>
      <c r="Y58" s="54"/>
      <c r="Z58" s="54"/>
      <c r="AA58" s="54"/>
      <c r="AB58" s="54"/>
      <c r="AC58" s="54"/>
      <c r="AD58" s="55"/>
      <c r="AE58" s="44"/>
    </row>
    <row r="59" spans="2:31">
      <c r="B59" s="43"/>
      <c r="C59" s="104"/>
      <c r="D59" s="107"/>
      <c r="E59" s="68"/>
      <c r="F59" s="100"/>
      <c r="G59" s="93"/>
      <c r="L59" s="64"/>
      <c r="AD59" s="56"/>
      <c r="AE59" s="44"/>
    </row>
    <row r="60" spans="2:31">
      <c r="B60" s="43"/>
      <c r="C60" s="102"/>
      <c r="E60" s="68"/>
      <c r="F60" s="100"/>
      <c r="G60" s="93"/>
      <c r="L60" s="64"/>
      <c r="AD60" s="56"/>
      <c r="AE60" s="44"/>
    </row>
    <row r="61" spans="2:31">
      <c r="B61" s="43"/>
      <c r="C61" s="102"/>
      <c r="E61" s="68"/>
      <c r="F61" s="100"/>
      <c r="G61" s="85"/>
      <c r="L61" s="64"/>
      <c r="AD61" s="56"/>
      <c r="AE61" s="44"/>
    </row>
    <row r="62" spans="2:31">
      <c r="B62" s="43"/>
      <c r="C62" s="106"/>
      <c r="D62" s="59"/>
      <c r="E62" s="69"/>
      <c r="F62" s="101"/>
      <c r="G62" s="63"/>
      <c r="H62" s="59"/>
      <c r="I62" s="59"/>
      <c r="J62" s="59"/>
      <c r="K62" s="59"/>
      <c r="L62" s="66"/>
      <c r="M62" s="59"/>
      <c r="N62" s="59"/>
      <c r="O62" s="59"/>
      <c r="P62" s="59"/>
      <c r="Q62" s="59"/>
      <c r="R62" s="59"/>
      <c r="S62" s="59"/>
      <c r="T62" s="59"/>
      <c r="U62" s="59"/>
      <c r="V62" s="59"/>
      <c r="W62" s="59"/>
      <c r="X62" s="59"/>
      <c r="Y62" s="59"/>
      <c r="Z62" s="59"/>
      <c r="AA62" s="59"/>
      <c r="AB62" s="59"/>
      <c r="AC62" s="59"/>
      <c r="AD62" s="60"/>
      <c r="AE62" s="44"/>
    </row>
    <row r="63" spans="2:31" ht="17" thickBot="1">
      <c r="B63" s="45"/>
      <c r="C63" s="35"/>
      <c r="D63" s="35"/>
      <c r="E63" s="35"/>
      <c r="F63" s="111"/>
      <c r="G63" s="35"/>
      <c r="H63" s="35"/>
      <c r="I63" s="35"/>
      <c r="J63" s="35"/>
      <c r="K63" s="35"/>
      <c r="L63" s="35"/>
      <c r="M63" s="35"/>
      <c r="N63" s="35"/>
      <c r="O63" s="35"/>
      <c r="P63" s="35"/>
      <c r="Q63" s="35"/>
      <c r="R63" s="35"/>
      <c r="S63" s="35"/>
      <c r="T63" s="35"/>
      <c r="U63" s="35"/>
      <c r="V63" s="35"/>
      <c r="W63" s="35"/>
      <c r="X63" s="35"/>
      <c r="Y63" s="35"/>
      <c r="Z63" s="35"/>
      <c r="AA63" s="35"/>
      <c r="AB63" s="35"/>
      <c r="AC63" s="35"/>
      <c r="AD63" s="35"/>
      <c r="AE63" s="46"/>
    </row>
    <row r="64" spans="2:31">
      <c r="F64" s="61"/>
    </row>
  </sheetData>
  <mergeCells count="4">
    <mergeCell ref="F31:F44"/>
    <mergeCell ref="F4:F14"/>
    <mergeCell ref="F16:F29"/>
    <mergeCell ref="F48:F5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ea20d7-b07c-4b8c-910d-061b36a62ee7">
      <Terms xmlns="http://schemas.microsoft.com/office/infopath/2007/PartnerControls"/>
    </lcf76f155ced4ddcb4097134ff3c332f>
    <TaxCatchAll xmlns="8ea8976e-b461-4dc7-a1f6-93425136281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76FF306601E54A9190474F965DF301" ma:contentTypeVersion="16" ma:contentTypeDescription="Create a new document." ma:contentTypeScope="" ma:versionID="ef6a82be5b3fcae584fd3133aec49bd3">
  <xsd:schema xmlns:xsd="http://www.w3.org/2001/XMLSchema" xmlns:xs="http://www.w3.org/2001/XMLSchema" xmlns:p="http://schemas.microsoft.com/office/2006/metadata/properties" xmlns:ns2="26ea20d7-b07c-4b8c-910d-061b36a62ee7" xmlns:ns3="8ea8976e-b461-4dc7-a1f6-93425136281f" targetNamespace="http://schemas.microsoft.com/office/2006/metadata/properties" ma:root="true" ma:fieldsID="e0efb51e8ed5e3280588dc7f56b24b79" ns2:_="" ns3:_="">
    <xsd:import namespace="26ea20d7-b07c-4b8c-910d-061b36a62ee7"/>
    <xsd:import namespace="8ea8976e-b461-4dc7-a1f6-9342513628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a20d7-b07c-4b8c-910d-061b36a62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1aa8d75-97ee-4a6e-a682-6298985b5c9e"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a8976e-b461-4dc7-a1f6-93425136281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3fa1f66-9166-4d51-a9dc-77dbf5e90cce}" ma:internalName="TaxCatchAll" ma:showField="CatchAllData" ma:web="8ea8976e-b461-4dc7-a1f6-93425136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242B6A-2C4B-4142-B2E7-3634092A4249}">
  <ds:schemaRefs>
    <ds:schemaRef ds:uri="http://schemas.microsoft.com/sharepoint/v3/contenttype/forms"/>
  </ds:schemaRefs>
</ds:datastoreItem>
</file>

<file path=customXml/itemProps2.xml><?xml version="1.0" encoding="utf-8"?>
<ds:datastoreItem xmlns:ds="http://schemas.openxmlformats.org/officeDocument/2006/customXml" ds:itemID="{3431F30F-4767-42F3-B6CA-CBBB67480D65}">
  <ds:schemaRefs>
    <ds:schemaRef ds:uri="26ea20d7-b07c-4b8c-910d-061b36a62ee7"/>
    <ds:schemaRef ds:uri="http://purl.org/dc/elements/1.1/"/>
    <ds:schemaRef ds:uri="http://www.w3.org/XML/1998/namespace"/>
    <ds:schemaRef ds:uri="http://schemas.microsoft.com/office/2006/documentManagement/types"/>
    <ds:schemaRef ds:uri="http://schemas.openxmlformats.org/package/2006/metadata/core-properties"/>
    <ds:schemaRef ds:uri="8ea8976e-b461-4dc7-a1f6-93425136281f"/>
    <ds:schemaRef ds:uri="http://schemas.microsoft.com/office/infopath/2007/PartnerControls"/>
    <ds:schemaRef ds:uri="http://purl.org/dc/term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844E109C-4F5C-4CBE-A7D1-FA23D958C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a20d7-b07c-4b8c-910d-061b36a62ee7"/>
    <ds:schemaRef ds:uri="8ea8976e-b461-4dc7-a1f6-93425136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Sources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Mathijs Bijkerk</dc:creator>
  <cp:lastModifiedBy>Jort Wolda</cp:lastModifiedBy>
  <dcterms:created xsi:type="dcterms:W3CDTF">2026-08-13T16:00:32Z</dcterms:created>
  <dcterms:modified xsi:type="dcterms:W3CDTF">2026-08-20T08:18:35Z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0x010100FB76FF306601E54A9190474F965DF301</vt:lpwstr>
  </property>
  <property fmtid="{D5CDD505-2E9C-101B-9397-08002B2CF9AE}" pid="3" name="MediaServiceImageTags">
    <vt:lpwstr/>
  </property>
</Properties>
</file>