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buildings/"/>
    </mc:Choice>
  </mc:AlternateContent>
  <xr:revisionPtr revIDLastSave="0" documentId="13_ncr:1_{4B9106D2-1330-1246-A927-DE978C45BC15}" xr6:coauthVersionLast="47" xr6:coauthVersionMax="47" xr10:uidLastSave="{00000000-0000-0000-0000-000000000000}"/>
  <bookViews>
    <workbookView xWindow="20" yWindow="500" windowWidth="38400" windowHeight="21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2" l="1"/>
  <c r="G13" i="13"/>
  <c r="L13" i="13"/>
  <c r="G10" i="16"/>
  <c r="F10" i="16"/>
  <c r="E10" i="16"/>
  <c r="G6" i="16"/>
  <c r="I8" i="13" s="1"/>
  <c r="G8" i="13" s="1"/>
  <c r="E14" i="12" s="1"/>
  <c r="G5" i="16"/>
  <c r="I9" i="13" s="1"/>
  <c r="G9" i="13" s="1"/>
  <c r="J14" i="13"/>
  <c r="G14" i="13" s="1"/>
  <c r="C9" i="13"/>
  <c r="J12" i="13"/>
  <c r="N16" i="13"/>
  <c r="D9" i="16"/>
  <c r="L126" i="16"/>
  <c r="C12" i="13"/>
  <c r="C7" i="13"/>
  <c r="C8" i="13"/>
  <c r="J7" i="13"/>
  <c r="G7" i="13" s="1"/>
  <c r="E11" i="12" s="1"/>
  <c r="G8" i="16"/>
  <c r="G7" i="16"/>
  <c r="G4" i="16"/>
  <c r="L43" i="16"/>
  <c r="L6" i="16"/>
  <c r="E18" i="12" l="1"/>
  <c r="G12" i="13"/>
  <c r="E21" i="12" s="1"/>
  <c r="G16" i="13"/>
  <c r="E34" i="12" s="1"/>
  <c r="E32" i="12"/>
</calcChain>
</file>

<file path=xl/sharedStrings.xml><?xml version="1.0" encoding="utf-8"?>
<sst xmlns="http://schemas.openxmlformats.org/spreadsheetml/2006/main" count="183" uniqueCount="129">
  <si>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</si>
  <si>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</si>
  <si>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</si>
  <si>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</si>
  <si>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</si>
  <si>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</si>
  <si>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</si>
  <si>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</si>
  <si>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</si>
  <si>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</si>
  <si>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</si>
  <si>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</si>
  <si>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</si>
  <si>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</si>
  <si>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</si>
  <si>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</si>
  <si>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</si>
  <si>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</si>
  <si>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</si>
  <si>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</si>
  <si>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</si>
  <si>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</si>
  <si>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</si>
  <si>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</si>
  <si>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</si>
  <si>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</si>
  <si>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</si>
  <si>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</si>
  <si>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</si>
  <si>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</si>
  <si>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</si>
  <si>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</si>
  <si>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</si>
  <si>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</si>
  <si>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</si>
  <si>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</si>
  <si>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</si>
  <si>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</si>
  <si>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</si>
  <si>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</si>
  <si>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</si>
  <si>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</si>
  <si>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</si>
  <si>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</si>
  <si>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</si>
  <si>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</si>
  <si>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</si>
  <si>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</si>
  <si>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</si>
  <si>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</si>
  <si>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</si>
  <si>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</si>
  <si>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</si>
  <si>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</si>
  <si>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</si>
  <si>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</si>
  <si>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</si>
  <si>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</si>
  <si>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</si>
  <si>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</si>
  <si>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</si>
  <si>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</si>
  <si>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</si>
  <si>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</si>
  <si>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</si>
  <si>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</si>
  <si>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</si>
  <si>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</si>
  <si>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</si>
  <si>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</si>
  <si>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</si>
  <si>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</si>
  <si>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</si>
  <si>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</si>
  <si>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</si>
  <si>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</si>
  <si>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Comments</t>
  </si>
  <si>
    <t>Technical</t>
  </si>
  <si>
    <t>output.useable_heat</t>
  </si>
  <si>
    <t>full_load_hours</t>
  </si>
  <si>
    <t>Land use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</si>
  <si>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</si>
  <si>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</si>
  <si>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</si>
  <si>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</si>
  <si>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input.solar_thermal</t>
  </si>
  <si>
    <t>Construction time</t>
  </si>
  <si>
    <t>Holland Solar</t>
  </si>
  <si>
    <t xml:space="preserve">No costs to avoid double counting </t>
  </si>
  <si>
    <t>households_water_heater_solar_thermal.converter</t>
  </si>
  <si>
    <t>Koen van Bemmelen</t>
  </si>
  <si>
    <t>Min value</t>
  </si>
  <si>
    <t>Max value</t>
  </si>
  <si>
    <t>Comment</t>
  </si>
  <si>
    <t>Taken from existing ETSource node data</t>
  </si>
  <si>
    <t>https://cedelft.eu/wp-content/uploads/sites/2/2021/06/CE_Delft_210137_-Potentieel-zonthermie-Rivierenland_def.pdf</t>
  </si>
  <si>
    <t>Figure A: solar thermal panel characteristics</t>
  </si>
  <si>
    <t xml:space="preserve">Source: </t>
  </si>
  <si>
    <t>https://refman.energytransitionmodel.com/publications/2188</t>
  </si>
  <si>
    <t>NL</t>
  </si>
  <si>
    <t>CE Delft</t>
  </si>
  <si>
    <t>HR Solar</t>
  </si>
  <si>
    <t>https://refman.energytransitionmodel.com/publications/2189</t>
  </si>
  <si>
    <t>https://www.hrsolar.nl/wp-content/uploads/woocommerce_uploads/2018/02/200.001_Nero_Specificaties-umbtoc.pdf</t>
  </si>
  <si>
    <t>Figure B: solar thermal panel characteristics</t>
  </si>
  <si>
    <t>m2</t>
  </si>
  <si>
    <t>Figure B</t>
  </si>
  <si>
    <t>Figure A</t>
  </si>
  <si>
    <t>Figure C: solar thermal panel costs</t>
  </si>
  <si>
    <t>Source:</t>
  </si>
  <si>
    <t>eco2all.nl</t>
  </si>
  <si>
    <t>Costs per m2 from figure C scaled to Nero collector</t>
  </si>
  <si>
    <t>eur</t>
  </si>
  <si>
    <t>Figure B ηcol</t>
  </si>
  <si>
    <t>Quintel assumption</t>
  </si>
  <si>
    <t>hours</t>
  </si>
  <si>
    <t>Figure D: technical lifetime</t>
  </si>
  <si>
    <t>NPLW</t>
  </si>
  <si>
    <t>https://www.nplw.nl/technieken/warmtebronnen/zonnewarmte/default.aspx</t>
  </si>
  <si>
    <t>year</t>
  </si>
  <si>
    <t>factor</t>
  </si>
  <si>
    <t>Figure D</t>
  </si>
  <si>
    <t>Figure E: O&amp;M costs</t>
  </si>
  <si>
    <t>https://www.consumentenbond.nl/zonnepanelen/zonneboiler-kosten-opbrengsten</t>
  </si>
  <si>
    <t>eur/year</t>
  </si>
  <si>
    <t>Figure E</t>
  </si>
  <si>
    <t>Consumentenbond</t>
  </si>
  <si>
    <t>buildings_space_heater_solar_thermal</t>
  </si>
  <si>
    <t>copy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</si>
</sst>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000"/>
    <numFmt numFmtId="167" formatCode="&quot;€&quot;\ #,##0.00"/>
    <numFmt numFmtId="168" formatCode="&quot;€&quot;\ #,##0"/>
    <numFmt numFmtId="169" formatCode="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
      <sz val="12"/>
      <color rgb="FF3F3F76"/>
      <name val="Calibri"/>
      <family val="2"/>
      <scheme val="minor"/>
    </font>
    <font>
      <b/>
      <sz val="12"/>
      <color rgb="FFFA7D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2F2F2"/>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s>
  <cellStyleXfs count="25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13" borderId="22" applyNumberFormat="0" applyAlignment="0" applyProtection="0"/>
    <xf numFmtId="0" fontId="26" fillId="14" borderId="22" applyNumberFormat="0" applyAlignment="0" applyProtection="0"/>
  </cellStyleXfs>
  <cellXfs count="184">
    <xf numFmtId="0" fontId="0" fillId="0" borderId="0" xfId="0"/>
    <xf numFmtId="0" fontId="14" fillId="3" borderId="7" xfId="0" applyFont="1" applyFill="1" applyBorder="1"/>
    <xf numFmtId="0" fontId="15" fillId="3" borderId="17"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vertical="center"/>
    </xf>
    <xf numFmtId="1" fontId="13" fillId="2" borderId="0" xfId="0" applyNumberFormat="1" applyFont="1" applyFill="1" applyAlignment="1">
      <alignment horizontal="right" vertical="center"/>
    </xf>
    <xf numFmtId="2" fontId="13" fillId="2" borderId="0" xfId="0" applyNumberFormat="1" applyFont="1" applyFill="1" applyAlignment="1">
      <alignment horizontal="right" vertical="center"/>
    </xf>
    <xf numFmtId="0" fontId="13" fillId="2" borderId="0" xfId="0" applyFont="1" applyFill="1"/>
    <xf numFmtId="0" fontId="13" fillId="2" borderId="9" xfId="0"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18" fillId="0" borderId="0" xfId="177" applyFont="1" applyFill="1" applyBorder="1" applyAlignment="1" applyProtection="1"/>
    <xf numFmtId="0" fontId="9" fillId="2" borderId="18" xfId="0" applyFont="1" applyFill="1" applyBorder="1"/>
    <xf numFmtId="0" fontId="9" fillId="2" borderId="0" xfId="0" applyFont="1" applyFill="1"/>
    <xf numFmtId="0" fontId="9" fillId="0" borderId="0" xfId="0" applyFont="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9" fillId="2" borderId="0" xfId="0" applyFont="1" applyFill="1"/>
    <xf numFmtId="0" fontId="19"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3" fillId="2" borderId="9" xfId="0" applyNumberFormat="1" applyFont="1" applyFill="1" applyBorder="1" applyAlignment="1">
      <alignment vertical="center"/>
    </xf>
    <xf numFmtId="0" fontId="8" fillId="0" borderId="0" xfId="0" applyFont="1"/>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0" fontId="8" fillId="0" borderId="0" xfId="0" applyFont="1" applyAlignment="1">
      <alignment horizontal="left" vertical="center"/>
    </xf>
    <xf numFmtId="165" fontId="8" fillId="0" borderId="0" xfId="0" applyNumberFormat="1" applyFont="1" applyAlignment="1">
      <alignment vertical="center"/>
    </xf>
    <xf numFmtId="165" fontId="8" fillId="2" borderId="0" xfId="0" applyNumberFormat="1" applyFont="1" applyFill="1" applyAlignment="1">
      <alignment vertical="center"/>
    </xf>
    <xf numFmtId="2" fontId="8" fillId="2" borderId="0" xfId="0" applyNumberFormat="1" applyFont="1" applyFill="1" applyAlignment="1">
      <alignment horizontal="right" vertical="center"/>
    </xf>
    <xf numFmtId="1" fontId="8" fillId="2" borderId="0" xfId="0" applyNumberFormat="1" applyFont="1" applyFill="1" applyAlignment="1">
      <alignment horizontal="right" vertical="center"/>
    </xf>
    <xf numFmtId="10" fontId="8" fillId="2" borderId="0" xfId="0" applyNumberFormat="1" applyFont="1" applyFill="1" applyAlignment="1">
      <alignment horizontal="left" vertical="center" indent="2"/>
    </xf>
    <xf numFmtId="0" fontId="8" fillId="0" borderId="0" xfId="0" applyFont="1" applyAlignment="1">
      <alignment horizontal="left" vertical="center" indent="2"/>
    </xf>
    <xf numFmtId="0" fontId="13" fillId="2" borderId="17" xfId="0" applyFont="1" applyFill="1" applyBorder="1"/>
    <xf numFmtId="0" fontId="13" fillId="2" borderId="7" xfId="0" applyFont="1" applyFill="1" applyBorder="1"/>
    <xf numFmtId="0" fontId="13" fillId="2" borderId="16" xfId="0" applyFont="1" applyFill="1" applyBorder="1"/>
    <xf numFmtId="0" fontId="15" fillId="2" borderId="9" xfId="0" applyFont="1" applyFill="1" applyBorder="1"/>
    <xf numFmtId="164" fontId="9" fillId="2" borderId="21" xfId="0" applyNumberFormat="1" applyFont="1" applyFill="1" applyBorder="1"/>
    <xf numFmtId="0" fontId="14" fillId="2" borderId="0" xfId="0" applyFont="1" applyFill="1"/>
    <xf numFmtId="2" fontId="9" fillId="2" borderId="0" xfId="0" applyNumberFormat="1" applyFont="1" applyFill="1"/>
    <xf numFmtId="164" fontId="9" fillId="2" borderId="20" xfId="0" applyNumberFormat="1" applyFont="1" applyFill="1" applyBorder="1"/>
    <xf numFmtId="164" fontId="9" fillId="2" borderId="0" xfId="0" applyNumberFormat="1" applyFont="1" applyFill="1"/>
    <xf numFmtId="0" fontId="19" fillId="2" borderId="19" xfId="0" applyFont="1" applyFill="1" applyBorder="1"/>
    <xf numFmtId="0" fontId="9" fillId="2" borderId="5" xfId="0" applyFont="1" applyFill="1" applyBorder="1"/>
    <xf numFmtId="1" fontId="13" fillId="2" borderId="0" xfId="0" applyNumberFormat="1" applyFont="1" applyFill="1" applyAlignment="1">
      <alignment horizontal="left" vertical="center"/>
    </xf>
    <xf numFmtId="0" fontId="13" fillId="2" borderId="9" xfId="0" applyFont="1" applyFill="1" applyBorder="1" applyAlignment="1">
      <alignment vertical="center"/>
    </xf>
    <xf numFmtId="0" fontId="7" fillId="0" borderId="0" xfId="0" applyFont="1"/>
    <xf numFmtId="1" fontId="8" fillId="2" borderId="18" xfId="0" applyNumberFormat="1" applyFont="1" applyFill="1" applyBorder="1" applyAlignment="1">
      <alignment horizontal="right" vertical="center"/>
    </xf>
    <xf numFmtId="0" fontId="6" fillId="0" borderId="0" xfId="0" applyFont="1"/>
    <xf numFmtId="2" fontId="8" fillId="2" borderId="18" xfId="0" applyNumberFormat="1" applyFont="1" applyFill="1" applyBorder="1" applyAlignment="1">
      <alignment vertical="center"/>
    </xf>
    <xf numFmtId="165" fontId="5" fillId="0" borderId="0" xfId="0" applyNumberFormat="1" applyFont="1" applyAlignment="1">
      <alignment vertical="center"/>
    </xf>
    <xf numFmtId="0" fontId="5" fillId="0" borderId="0" xfId="0" applyFont="1"/>
    <xf numFmtId="0" fontId="4" fillId="2" borderId="18" xfId="0" applyFont="1" applyFill="1" applyBorder="1"/>
    <xf numFmtId="0" fontId="4" fillId="0" borderId="0" xfId="0" applyFont="1"/>
    <xf numFmtId="0" fontId="20" fillId="2" borderId="15" xfId="0" applyFont="1" applyFill="1" applyBorder="1"/>
    <xf numFmtId="0" fontId="20" fillId="2" borderId="5" xfId="0" applyFont="1" applyFill="1" applyBorder="1"/>
    <xf numFmtId="0" fontId="21" fillId="2" borderId="19" xfId="0" applyFont="1" applyFill="1" applyBorder="1"/>
    <xf numFmtId="0" fontId="20" fillId="2" borderId="10" xfId="0" applyFont="1" applyFill="1" applyBorder="1"/>
    <xf numFmtId="0" fontId="20" fillId="2" borderId="11" xfId="0" applyFont="1" applyFill="1" applyBorder="1"/>
    <xf numFmtId="49" fontId="20" fillId="2" borderId="11" xfId="0" applyNumberFormat="1" applyFont="1" applyFill="1" applyBorder="1"/>
    <xf numFmtId="0" fontId="20" fillId="2" borderId="12" xfId="0" applyFont="1" applyFill="1" applyBorder="1"/>
    <xf numFmtId="0" fontId="4" fillId="2" borderId="0" xfId="0" applyFont="1" applyFill="1"/>
    <xf numFmtId="0" fontId="4" fillId="2" borderId="6" xfId="0" applyFont="1" applyFill="1" applyBorder="1"/>
    <xf numFmtId="0" fontId="4" fillId="2" borderId="5" xfId="0" applyFont="1" applyFill="1" applyBorder="1"/>
    <xf numFmtId="165" fontId="8" fillId="2" borderId="18" xfId="0" applyNumberFormat="1" applyFont="1" applyFill="1" applyBorder="1" applyAlignment="1">
      <alignment vertical="center"/>
    </xf>
    <xf numFmtId="0" fontId="24" fillId="0" borderId="0" xfId="0" applyFont="1"/>
    <xf numFmtId="0" fontId="0" fillId="2" borderId="13" xfId="0" applyFill="1" applyBorder="1"/>
    <xf numFmtId="0" fontId="2" fillId="2" borderId="0" xfId="0" applyFont="1" applyFill="1"/>
    <xf numFmtId="0" fontId="0" fillId="2" borderId="8" xfId="0" applyFill="1" applyBorder="1"/>
    <xf numFmtId="0" fontId="2" fillId="2" borderId="9" xfId="0" applyFont="1" applyFill="1" applyBorder="1"/>
    <xf numFmtId="0" fontId="0" fillId="2" borderId="14" xfId="0" applyFill="1" applyBorder="1"/>
    <xf numFmtId="0" fontId="2" fillId="2" borderId="2" xfId="0" applyFont="1" applyFill="1" applyBorder="1"/>
    <xf numFmtId="0" fontId="2" fillId="2" borderId="13" xfId="0" applyFont="1" applyFill="1" applyBorder="1"/>
    <xf numFmtId="0" fontId="2" fillId="2" borderId="8" xfId="0" applyFont="1" applyFill="1" applyBorder="1"/>
    <xf numFmtId="0" fontId="23" fillId="2" borderId="0" xfId="0" applyFont="1" applyFill="1"/>
    <xf numFmtId="0" fontId="2" fillId="2" borderId="18" xfId="0" applyFont="1" applyFill="1" applyBorder="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2" borderId="7" xfId="0" applyFont="1" applyFill="1" applyBorder="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2" borderId="1" xfId="0" applyFont="1" applyFill="1" applyBorder="1"/>
    <xf numFmtId="0" fontId="2" fillId="2" borderId="14" xfId="0" applyFont="1" applyFill="1" applyBorder="1"/>
    <xf numFmtId="0" fontId="2" fillId="2" borderId="5" xfId="0" applyFont="1" applyFill="1" applyBorder="1"/>
    <xf numFmtId="0" fontId="0" fillId="2" borderId="0" xfId="0" applyFill="1"/>
    <xf numFmtId="17" fontId="20" fillId="2" borderId="0" xfId="0" applyNumberFormat="1" applyFont="1" applyFill="1"/>
    <xf numFmtId="0" fontId="2" fillId="0" borderId="0" xfId="0" applyFont="1" applyAlignment="1">
      <alignment horizontal="left" vertical="center" indent="1"/>
    </xf>
    <xf numFmtId="0" fontId="8" fillId="0" borderId="0" xfId="0" applyFont="1" applyAlignment="1">
      <alignment horizontal="left" vertical="center" indent="1"/>
    </xf>
    <xf numFmtId="0" fontId="6" fillId="0" borderId="0" xfId="0" applyFont="1" applyAlignment="1">
      <alignment horizontal="left" vertical="center" indent="1"/>
    </xf>
    <xf numFmtId="1" fontId="2" fillId="2" borderId="0" xfId="0" applyNumberFormat="1" applyFont="1" applyFill="1" applyAlignment="1">
      <alignment vertical="center"/>
    </xf>
    <xf numFmtId="165" fontId="2" fillId="2" borderId="0" xfId="0" applyNumberFormat="1" applyFont="1" applyFill="1" applyAlignment="1">
      <alignment vertical="center"/>
    </xf>
    <xf numFmtId="2" fontId="2" fillId="2" borderId="0" xfId="0" applyNumberFormat="1" applyFont="1" applyFill="1" applyAlignment="1">
      <alignment horizontal="right" vertical="center"/>
    </xf>
    <xf numFmtId="1" fontId="2" fillId="2" borderId="0" xfId="0" applyNumberFormat="1" applyFont="1" applyFill="1" applyAlignment="1">
      <alignment horizontal="right" vertical="center"/>
    </xf>
    <xf numFmtId="2" fontId="2" fillId="2" borderId="18" xfId="0" applyNumberFormat="1" applyFont="1" applyFill="1" applyBorder="1" applyAlignment="1">
      <alignment horizontal="right" vertical="center"/>
    </xf>
    <xf numFmtId="0" fontId="2" fillId="0" borderId="0" xfId="0" applyFont="1" applyAlignment="1">
      <alignment horizontal="left" indent="1"/>
    </xf>
    <xf numFmtId="0" fontId="2" fillId="0" borderId="0" xfId="0" applyFont="1"/>
    <xf numFmtId="2" fontId="2" fillId="2" borderId="18" xfId="0" applyNumberFormat="1" applyFont="1" applyFill="1" applyBorder="1" applyAlignment="1">
      <alignment vertical="center"/>
    </xf>
    <xf numFmtId="0" fontId="8" fillId="2" borderId="15" xfId="0" applyFont="1" applyFill="1" applyBorder="1"/>
    <xf numFmtId="0" fontId="13" fillId="2" borderId="5"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2" fillId="2" borderId="11" xfId="0" applyFont="1" applyFill="1" applyBorder="1"/>
    <xf numFmtId="2" fontId="8" fillId="2" borderId="11" xfId="0" applyNumberFormat="1" applyFont="1" applyFill="1" applyBorder="1"/>
    <xf numFmtId="0" fontId="8" fillId="2" borderId="12" xfId="0" applyFont="1" applyFill="1" applyBorder="1"/>
    <xf numFmtId="166" fontId="2" fillId="2" borderId="18" xfId="0" applyNumberFormat="1" applyFont="1" applyFill="1" applyBorder="1" applyAlignment="1">
      <alignment horizontal="right" vertical="center"/>
    </xf>
    <xf numFmtId="0" fontId="20" fillId="2" borderId="18" xfId="0" applyFont="1" applyFill="1" applyBorder="1"/>
    <xf numFmtId="0" fontId="1" fillId="2" borderId="0" xfId="0" applyFont="1" applyFill="1"/>
    <xf numFmtId="0" fontId="1" fillId="2" borderId="18" xfId="0" applyFont="1" applyFill="1" applyBorder="1"/>
    <xf numFmtId="0" fontId="4" fillId="2" borderId="3" xfId="0" applyFont="1" applyFill="1" applyBorder="1"/>
    <xf numFmtId="0" fontId="4" fillId="2" borderId="4" xfId="0" applyFont="1" applyFill="1" applyBorder="1"/>
    <xf numFmtId="0" fontId="4" fillId="2" borderId="15" xfId="0" applyFont="1" applyFill="1" applyBorder="1"/>
    <xf numFmtId="0" fontId="3" fillId="2" borderId="0" xfId="0" applyFont="1" applyFill="1"/>
    <xf numFmtId="0" fontId="4" fillId="2" borderId="10" xfId="0" applyFont="1" applyFill="1" applyBorder="1"/>
    <xf numFmtId="0" fontId="4" fillId="2" borderId="11" xfId="0" applyFont="1" applyFill="1" applyBorder="1"/>
    <xf numFmtId="0" fontId="4" fillId="2" borderId="12" xfId="0" applyFont="1" applyFill="1" applyBorder="1"/>
    <xf numFmtId="0" fontId="4" fillId="2" borderId="0" xfId="0" applyFont="1" applyFill="1" applyAlignment="1">
      <alignment horizontal="center"/>
    </xf>
    <xf numFmtId="0" fontId="1" fillId="2" borderId="5" xfId="0" applyFont="1" applyFill="1" applyBorder="1"/>
    <xf numFmtId="0" fontId="25" fillId="13" borderId="22" xfId="257"/>
    <xf numFmtId="0" fontId="26" fillId="14" borderId="22" xfId="258"/>
    <xf numFmtId="167" fontId="26" fillId="14" borderId="22" xfId="258" applyNumberFormat="1"/>
    <xf numFmtId="168" fontId="26" fillId="14" borderId="22" xfId="258" applyNumberFormat="1"/>
    <xf numFmtId="0" fontId="1" fillId="0" borderId="0" xfId="0" applyFont="1"/>
    <xf numFmtId="0" fontId="1" fillId="0" borderId="0" xfId="0" applyFont="1" applyAlignment="1">
      <alignment horizontal="left" vertical="center"/>
    </xf>
    <xf numFmtId="164" fontId="8" fillId="2" borderId="18" xfId="0" applyNumberFormat="1" applyFont="1" applyFill="1" applyBorder="1" applyAlignment="1">
      <alignment horizontal="right" vertical="center"/>
    </xf>
    <xf numFmtId="2" fontId="9" fillId="0" borderId="18" xfId="0" applyNumberFormat="1" applyFont="1" applyBorder="1"/>
    <xf numFmtId="164" fontId="9" fillId="0" borderId="18" xfId="0" applyNumberFormat="1" applyFont="1" applyBorder="1"/>
    <xf numFmtId="2" fontId="8" fillId="2" borderId="0" xfId="0" applyNumberFormat="1" applyFont="1" applyFill="1" applyAlignment="1">
      <alignment vertical="center"/>
    </xf>
    <xf numFmtId="165" fontId="8" fillId="2" borderId="20" xfId="0" applyNumberFormat="1" applyFont="1" applyFill="1" applyBorder="1" applyAlignment="1">
      <alignment vertical="center"/>
    </xf>
    <xf numFmtId="169" fontId="8" fillId="2" borderId="18" xfId="0" applyNumberFormat="1" applyFont="1" applyFill="1" applyBorder="1" applyAlignment="1">
      <alignment vertical="center"/>
    </xf>
    <xf numFmtId="169" fontId="8" fillId="2" borderId="18" xfId="0" applyNumberFormat="1" applyFont="1" applyFill="1" applyBorder="1"/>
    <xf numFmtId="169" fontId="9" fillId="0" borderId="18" xfId="0" applyNumberFormat="1" applyFont="1" applyBorder="1"/>
    <xf numFmtId="166" fontId="9" fillId="0" borderId="18" xfId="0" applyNumberFormat="1" applyFont="1" applyBorder="1"/>
    <xf numFmtId="167" fontId="25" fillId="13" borderId="22" xfId="257" applyNumberFormat="1"/>
    <xf numFmtId="166" fontId="2" fillId="2" borderId="0" xfId="0" applyNumberFormat="1" applyFont="1" applyFill="1" applyAlignment="1">
      <alignment horizontal="right" vertical="center"/>
    </xf>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xf numFmtId="0" fontId="15" fillId="3" borderId="7" xfId="0" applyFont="1" applyFill="1" applyBorder="1"/>
    <xf numFmtId="0" fontId="14" fillId="3" borderId="0" xfId="0" applyFont="1" applyFill="1" applyBorder="1"/>
  </cellXfs>
  <cellStyles count="259">
    <cellStyle name="Calculation" xfId="258"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1549400</xdr:colOff>
      <xdr:row>5</xdr:row>
      <xdr:rowOff>190500</xdr:rowOff>
    </xdr:from>
    <xdr:to>
      <xdr:col>22</xdr:col>
      <xdr:colOff>86476</xdr:colOff>
      <xdr:row>40</xdr:row>
      <xdr:rowOff>50800</xdr:rowOff>
    </xdr:to>
    <xdr:pic>
      <xdr:nvPicPr>
        <xdr:cNvPr id="2" name="Picture 1">
          <a:extLst>
            <a:ext uri="{FF2B5EF4-FFF2-40B4-BE49-F238E27FC236}">
              <a16:creationId xmlns:a16="http://schemas.microsoft.com/office/drawing/2014/main" id="{C87BB52D-BDCA-431F-53A6-BEBD183478BB}"/>
            </a:ext>
          </a:extLst>
        </xdr:cNvPr>
        <xdr:cNvPicPr>
          <a:picLocks noChangeAspect="1"/>
        </xdr:cNvPicPr>
      </xdr:nvPicPr>
      <xdr:blipFill>
        <a:blip xmlns:r="http://schemas.openxmlformats.org/officeDocument/2006/relationships" r:embed="rId1"/>
        <a:stretch>
          <a:fillRect/>
        </a:stretch>
      </xdr:blipFill>
      <xdr:spPr>
        <a:xfrm>
          <a:off x="12687300" y="1219200"/>
          <a:ext cx="10157576" cy="6985000"/>
        </a:xfrm>
        <a:prstGeom prst="rect">
          <a:avLst/>
        </a:prstGeom>
      </xdr:spPr>
    </xdr:pic>
    <xdr:clientData/>
  </xdr:twoCellAnchor>
  <xdr:twoCellAnchor editAs="oneCell">
    <xdr:from>
      <xdr:col>10</xdr:col>
      <xdr:colOff>0</xdr:colOff>
      <xdr:row>42</xdr:row>
      <xdr:rowOff>203199</xdr:rowOff>
    </xdr:from>
    <xdr:to>
      <xdr:col>16</xdr:col>
      <xdr:colOff>584200</xdr:colOff>
      <xdr:row>86</xdr:row>
      <xdr:rowOff>136524</xdr:rowOff>
    </xdr:to>
    <xdr:pic>
      <xdr:nvPicPr>
        <xdr:cNvPr id="6" name="Picture 5">
          <a:extLst>
            <a:ext uri="{FF2B5EF4-FFF2-40B4-BE49-F238E27FC236}">
              <a16:creationId xmlns:a16="http://schemas.microsoft.com/office/drawing/2014/main" id="{4776E5A5-3E71-027C-0916-F33BD4B25897}"/>
            </a:ext>
          </a:extLst>
        </xdr:cNvPr>
        <xdr:cNvPicPr>
          <a:picLocks noChangeAspect="1"/>
        </xdr:cNvPicPr>
      </xdr:nvPicPr>
      <xdr:blipFill>
        <a:blip xmlns:r="http://schemas.openxmlformats.org/officeDocument/2006/relationships" r:embed="rId2"/>
        <a:stretch>
          <a:fillRect/>
        </a:stretch>
      </xdr:blipFill>
      <xdr:spPr>
        <a:xfrm>
          <a:off x="11036300" y="8762999"/>
          <a:ext cx="5461000" cy="8874125"/>
        </a:xfrm>
        <a:prstGeom prst="rect">
          <a:avLst/>
        </a:prstGeom>
      </xdr:spPr>
    </xdr:pic>
    <xdr:clientData/>
  </xdr:twoCellAnchor>
  <xdr:twoCellAnchor editAs="oneCell">
    <xdr:from>
      <xdr:col>10</xdr:col>
      <xdr:colOff>0</xdr:colOff>
      <xdr:row>90</xdr:row>
      <xdr:rowOff>139700</xdr:rowOff>
    </xdr:from>
    <xdr:to>
      <xdr:col>19</xdr:col>
      <xdr:colOff>457200</xdr:colOff>
      <xdr:row>121</xdr:row>
      <xdr:rowOff>141908</xdr:rowOff>
    </xdr:to>
    <xdr:pic>
      <xdr:nvPicPr>
        <xdr:cNvPr id="8" name="Picture 7">
          <a:extLst>
            <a:ext uri="{FF2B5EF4-FFF2-40B4-BE49-F238E27FC236}">
              <a16:creationId xmlns:a16="http://schemas.microsoft.com/office/drawing/2014/main" id="{72EF00DA-8C5A-7C72-3106-B7E9942E5F3D}"/>
            </a:ext>
          </a:extLst>
        </xdr:cNvPr>
        <xdr:cNvPicPr>
          <a:picLocks noChangeAspect="1"/>
        </xdr:cNvPicPr>
      </xdr:nvPicPr>
      <xdr:blipFill>
        <a:blip xmlns:r="http://schemas.openxmlformats.org/officeDocument/2006/relationships" r:embed="rId3"/>
        <a:stretch>
          <a:fillRect/>
        </a:stretch>
      </xdr:blipFill>
      <xdr:spPr>
        <a:xfrm>
          <a:off x="11036300" y="18453100"/>
          <a:ext cx="7772400" cy="6301408"/>
        </a:xfrm>
        <a:prstGeom prst="rect">
          <a:avLst/>
        </a:prstGeom>
      </xdr:spPr>
    </xdr:pic>
    <xdr:clientData/>
  </xdr:twoCellAnchor>
  <xdr:twoCellAnchor editAs="oneCell">
    <xdr:from>
      <xdr:col>10</xdr:col>
      <xdr:colOff>0</xdr:colOff>
      <xdr:row>126</xdr:row>
      <xdr:rowOff>0</xdr:rowOff>
    </xdr:from>
    <xdr:to>
      <xdr:col>18</xdr:col>
      <xdr:colOff>571500</xdr:colOff>
      <xdr:row>134</xdr:row>
      <xdr:rowOff>76200</xdr:rowOff>
    </xdr:to>
    <xdr:pic>
      <xdr:nvPicPr>
        <xdr:cNvPr id="9" name="Picture 8">
          <a:extLst>
            <a:ext uri="{FF2B5EF4-FFF2-40B4-BE49-F238E27FC236}">
              <a16:creationId xmlns:a16="http://schemas.microsoft.com/office/drawing/2014/main" id="{0BD0BE3A-D09C-BE1C-4440-A5E645A665EE}"/>
            </a:ext>
          </a:extLst>
        </xdr:cNvPr>
        <xdr:cNvPicPr>
          <a:picLocks noChangeAspect="1"/>
        </xdr:cNvPicPr>
      </xdr:nvPicPr>
      <xdr:blipFill>
        <a:blip xmlns:r="http://schemas.openxmlformats.org/officeDocument/2006/relationships" r:embed="rId4"/>
        <a:stretch>
          <a:fillRect/>
        </a:stretch>
      </xdr:blipFill>
      <xdr:spPr>
        <a:xfrm>
          <a:off x="13576300" y="25628600"/>
          <a:ext cx="7073900" cy="1701800"/>
        </a:xfrm>
        <a:prstGeom prst="rect">
          <a:avLst/>
        </a:prstGeom>
      </xdr:spPr>
    </xdr:pic>
    <xdr:clientData/>
  </xdr:twoCellAnchor>
  <xdr:twoCellAnchor editAs="oneCell">
    <xdr:from>
      <xdr:col>9</xdr:col>
      <xdr:colOff>1727200</xdr:colOff>
      <xdr:row>138</xdr:row>
      <xdr:rowOff>76200</xdr:rowOff>
    </xdr:from>
    <xdr:to>
      <xdr:col>19</xdr:col>
      <xdr:colOff>317500</xdr:colOff>
      <xdr:row>152</xdr:row>
      <xdr:rowOff>187652</xdr:rowOff>
    </xdr:to>
    <xdr:pic>
      <xdr:nvPicPr>
        <xdr:cNvPr id="11" name="Picture 10">
          <a:extLst>
            <a:ext uri="{FF2B5EF4-FFF2-40B4-BE49-F238E27FC236}">
              <a16:creationId xmlns:a16="http://schemas.microsoft.com/office/drawing/2014/main" id="{A09B2321-38BB-0AC4-4A6B-F7EC43DD6887}"/>
            </a:ext>
          </a:extLst>
        </xdr:cNvPr>
        <xdr:cNvPicPr>
          <a:picLocks noChangeAspect="1"/>
        </xdr:cNvPicPr>
      </xdr:nvPicPr>
      <xdr:blipFill>
        <a:blip xmlns:r="http://schemas.openxmlformats.org/officeDocument/2006/relationships" r:embed="rId5"/>
        <a:stretch>
          <a:fillRect/>
        </a:stretch>
      </xdr:blipFill>
      <xdr:spPr>
        <a:xfrm>
          <a:off x="13436600" y="28143200"/>
          <a:ext cx="7772400" cy="29562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7"/>
  <sheetViews>
    <sheetView tabSelected="1" workbookViewId="0">
      <selection activeCell="C5" sqref="C5"/>
    </sheetView>
  </sheetViews>
  <sheetFormatPr baseColWidth="10" defaultColWidth="10.6640625" defaultRowHeight="16"/>
  <cols>
    <col min="1" max="1" width="3.5" style="21" customWidth="1"/>
    <col min="2" max="2" width="9.1640625" style="14" customWidth="1"/>
    <col min="3" max="3" width="48.6640625" style="14" customWidth="1"/>
    <col min="4" max="16384" width="10.6640625" style="14"/>
  </cols>
  <sheetData>
    <row r="1" spans="1:5" s="19" customFormat="1">
      <c r="A1" s="17"/>
      <c r="B1" s="18"/>
      <c r="C1" s="18"/>
    </row>
    <row r="2" spans="1:5" ht="21">
      <c r="A2" s="1"/>
      <c r="B2" s="20" t="s">
        <v>16</v>
      </c>
      <c r="C2" s="20"/>
    </row>
    <row r="3" spans="1:5">
      <c r="A3" s="1"/>
      <c r="B3" s="5"/>
      <c r="C3" s="5"/>
    </row>
    <row r="4" spans="1:5">
      <c r="A4" s="1"/>
      <c r="B4" s="2" t="s">
        <v>17</v>
      </c>
      <c r="C4" s="18" t="s">
        <v>127</v>
      </c>
      <c r="D4" s="100"/>
      <c r="E4" s="101"/>
    </row>
    <row r="5" spans="1:5">
      <c r="A5" s="1"/>
      <c r="B5" s="182" t="s">
        <v>128</v>
      </c>
      <c r="C5" s="183" t="s">
        <v>89</v>
      </c>
      <c r="D5" s="102"/>
      <c r="E5" s="101"/>
    </row>
    <row r="6" spans="1:5">
      <c r="A6" s="1"/>
      <c r="B6" s="3" t="s">
        <v>57</v>
      </c>
      <c r="C6" s="145" t="s">
        <v>90</v>
      </c>
      <c r="D6" s="102"/>
      <c r="E6" s="101"/>
    </row>
    <row r="7" spans="1:5">
      <c r="A7" s="1"/>
      <c r="B7" s="4" t="s">
        <v>19</v>
      </c>
      <c r="C7" s="103" t="s">
        <v>20</v>
      </c>
      <c r="D7" s="104"/>
      <c r="E7" s="101"/>
    </row>
    <row r="8" spans="1:5">
      <c r="A8" s="1"/>
      <c r="B8" s="5"/>
      <c r="C8" s="5"/>
      <c r="D8" s="101"/>
      <c r="E8" s="101"/>
    </row>
    <row r="9" spans="1:5">
      <c r="A9" s="1"/>
      <c r="B9" s="67" t="s">
        <v>58</v>
      </c>
      <c r="C9" s="105"/>
      <c r="D9" s="106"/>
      <c r="E9" s="101"/>
    </row>
    <row r="10" spans="1:5">
      <c r="A10" s="1"/>
      <c r="B10" s="68"/>
      <c r="C10" s="101"/>
      <c r="D10" s="107"/>
      <c r="E10" s="101"/>
    </row>
    <row r="11" spans="1:5">
      <c r="A11" s="1"/>
      <c r="B11" s="68" t="s">
        <v>59</v>
      </c>
      <c r="C11" s="108" t="s">
        <v>60</v>
      </c>
      <c r="D11" s="107"/>
      <c r="E11" s="101"/>
    </row>
    <row r="12" spans="1:5" ht="17" thickBot="1">
      <c r="A12" s="1"/>
      <c r="B12" s="68"/>
      <c r="C12" s="10" t="s">
        <v>61</v>
      </c>
      <c r="D12" s="107"/>
      <c r="E12" s="101"/>
    </row>
    <row r="13" spans="1:5" ht="17" thickBot="1">
      <c r="A13" s="1"/>
      <c r="B13" s="68"/>
      <c r="C13" s="109" t="s">
        <v>62</v>
      </c>
      <c r="D13" s="107"/>
      <c r="E13" s="101"/>
    </row>
    <row r="14" spans="1:5">
      <c r="A14" s="1"/>
      <c r="B14" s="68"/>
      <c r="C14" s="101" t="s">
        <v>63</v>
      </c>
      <c r="D14" s="107"/>
      <c r="E14" s="101"/>
    </row>
    <row r="15" spans="1:5">
      <c r="A15" s="1"/>
      <c r="B15" s="68"/>
      <c r="C15" s="101"/>
      <c r="D15" s="107"/>
      <c r="E15" s="101"/>
    </row>
    <row r="16" spans="1:5">
      <c r="A16" s="1"/>
      <c r="B16" s="68" t="s">
        <v>64</v>
      </c>
      <c r="C16" s="110" t="s">
        <v>65</v>
      </c>
      <c r="D16" s="107"/>
      <c r="E16" s="101"/>
    </row>
    <row r="17" spans="1:5">
      <c r="A17" s="1"/>
      <c r="B17" s="68"/>
      <c r="C17" s="111" t="s">
        <v>66</v>
      </c>
      <c r="D17" s="107"/>
      <c r="E17" s="101"/>
    </row>
    <row r="18" spans="1:5">
      <c r="A18" s="1"/>
      <c r="B18" s="68"/>
      <c r="C18" s="112" t="s">
        <v>67</v>
      </c>
      <c r="D18" s="107"/>
      <c r="E18" s="101"/>
    </row>
    <row r="19" spans="1:5">
      <c r="A19" s="1"/>
      <c r="B19" s="68"/>
      <c r="C19" s="113" t="s">
        <v>68</v>
      </c>
      <c r="D19" s="107"/>
      <c r="E19" s="101"/>
    </row>
    <row r="20" spans="1:5">
      <c r="A20" s="1"/>
      <c r="B20" s="114"/>
      <c r="C20" s="115" t="s">
        <v>69</v>
      </c>
      <c r="D20" s="107"/>
      <c r="E20" s="101"/>
    </row>
    <row r="21" spans="1:5">
      <c r="A21" s="1"/>
      <c r="B21" s="114"/>
      <c r="C21" s="116" t="s">
        <v>70</v>
      </c>
      <c r="D21" s="107"/>
      <c r="E21" s="101"/>
    </row>
    <row r="22" spans="1:5">
      <c r="A22" s="1"/>
      <c r="B22" s="114"/>
      <c r="C22" s="117" t="s">
        <v>71</v>
      </c>
      <c r="D22" s="107"/>
      <c r="E22" s="101"/>
    </row>
    <row r="23" spans="1:5">
      <c r="A23" s="1"/>
      <c r="B23" s="114"/>
      <c r="C23" s="118" t="s">
        <v>72</v>
      </c>
      <c r="D23" s="107"/>
      <c r="E23" s="101"/>
    </row>
    <row r="24" spans="1:5">
      <c r="B24" s="119"/>
      <c r="C24" s="103"/>
      <c r="D24" s="120"/>
      <c r="E24" s="101"/>
    </row>
    <row r="25" spans="1:5">
      <c r="B25" s="101"/>
      <c r="C25" s="101"/>
      <c r="D25" s="101"/>
      <c r="E25" s="101"/>
    </row>
    <row r="26" spans="1:5">
      <c r="B26" s="101"/>
      <c r="C26" s="101"/>
      <c r="D26" s="101"/>
      <c r="E26" s="101"/>
    </row>
    <row r="27" spans="1:5">
      <c r="B27" s="101"/>
      <c r="C27" s="101"/>
      <c r="D27" s="101"/>
      <c r="E27" s="10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6"/>
  <sheetViews>
    <sheetView workbookViewId="0">
      <selection activeCell="G37" sqref="G37"/>
    </sheetView>
  </sheetViews>
  <sheetFormatPr baseColWidth="10" defaultColWidth="10.6640625" defaultRowHeight="16"/>
  <cols>
    <col min="1" max="1" width="3.33203125" style="27" customWidth="1"/>
    <col min="2" max="2" width="3.6640625" style="27" customWidth="1"/>
    <col min="3" max="3" width="46" style="27" customWidth="1"/>
    <col min="4" max="4" width="12.6640625" style="27" customWidth="1"/>
    <col min="5" max="5" width="17.5" style="27" customWidth="1"/>
    <col min="6" max="6" width="4.5" style="27" customWidth="1"/>
    <col min="7" max="7" width="45" style="27" customWidth="1"/>
    <col min="8" max="8" width="5.1640625" style="27" customWidth="1"/>
    <col min="9" max="9" width="75.1640625" style="27" customWidth="1"/>
    <col min="10" max="10" width="5.5" style="27" customWidth="1"/>
    <col min="11" max="16384" width="10.6640625" style="27"/>
  </cols>
  <sheetData>
    <row r="2" spans="2:10">
      <c r="B2" s="173" t="s">
        <v>83</v>
      </c>
      <c r="C2" s="174"/>
      <c r="D2" s="174"/>
      <c r="E2" s="175"/>
    </row>
    <row r="3" spans="2:10">
      <c r="B3" s="176"/>
      <c r="C3" s="177"/>
      <c r="D3" s="177"/>
      <c r="E3" s="178"/>
    </row>
    <row r="4" spans="2:10" ht="41" customHeight="1">
      <c r="B4" s="179"/>
      <c r="C4" s="180"/>
      <c r="D4" s="180"/>
      <c r="E4" s="181"/>
    </row>
    <row r="5" spans="2:10" ht="17" thickBot="1"/>
    <row r="6" spans="2:10">
      <c r="B6" s="29"/>
      <c r="C6" s="12"/>
      <c r="D6" s="12"/>
      <c r="E6" s="12"/>
      <c r="F6" s="12"/>
      <c r="G6" s="12"/>
      <c r="H6" s="12"/>
      <c r="I6" s="12"/>
      <c r="J6" s="30"/>
    </row>
    <row r="7" spans="2:10" s="35" customFormat="1" ht="19">
      <c r="B7" s="69"/>
      <c r="C7" s="11" t="s">
        <v>29</v>
      </c>
      <c r="D7" s="70" t="s">
        <v>13</v>
      </c>
      <c r="E7" s="11" t="s">
        <v>6</v>
      </c>
      <c r="F7" s="11"/>
      <c r="G7" s="11" t="s">
        <v>12</v>
      </c>
      <c r="H7" s="11"/>
      <c r="I7" s="11" t="s">
        <v>0</v>
      </c>
      <c r="J7" s="76"/>
    </row>
    <row r="8" spans="2:10" s="35" customFormat="1" ht="19">
      <c r="B8" s="16"/>
      <c r="C8" s="10"/>
      <c r="D8" s="23"/>
      <c r="E8" s="10"/>
      <c r="F8" s="10"/>
      <c r="G8" s="10"/>
      <c r="H8" s="10"/>
      <c r="I8" s="10"/>
      <c r="J8" s="36"/>
    </row>
    <row r="9" spans="2:10" s="35" customFormat="1" ht="20" thickBot="1">
      <c r="B9" s="16"/>
      <c r="C9" s="10" t="s">
        <v>77</v>
      </c>
      <c r="D9" s="23"/>
      <c r="E9" s="10"/>
      <c r="F9" s="10"/>
      <c r="G9" s="10"/>
      <c r="H9" s="10"/>
      <c r="I9" s="10"/>
      <c r="J9" s="36"/>
    </row>
    <row r="10" spans="2:10" s="35" customFormat="1" ht="20" thickBot="1">
      <c r="B10" s="16"/>
      <c r="C10" s="133" t="s">
        <v>85</v>
      </c>
      <c r="D10" s="13" t="s">
        <v>4</v>
      </c>
      <c r="E10" s="37">
        <v>1</v>
      </c>
      <c r="F10" s="28"/>
      <c r="G10" s="28"/>
      <c r="H10" s="22"/>
      <c r="I10" s="109"/>
      <c r="J10" s="36"/>
    </row>
    <row r="11" spans="2:10" s="35" customFormat="1" ht="20" thickBot="1">
      <c r="B11" s="16"/>
      <c r="C11" s="82" t="s">
        <v>78</v>
      </c>
      <c r="D11" s="13" t="s">
        <v>4</v>
      </c>
      <c r="E11" s="163">
        <f>'Research data'!G7</f>
        <v>0.48</v>
      </c>
      <c r="F11" s="28"/>
      <c r="G11" s="28"/>
      <c r="H11" s="22"/>
      <c r="I11" s="109"/>
      <c r="J11" s="36"/>
    </row>
    <row r="12" spans="2:10" ht="17" thickBot="1">
      <c r="B12" s="31"/>
      <c r="C12" s="28" t="s">
        <v>31</v>
      </c>
      <c r="D12" s="15" t="s">
        <v>4</v>
      </c>
      <c r="E12" s="37">
        <v>0</v>
      </c>
      <c r="F12" s="28"/>
      <c r="G12" s="28"/>
      <c r="H12" s="28"/>
      <c r="I12" s="146" t="s">
        <v>94</v>
      </c>
      <c r="J12" s="77"/>
    </row>
    <row r="13" spans="2:10" ht="17" thickBot="1">
      <c r="B13" s="31"/>
      <c r="C13" s="28" t="s">
        <v>33</v>
      </c>
      <c r="D13" s="15" t="s">
        <v>4</v>
      </c>
      <c r="E13" s="38">
        <v>0</v>
      </c>
      <c r="F13" s="28"/>
      <c r="G13" s="28"/>
      <c r="H13" s="28"/>
      <c r="I13" s="146" t="s">
        <v>94</v>
      </c>
      <c r="J13" s="77"/>
    </row>
    <row r="14" spans="2:10" ht="17" thickBot="1">
      <c r="B14" s="31"/>
      <c r="C14" s="82" t="s">
        <v>79</v>
      </c>
      <c r="D14" s="15" t="s">
        <v>4</v>
      </c>
      <c r="E14" s="164">
        <f>'Research data'!G8</f>
        <v>600</v>
      </c>
      <c r="F14" s="28"/>
      <c r="G14" s="28"/>
      <c r="H14" s="28"/>
      <c r="I14" s="109"/>
      <c r="J14" s="77"/>
    </row>
    <row r="15" spans="2:10" ht="17" thickBot="1">
      <c r="B15" s="31"/>
      <c r="C15" s="28" t="s">
        <v>9</v>
      </c>
      <c r="D15" s="15" t="s">
        <v>4</v>
      </c>
      <c r="E15" s="38">
        <v>0</v>
      </c>
      <c r="F15" s="28"/>
      <c r="G15" s="28"/>
      <c r="H15" s="28"/>
      <c r="I15" s="146" t="s">
        <v>94</v>
      </c>
      <c r="J15" s="77"/>
    </row>
    <row r="16" spans="2:10" ht="17" thickBot="1">
      <c r="B16" s="31"/>
      <c r="C16" s="28" t="s">
        <v>36</v>
      </c>
      <c r="D16" s="15" t="s">
        <v>4</v>
      </c>
      <c r="E16" s="26">
        <v>0</v>
      </c>
      <c r="F16" s="28"/>
      <c r="G16" s="28"/>
      <c r="H16" s="28"/>
      <c r="I16" s="146" t="s">
        <v>94</v>
      </c>
      <c r="J16" s="77"/>
    </row>
    <row r="17" spans="2:10" ht="17" thickBot="1">
      <c r="B17" s="31"/>
      <c r="C17" s="28" t="s">
        <v>37</v>
      </c>
      <c r="D17" s="15" t="s">
        <v>4</v>
      </c>
      <c r="E17" s="26">
        <v>0</v>
      </c>
      <c r="F17" s="28"/>
      <c r="G17" s="28"/>
      <c r="H17" s="28"/>
      <c r="I17" s="146" t="s">
        <v>94</v>
      </c>
      <c r="J17" s="77"/>
    </row>
    <row r="18" spans="2:10" ht="17" thickBot="1">
      <c r="B18" s="31"/>
      <c r="C18" s="28" t="s">
        <v>38</v>
      </c>
      <c r="D18" s="15" t="s">
        <v>56</v>
      </c>
      <c r="E18" s="169">
        <f>'Research data'!G9</f>
        <v>1.1000000000000001E-3</v>
      </c>
      <c r="F18" s="28"/>
      <c r="G18" s="28" t="s">
        <v>50</v>
      </c>
      <c r="H18" s="28"/>
      <c r="I18" s="144"/>
      <c r="J18" s="77"/>
    </row>
    <row r="19" spans="2:10">
      <c r="B19" s="31"/>
      <c r="C19" s="52"/>
      <c r="D19" s="72"/>
      <c r="E19" s="73"/>
      <c r="G19" s="52"/>
      <c r="J19" s="77"/>
    </row>
    <row r="20" spans="2:10" ht="17" thickBot="1">
      <c r="B20" s="31"/>
      <c r="C20" s="10" t="s">
        <v>73</v>
      </c>
      <c r="D20" s="72"/>
      <c r="E20" s="73"/>
      <c r="G20" s="52"/>
      <c r="J20" s="77"/>
    </row>
    <row r="21" spans="2:10" ht="17" thickBot="1">
      <c r="B21" s="31"/>
      <c r="C21" s="28" t="s">
        <v>39</v>
      </c>
      <c r="D21" s="15" t="s">
        <v>30</v>
      </c>
      <c r="E21" s="164">
        <f>'Research data'!G12</f>
        <v>600</v>
      </c>
      <c r="F21" s="28"/>
      <c r="G21" s="28" t="s">
        <v>8</v>
      </c>
      <c r="H21" s="28"/>
      <c r="I21" s="146"/>
      <c r="J21" s="77"/>
    </row>
    <row r="22" spans="2:10" ht="17" thickBot="1">
      <c r="B22" s="31"/>
      <c r="C22" s="28" t="s">
        <v>40</v>
      </c>
      <c r="D22" s="15" t="s">
        <v>30</v>
      </c>
      <c r="E22" s="38">
        <v>0</v>
      </c>
      <c r="F22" s="28"/>
      <c r="G22" s="28" t="s">
        <v>51</v>
      </c>
      <c r="H22" s="28"/>
      <c r="I22" s="109" t="s">
        <v>88</v>
      </c>
      <c r="J22" s="77"/>
    </row>
    <row r="23" spans="2:10" ht="17" thickBot="1">
      <c r="B23" s="31"/>
      <c r="C23" s="28" t="s">
        <v>11</v>
      </c>
      <c r="D23" s="15" t="s">
        <v>30</v>
      </c>
      <c r="E23" s="38">
        <v>0</v>
      </c>
      <c r="F23" s="28"/>
      <c r="G23" s="28" t="s">
        <v>23</v>
      </c>
      <c r="H23" s="28"/>
      <c r="I23" s="109" t="s">
        <v>88</v>
      </c>
      <c r="J23" s="77"/>
    </row>
    <row r="24" spans="2:10" ht="17" thickBot="1">
      <c r="B24" s="31"/>
      <c r="C24" s="28" t="s">
        <v>41</v>
      </c>
      <c r="D24" s="15" t="s">
        <v>30</v>
      </c>
      <c r="E24" s="38">
        <v>0</v>
      </c>
      <c r="F24" s="28"/>
      <c r="G24" s="28" t="s">
        <v>26</v>
      </c>
      <c r="H24" s="28"/>
      <c r="I24" s="109" t="s">
        <v>88</v>
      </c>
      <c r="J24" s="77"/>
    </row>
    <row r="25" spans="2:10" ht="17" thickBot="1">
      <c r="B25" s="31"/>
      <c r="C25" s="28" t="s">
        <v>42</v>
      </c>
      <c r="D25" s="15" t="s">
        <v>49</v>
      </c>
      <c r="E25" s="71">
        <f>'Research data'!G13</f>
        <v>20</v>
      </c>
      <c r="F25" s="28"/>
      <c r="G25" s="28" t="s">
        <v>52</v>
      </c>
      <c r="H25" s="28"/>
      <c r="I25" s="146"/>
      <c r="J25" s="77"/>
    </row>
    <row r="26" spans="2:10" ht="17" thickBot="1">
      <c r="B26" s="31"/>
      <c r="C26" s="28" t="s">
        <v>43</v>
      </c>
      <c r="D26" s="15" t="s">
        <v>48</v>
      </c>
      <c r="E26" s="38">
        <v>0</v>
      </c>
      <c r="F26" s="28"/>
      <c r="G26" s="28" t="s">
        <v>53</v>
      </c>
      <c r="H26" s="28"/>
      <c r="I26" s="146"/>
      <c r="J26" s="77"/>
    </row>
    <row r="27" spans="2:10" ht="17" thickBot="1">
      <c r="B27" s="31"/>
      <c r="C27" s="28" t="s">
        <v>44</v>
      </c>
      <c r="D27" s="15" t="s">
        <v>48</v>
      </c>
      <c r="E27" s="74">
        <v>0</v>
      </c>
      <c r="F27" s="28"/>
      <c r="G27" s="28" t="s">
        <v>54</v>
      </c>
      <c r="H27" s="28"/>
      <c r="I27" s="146"/>
      <c r="J27" s="77"/>
    </row>
    <row r="28" spans="2:10" ht="17" thickBot="1">
      <c r="B28" s="31"/>
      <c r="C28" s="28" t="s">
        <v>47</v>
      </c>
      <c r="D28" s="15" t="s">
        <v>2</v>
      </c>
      <c r="E28" s="37">
        <v>0.02</v>
      </c>
      <c r="F28" s="28"/>
      <c r="G28" s="28" t="s">
        <v>22</v>
      </c>
      <c r="H28" s="28"/>
      <c r="I28" s="99" t="s">
        <v>84</v>
      </c>
      <c r="J28" s="77"/>
    </row>
    <row r="29" spans="2:10" ht="17" thickBot="1">
      <c r="B29" s="31"/>
      <c r="C29" s="28" t="s">
        <v>35</v>
      </c>
      <c r="D29" s="15" t="s">
        <v>10</v>
      </c>
      <c r="E29" s="38">
        <v>0</v>
      </c>
      <c r="F29" s="28"/>
      <c r="G29" s="28"/>
      <c r="H29" s="28"/>
      <c r="I29" s="86"/>
      <c r="J29" s="77"/>
    </row>
    <row r="30" spans="2:10">
      <c r="B30" s="31"/>
      <c r="C30" s="28"/>
      <c r="D30" s="15"/>
      <c r="E30" s="75"/>
      <c r="F30" s="28"/>
      <c r="G30" s="28"/>
      <c r="H30" s="28"/>
      <c r="J30" s="77"/>
    </row>
    <row r="31" spans="2:10" ht="17" thickBot="1">
      <c r="B31" s="31"/>
      <c r="C31" s="10" t="s">
        <v>7</v>
      </c>
      <c r="D31" s="72"/>
      <c r="E31" s="75"/>
      <c r="J31" s="77"/>
    </row>
    <row r="32" spans="2:10" ht="17" thickBot="1">
      <c r="B32" s="31"/>
      <c r="C32" s="28" t="s">
        <v>34</v>
      </c>
      <c r="D32" s="15" t="s">
        <v>3</v>
      </c>
      <c r="E32" s="170">
        <f>'Research data'!G14</f>
        <v>1.6199999999999999E-6</v>
      </c>
      <c r="F32" s="28"/>
      <c r="G32" s="28" t="s">
        <v>14</v>
      </c>
      <c r="H32" s="28"/>
      <c r="I32" s="109"/>
      <c r="J32" s="77"/>
    </row>
    <row r="33" spans="2:10" ht="17" thickBot="1">
      <c r="B33" s="31"/>
      <c r="C33" s="85" t="s">
        <v>45</v>
      </c>
      <c r="D33" s="15" t="s">
        <v>1</v>
      </c>
      <c r="E33" s="71">
        <v>0</v>
      </c>
      <c r="F33" s="28"/>
      <c r="G33" s="28" t="s">
        <v>25</v>
      </c>
      <c r="H33" s="28"/>
      <c r="I33" s="146" t="s">
        <v>94</v>
      </c>
      <c r="J33" s="77"/>
    </row>
    <row r="34" spans="2:10" ht="17" thickBot="1">
      <c r="B34" s="31"/>
      <c r="C34" s="28" t="s">
        <v>46</v>
      </c>
      <c r="D34" s="15" t="s">
        <v>1</v>
      </c>
      <c r="E34" s="38">
        <f>'Research data'!G16</f>
        <v>25</v>
      </c>
      <c r="F34" s="28"/>
      <c r="G34" s="28" t="s">
        <v>24</v>
      </c>
      <c r="H34" s="28"/>
      <c r="I34" s="146"/>
      <c r="J34" s="77"/>
    </row>
    <row r="35" spans="2:10" ht="17" thickBot="1">
      <c r="B35" s="31"/>
      <c r="C35" s="28" t="s">
        <v>32</v>
      </c>
      <c r="D35" s="15" t="s">
        <v>4</v>
      </c>
      <c r="E35" s="38">
        <v>0</v>
      </c>
      <c r="F35" s="28"/>
      <c r="G35" s="28"/>
      <c r="H35" s="28"/>
      <c r="I35" s="146" t="s">
        <v>94</v>
      </c>
      <c r="J35" s="77"/>
    </row>
    <row r="36" spans="2:10" ht="20" customHeight="1" thickBot="1">
      <c r="B36" s="32"/>
      <c r="C36" s="33"/>
      <c r="D36" s="33"/>
      <c r="E36" s="33"/>
      <c r="F36" s="33"/>
      <c r="G36" s="33"/>
      <c r="H36" s="33"/>
      <c r="I36" s="33"/>
      <c r="J36"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0"/>
  <sheetViews>
    <sheetView workbookViewId="0">
      <selection activeCell="G13" sqref="G13"/>
    </sheetView>
  </sheetViews>
  <sheetFormatPr baseColWidth="10" defaultColWidth="10.6640625" defaultRowHeight="16"/>
  <cols>
    <col min="1" max="2" width="3.5" style="52" customWidth="1"/>
    <col min="3" max="3" width="35.83203125" style="52" customWidth="1"/>
    <col min="4" max="4" width="16.5" style="52" hidden="1" customWidth="1"/>
    <col min="5" max="5" width="13.83203125" style="52" hidden="1" customWidth="1"/>
    <col min="6" max="6" width="12.5" style="52" customWidth="1"/>
    <col min="7" max="7" width="13" style="52" customWidth="1"/>
    <col min="8" max="8" width="4" style="52" customWidth="1"/>
    <col min="9" max="9" width="14.5" style="52" customWidth="1"/>
    <col min="10" max="10" width="12.1640625" style="52" bestFit="1" customWidth="1"/>
    <col min="11" max="11" width="3.5" style="52" customWidth="1"/>
    <col min="12" max="12" width="12.1640625" style="52" customWidth="1"/>
    <col min="13" max="13" width="3" style="53" customWidth="1"/>
    <col min="14" max="14" width="11.6640625" style="53" customWidth="1"/>
    <col min="15" max="15" width="60" style="52" customWidth="1"/>
    <col min="16" max="16384" width="10.6640625" style="52"/>
  </cols>
  <sheetData>
    <row r="1" spans="2:16" ht="17" thickBot="1"/>
    <row r="2" spans="2:16">
      <c r="B2" s="54"/>
      <c r="C2" s="55"/>
      <c r="D2" s="55"/>
      <c r="E2" s="55"/>
      <c r="F2" s="55"/>
      <c r="G2" s="55"/>
      <c r="H2" s="55"/>
      <c r="I2" s="55"/>
      <c r="J2" s="55"/>
      <c r="K2" s="55"/>
      <c r="L2" s="55"/>
      <c r="M2" s="56"/>
      <c r="N2" s="56"/>
      <c r="O2" s="55"/>
      <c r="P2" s="135"/>
    </row>
    <row r="3" spans="2:16" s="10" customFormat="1">
      <c r="B3" s="16"/>
      <c r="C3" s="79" t="s">
        <v>75</v>
      </c>
      <c r="D3" s="6"/>
      <c r="E3" s="6"/>
      <c r="F3" s="79" t="s">
        <v>13</v>
      </c>
      <c r="G3" s="79" t="s">
        <v>69</v>
      </c>
      <c r="H3" s="79"/>
      <c r="I3" s="79" t="s">
        <v>100</v>
      </c>
      <c r="J3" s="79" t="s">
        <v>87</v>
      </c>
      <c r="K3" s="79"/>
      <c r="L3" s="79" t="s">
        <v>126</v>
      </c>
      <c r="M3" s="50"/>
      <c r="N3" s="50" t="s">
        <v>117</v>
      </c>
      <c r="O3" s="79" t="s">
        <v>76</v>
      </c>
      <c r="P3" s="136"/>
    </row>
    <row r="4" spans="2:16">
      <c r="B4" s="57"/>
      <c r="C4" s="58"/>
      <c r="D4" s="58"/>
      <c r="E4" s="58"/>
      <c r="F4" s="58"/>
      <c r="G4" s="59"/>
      <c r="H4" s="59"/>
      <c r="I4" s="127"/>
      <c r="J4" s="59"/>
      <c r="K4" s="59"/>
      <c r="L4" s="59"/>
      <c r="M4" s="78"/>
      <c r="N4" s="78"/>
      <c r="O4" s="6"/>
      <c r="P4" s="137"/>
    </row>
    <row r="5" spans="2:16" ht="17" thickBot="1">
      <c r="B5" s="57"/>
      <c r="C5" s="24" t="s">
        <v>74</v>
      </c>
      <c r="D5" s="24"/>
      <c r="E5" s="24"/>
      <c r="F5" s="24"/>
      <c r="G5" s="7"/>
      <c r="H5" s="7"/>
      <c r="I5" s="127"/>
      <c r="J5" s="7"/>
      <c r="K5" s="7"/>
      <c r="L5" s="7"/>
      <c r="M5" s="7"/>
      <c r="N5" s="7"/>
      <c r="O5" s="51"/>
      <c r="P5" s="137"/>
    </row>
    <row r="6" spans="2:16" ht="17" thickBot="1">
      <c r="B6" s="57"/>
      <c r="C6" s="132" t="s">
        <v>85</v>
      </c>
      <c r="D6" s="24"/>
      <c r="E6" s="24"/>
      <c r="F6"/>
      <c r="G6" s="134">
        <v>1</v>
      </c>
      <c r="H6" s="7"/>
      <c r="I6" s="128"/>
      <c r="J6" s="7"/>
      <c r="K6" s="7"/>
      <c r="L6" s="7"/>
      <c r="M6" s="7"/>
      <c r="N6" s="7"/>
      <c r="O6" s="160" t="s">
        <v>114</v>
      </c>
      <c r="P6" s="137"/>
    </row>
    <row r="7" spans="2:16" ht="17" thickBot="1">
      <c r="B7" s="57"/>
      <c r="C7" s="124" t="str">
        <f>Dashboard!C11</f>
        <v>output.useable_heat</v>
      </c>
      <c r="D7" s="60"/>
      <c r="E7" s="60"/>
      <c r="F7" s="61"/>
      <c r="G7" s="98">
        <f>J7</f>
        <v>0.48</v>
      </c>
      <c r="H7" s="62"/>
      <c r="I7" s="101"/>
      <c r="J7" s="98">
        <f>Notes!G7</f>
        <v>0.48</v>
      </c>
      <c r="K7" s="62"/>
      <c r="L7" s="62"/>
      <c r="M7" s="59"/>
      <c r="N7" s="59"/>
      <c r="O7" s="51"/>
      <c r="P7" s="137"/>
    </row>
    <row r="8" spans="2:16" ht="17" thickBot="1">
      <c r="B8" s="57"/>
      <c r="C8" s="126" t="str">
        <f>Dashboard!C14</f>
        <v>full_load_hours</v>
      </c>
      <c r="D8" s="60"/>
      <c r="E8" s="60"/>
      <c r="F8" s="161" t="s">
        <v>115</v>
      </c>
      <c r="G8" s="166">
        <f>I8</f>
        <v>600</v>
      </c>
      <c r="H8" s="62"/>
      <c r="I8" s="167">
        <f>Notes!G6</f>
        <v>600</v>
      </c>
      <c r="J8" s="62"/>
      <c r="K8" s="62"/>
      <c r="L8" s="62"/>
      <c r="M8" s="59"/>
      <c r="N8" s="59"/>
      <c r="O8" s="51"/>
      <c r="P8" s="137"/>
    </row>
    <row r="9" spans="2:16" ht="17" thickBot="1">
      <c r="B9" s="57"/>
      <c r="C9" s="126" t="str">
        <f>Notes!D5</f>
        <v>heat_output_capacity</v>
      </c>
      <c r="D9" s="60"/>
      <c r="E9" s="60"/>
      <c r="F9" s="161" t="s">
        <v>56</v>
      </c>
      <c r="G9" s="168">
        <f>ROUND(I9,4)</f>
        <v>1.1000000000000001E-3</v>
      </c>
      <c r="H9" s="62"/>
      <c r="I9" s="167">
        <f>Notes!G5</f>
        <v>1.13652E-3</v>
      </c>
      <c r="J9" s="62"/>
      <c r="K9" s="62"/>
      <c r="L9" s="62"/>
      <c r="M9" s="59"/>
      <c r="N9" s="59"/>
      <c r="O9" s="51"/>
      <c r="P9" s="137"/>
    </row>
    <row r="10" spans="2:16">
      <c r="B10" s="57"/>
      <c r="C10" s="65"/>
      <c r="D10" s="65"/>
      <c r="E10" s="65"/>
      <c r="G10" s="63"/>
      <c r="H10" s="63"/>
      <c r="I10" s="129"/>
      <c r="J10" s="63"/>
      <c r="K10" s="63"/>
      <c r="L10" s="63"/>
      <c r="M10" s="59"/>
      <c r="N10" s="59"/>
      <c r="O10" s="87"/>
      <c r="P10" s="137"/>
    </row>
    <row r="11" spans="2:16" ht="17" thickBot="1">
      <c r="B11" s="57"/>
      <c r="C11" s="24" t="s">
        <v>7</v>
      </c>
      <c r="D11" s="24"/>
      <c r="E11" s="24"/>
      <c r="F11" s="24"/>
      <c r="G11" s="8"/>
      <c r="H11" s="8"/>
      <c r="I11" s="130"/>
      <c r="J11" s="8"/>
      <c r="K11" s="8"/>
      <c r="L11" s="8"/>
      <c r="M11" s="63"/>
      <c r="N11" s="63"/>
      <c r="O11" s="51"/>
      <c r="P11" s="137"/>
    </row>
    <row r="12" spans="2:16" ht="17" thickBot="1">
      <c r="B12" s="57"/>
      <c r="C12" s="126" t="str">
        <f>Notes!D6</f>
        <v>initial_investment</v>
      </c>
      <c r="D12" s="60"/>
      <c r="E12" s="60"/>
      <c r="F12" s="161" t="s">
        <v>112</v>
      </c>
      <c r="G12" s="83">
        <f>Notes!G6</f>
        <v>600</v>
      </c>
      <c r="H12" s="62"/>
      <c r="I12" s="128"/>
      <c r="J12" s="83">
        <f>Notes!G6</f>
        <v>600</v>
      </c>
      <c r="K12" s="165"/>
      <c r="L12" s="165"/>
      <c r="M12" s="9"/>
      <c r="N12" s="9"/>
      <c r="O12" s="25"/>
      <c r="P12" s="137"/>
    </row>
    <row r="13" spans="2:16" ht="17" thickBot="1">
      <c r="B13" s="57"/>
      <c r="C13" s="126" t="s">
        <v>42</v>
      </c>
      <c r="D13" s="60"/>
      <c r="E13" s="60"/>
      <c r="F13" s="161" t="s">
        <v>124</v>
      </c>
      <c r="G13" s="83">
        <f>L13</f>
        <v>20</v>
      </c>
      <c r="H13" s="62"/>
      <c r="I13" s="128"/>
      <c r="K13" s="165"/>
      <c r="L13" s="83">
        <f>Notes!G10</f>
        <v>20</v>
      </c>
      <c r="M13" s="9"/>
      <c r="N13" s="9"/>
      <c r="O13" s="25"/>
      <c r="P13" s="137"/>
    </row>
    <row r="14" spans="2:16" ht="17" thickBot="1">
      <c r="B14" s="57"/>
      <c r="C14" s="125" t="s">
        <v>80</v>
      </c>
      <c r="D14" s="24"/>
      <c r="E14" s="24"/>
      <c r="F14" s="84" t="s">
        <v>3</v>
      </c>
      <c r="G14" s="162">
        <f>ROUND(J14,8)</f>
        <v>1.6199999999999999E-6</v>
      </c>
      <c r="H14" s="8"/>
      <c r="J14" s="143">
        <f>Notes!G4*0.000001</f>
        <v>1.6235999999999998E-6</v>
      </c>
      <c r="K14" s="172"/>
      <c r="L14" s="172"/>
      <c r="M14" s="9"/>
      <c r="N14" s="9"/>
      <c r="O14" s="25"/>
      <c r="P14" s="137"/>
    </row>
    <row r="15" spans="2:16" ht="17" thickBot="1">
      <c r="B15" s="57"/>
      <c r="C15" s="124" t="s">
        <v>86</v>
      </c>
      <c r="D15" s="24"/>
      <c r="E15" s="24"/>
      <c r="F15" s="61" t="s">
        <v>1</v>
      </c>
      <c r="G15" s="81">
        <v>0</v>
      </c>
      <c r="H15" s="8"/>
      <c r="I15" s="130"/>
      <c r="J15" s="8"/>
      <c r="K15" s="8"/>
      <c r="L15" s="8"/>
      <c r="M15" s="9"/>
      <c r="N15" s="9"/>
      <c r="O15" s="160" t="s">
        <v>114</v>
      </c>
      <c r="P15" s="137"/>
    </row>
    <row r="16" spans="2:16" ht="17" thickBot="1">
      <c r="B16" s="57"/>
      <c r="C16" s="125" t="s">
        <v>5</v>
      </c>
      <c r="D16" s="66"/>
      <c r="E16" s="66"/>
      <c r="F16" s="61" t="s">
        <v>1</v>
      </c>
      <c r="G16" s="81">
        <f>N16</f>
        <v>25</v>
      </c>
      <c r="H16" s="63"/>
      <c r="J16" s="63"/>
      <c r="K16" s="63"/>
      <c r="L16" s="63"/>
      <c r="M16" s="64"/>
      <c r="N16" s="131">
        <f>Notes!G9</f>
        <v>25</v>
      </c>
      <c r="O16" s="80"/>
      <c r="P16" s="137"/>
    </row>
    <row r="17" spans="2:16">
      <c r="B17" s="57"/>
      <c r="C17" s="24"/>
      <c r="D17" s="24"/>
      <c r="E17" s="24"/>
      <c r="F17" s="24"/>
      <c r="G17" s="9"/>
      <c r="H17" s="9"/>
      <c r="I17" s="129"/>
      <c r="J17" s="9"/>
      <c r="K17" s="9"/>
      <c r="L17" s="9"/>
      <c r="M17" s="64"/>
      <c r="N17" s="64"/>
      <c r="O17" s="51"/>
      <c r="P17" s="137"/>
    </row>
    <row r="18" spans="2:16">
      <c r="B18" s="57"/>
      <c r="I18" s="122"/>
      <c r="P18" s="137"/>
    </row>
    <row r="19" spans="2:16">
      <c r="B19" s="57"/>
      <c r="I19" s="101"/>
      <c r="P19" s="137"/>
    </row>
    <row r="20" spans="2:16" ht="17" thickBot="1">
      <c r="B20" s="138"/>
      <c r="C20" s="139"/>
      <c r="D20" s="139"/>
      <c r="E20" s="139"/>
      <c r="F20" s="139"/>
      <c r="G20" s="139"/>
      <c r="H20" s="139"/>
      <c r="I20" s="140"/>
      <c r="J20" s="139"/>
      <c r="K20" s="139"/>
      <c r="L20" s="139"/>
      <c r="M20" s="141"/>
      <c r="N20" s="141"/>
      <c r="O20" s="139"/>
      <c r="P20" s="14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K10" sqref="K10"/>
    </sheetView>
  </sheetViews>
  <sheetFormatPr baseColWidth="10" defaultColWidth="33.1640625" defaultRowHeight="16"/>
  <cols>
    <col min="1" max="1" width="3.33203125" style="39" customWidth="1"/>
    <col min="2" max="2" width="3.5" style="39" customWidth="1"/>
    <col min="3" max="3" width="37" style="39" bestFit="1" customWidth="1"/>
    <col min="4" max="4" width="3.1640625" style="39" customWidth="1"/>
    <col min="5" max="5" width="16.1640625" style="39" customWidth="1"/>
    <col min="6" max="6" width="10.33203125" style="39" customWidth="1"/>
    <col min="7" max="9" width="12.1640625" style="39" customWidth="1"/>
    <col min="10" max="10" width="53.33203125" style="40" bestFit="1" customWidth="1"/>
    <col min="11" max="11" width="66" style="39" customWidth="1"/>
    <col min="12" max="16384" width="33.1640625" style="39"/>
  </cols>
  <sheetData>
    <row r="1" spans="2:11" ht="17" thickBot="1"/>
    <row r="2" spans="2:11">
      <c r="B2" s="41"/>
      <c r="C2" s="42"/>
      <c r="D2" s="42"/>
      <c r="E2" s="42"/>
      <c r="F2" s="42"/>
      <c r="G2" s="42"/>
      <c r="H2" s="42"/>
      <c r="I2" s="42"/>
      <c r="J2" s="43"/>
      <c r="K2" s="88"/>
    </row>
    <row r="3" spans="2:11">
      <c r="B3" s="44"/>
      <c r="C3" s="45" t="s">
        <v>21</v>
      </c>
      <c r="D3" s="45"/>
      <c r="E3" s="45"/>
      <c r="F3" s="45"/>
      <c r="G3" s="45"/>
      <c r="H3" s="45"/>
      <c r="I3" s="45"/>
      <c r="J3" s="46"/>
      <c r="K3" s="89"/>
    </row>
    <row r="4" spans="2:11">
      <c r="B4" s="44"/>
      <c r="K4" s="89"/>
    </row>
    <row r="5" spans="2:11">
      <c r="B5" s="47"/>
      <c r="C5" s="48" t="s">
        <v>27</v>
      </c>
      <c r="D5" s="48"/>
      <c r="E5" s="48" t="s">
        <v>0</v>
      </c>
      <c r="F5" s="48" t="s">
        <v>18</v>
      </c>
      <c r="G5" s="48" t="s">
        <v>28</v>
      </c>
      <c r="H5" s="48" t="s">
        <v>81</v>
      </c>
      <c r="I5" s="48" t="s">
        <v>55</v>
      </c>
      <c r="J5" s="49" t="s">
        <v>82</v>
      </c>
      <c r="K5" s="90" t="s">
        <v>15</v>
      </c>
    </row>
    <row r="6" spans="2:11">
      <c r="B6" s="44"/>
      <c r="K6" s="89"/>
    </row>
    <row r="7" spans="2:11">
      <c r="B7" s="44"/>
      <c r="E7" s="39" t="s">
        <v>100</v>
      </c>
      <c r="F7" s="39" t="s">
        <v>99</v>
      </c>
      <c r="G7" s="39">
        <v>2021</v>
      </c>
      <c r="H7" s="39">
        <v>2021</v>
      </c>
      <c r="I7" s="123">
        <v>45306</v>
      </c>
      <c r="J7" s="40" t="s">
        <v>98</v>
      </c>
      <c r="K7" s="121" t="s">
        <v>95</v>
      </c>
    </row>
    <row r="8" spans="2:11">
      <c r="B8" s="44"/>
      <c r="E8" s="39" t="s">
        <v>101</v>
      </c>
      <c r="F8" s="39" t="s">
        <v>99</v>
      </c>
      <c r="G8" s="39">
        <v>2018</v>
      </c>
      <c r="I8" s="123">
        <v>45306</v>
      </c>
      <c r="J8" s="40" t="s">
        <v>102</v>
      </c>
      <c r="K8" s="121" t="s">
        <v>103</v>
      </c>
    </row>
    <row r="9" spans="2:11">
      <c r="B9" s="44"/>
      <c r="E9" s="39" t="s">
        <v>117</v>
      </c>
      <c r="F9" s="39" t="s">
        <v>99</v>
      </c>
      <c r="G9" s="39">
        <v>2022</v>
      </c>
      <c r="I9" s="123">
        <v>45306</v>
      </c>
      <c r="K9" s="121" t="s">
        <v>118</v>
      </c>
    </row>
    <row r="10" spans="2:11">
      <c r="B10" s="44"/>
      <c r="I10" s="123"/>
      <c r="K10" s="121"/>
    </row>
    <row r="11" spans="2:11">
      <c r="B11" s="44"/>
      <c r="I11" s="123"/>
      <c r="K11" s="121"/>
    </row>
    <row r="12" spans="2:11">
      <c r="B12" s="44"/>
      <c r="I12" s="123"/>
      <c r="K12" s="121"/>
    </row>
    <row r="13" spans="2:11">
      <c r="B13" s="44"/>
      <c r="I13" s="123"/>
      <c r="K13" s="121"/>
    </row>
    <row r="14" spans="2:11">
      <c r="B14" s="44"/>
      <c r="K14" s="89"/>
    </row>
    <row r="15" spans="2:11">
      <c r="B15" s="44"/>
      <c r="K15" s="89"/>
    </row>
    <row r="16" spans="2:11">
      <c r="B16" s="44"/>
      <c r="K16" s="89"/>
    </row>
    <row r="17" spans="2:11" ht="17" thickBot="1">
      <c r="B17" s="91"/>
      <c r="C17" s="92"/>
      <c r="D17" s="92"/>
      <c r="E17" s="92"/>
      <c r="F17" s="92"/>
      <c r="G17" s="92"/>
      <c r="H17" s="92"/>
      <c r="I17" s="92"/>
      <c r="J17" s="93"/>
      <c r="K17" s="94"/>
    </row>
    <row r="18" spans="2:11" s="122" customFormat="1"/>
    <row r="24" spans="2:11">
      <c r="C24" s="9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37"/>
  <sheetViews>
    <sheetView workbookViewId="0">
      <selection activeCell="J148" sqref="J148"/>
    </sheetView>
  </sheetViews>
  <sheetFormatPr baseColWidth="10" defaultColWidth="10.6640625" defaultRowHeight="16"/>
  <cols>
    <col min="1" max="1" width="3.5" style="95" customWidth="1"/>
    <col min="2" max="2" width="4.1640625" style="95" customWidth="1"/>
    <col min="3" max="3" width="14.5" style="95" customWidth="1"/>
    <col min="4" max="4" width="35.83203125" style="95" bestFit="1" customWidth="1"/>
    <col min="5" max="5" width="11.83203125" style="95" bestFit="1" customWidth="1"/>
    <col min="6" max="6" width="14.6640625" style="95" customWidth="1"/>
    <col min="7" max="7" width="14.5" style="95" customWidth="1"/>
    <col min="8" max="8" width="10.6640625" style="95"/>
    <col min="9" max="9" width="44" style="95" bestFit="1" customWidth="1"/>
    <col min="10" max="10" width="24.5" style="95" customWidth="1"/>
    <col min="11" max="16384" width="10.6640625" style="95"/>
  </cols>
  <sheetData>
    <row r="1" spans="2:12" ht="17" thickBot="1"/>
    <row r="2" spans="2:12">
      <c r="B2" s="147"/>
      <c r="C2" s="148"/>
      <c r="D2" s="148"/>
      <c r="E2" s="148"/>
      <c r="F2" s="148"/>
      <c r="G2" s="148"/>
      <c r="H2" s="148"/>
      <c r="I2" s="149"/>
    </row>
    <row r="3" spans="2:12">
      <c r="B3" s="96"/>
      <c r="C3" s="10" t="s">
        <v>0</v>
      </c>
      <c r="D3" s="10" t="s">
        <v>29</v>
      </c>
      <c r="E3" s="10" t="s">
        <v>91</v>
      </c>
      <c r="F3" s="10" t="s">
        <v>92</v>
      </c>
      <c r="G3" s="10" t="s">
        <v>6</v>
      </c>
      <c r="H3" s="10" t="s">
        <v>13</v>
      </c>
      <c r="I3" s="136" t="s">
        <v>93</v>
      </c>
    </row>
    <row r="4" spans="2:12">
      <c r="B4" s="96"/>
      <c r="C4" s="150"/>
      <c r="D4" s="145" t="s">
        <v>34</v>
      </c>
      <c r="E4" s="150"/>
      <c r="F4" s="150"/>
      <c r="G4" s="157">
        <f>1.64*0.99</f>
        <v>1.6235999999999999</v>
      </c>
      <c r="H4" s="145" t="s">
        <v>105</v>
      </c>
      <c r="I4" s="155" t="s">
        <v>106</v>
      </c>
      <c r="J4" s="154"/>
    </row>
    <row r="5" spans="2:12">
      <c r="B5" s="96"/>
      <c r="C5" s="150"/>
      <c r="D5" s="28" t="s">
        <v>38</v>
      </c>
      <c r="E5" s="150"/>
      <c r="F5" s="150"/>
      <c r="G5" s="156">
        <f>0.0007*G4</f>
        <v>1.13652E-3</v>
      </c>
      <c r="H5" s="145" t="s">
        <v>56</v>
      </c>
      <c r="I5" s="155" t="s">
        <v>107</v>
      </c>
      <c r="K5" s="10" t="s">
        <v>96</v>
      </c>
    </row>
    <row r="6" spans="2:12">
      <c r="B6" s="96"/>
      <c r="C6" s="150"/>
      <c r="D6" s="145" t="s">
        <v>39</v>
      </c>
      <c r="E6" s="150"/>
      <c r="F6" s="150"/>
      <c r="G6" s="159">
        <f>ROUND(665/1.8*G4,0)</f>
        <v>600</v>
      </c>
      <c r="H6" s="145" t="s">
        <v>112</v>
      </c>
      <c r="I6" s="155" t="s">
        <v>111</v>
      </c>
      <c r="K6" s="10" t="s">
        <v>97</v>
      </c>
      <c r="L6" s="95" t="str">
        <f>Sources!E7</f>
        <v>CE Delft</v>
      </c>
    </row>
    <row r="7" spans="2:12">
      <c r="B7" s="96"/>
      <c r="C7" s="150"/>
      <c r="D7" s="82" t="s">
        <v>78</v>
      </c>
      <c r="E7" s="150"/>
      <c r="F7" s="150"/>
      <c r="G7" s="156">
        <f>0.48</f>
        <v>0.48</v>
      </c>
      <c r="H7" s="145" t="s">
        <v>120</v>
      </c>
      <c r="I7" s="155" t="s">
        <v>113</v>
      </c>
    </row>
    <row r="8" spans="2:12">
      <c r="B8" s="96"/>
      <c r="C8" s="150"/>
      <c r="D8" s="145" t="s">
        <v>79</v>
      </c>
      <c r="E8" s="150"/>
      <c r="F8" s="150"/>
      <c r="G8" s="156">
        <f>600</f>
        <v>600</v>
      </c>
      <c r="H8" s="145" t="s">
        <v>115</v>
      </c>
      <c r="I8" s="155" t="s">
        <v>107</v>
      </c>
    </row>
    <row r="9" spans="2:12">
      <c r="B9" s="96"/>
      <c r="C9" s="150"/>
      <c r="D9" s="150" t="str">
        <f>Dashboard!C34</f>
        <v>technical_lifetime</v>
      </c>
      <c r="E9" s="150"/>
      <c r="F9" s="150"/>
      <c r="G9" s="156">
        <v>25</v>
      </c>
      <c r="H9" s="145" t="s">
        <v>119</v>
      </c>
      <c r="I9" s="155" t="s">
        <v>121</v>
      </c>
    </row>
    <row r="10" spans="2:12">
      <c r="B10" s="96"/>
      <c r="C10" s="150"/>
      <c r="D10" s="28" t="s">
        <v>42</v>
      </c>
      <c r="E10" s="171">
        <f>50/5</f>
        <v>10</v>
      </c>
      <c r="F10" s="171">
        <f>30</f>
        <v>30</v>
      </c>
      <c r="G10" s="158">
        <f>AVERAGE(E10:F10)</f>
        <v>20</v>
      </c>
      <c r="H10" s="145" t="s">
        <v>124</v>
      </c>
      <c r="I10" s="155" t="s">
        <v>125</v>
      </c>
    </row>
    <row r="11" spans="2:12">
      <c r="B11" s="96"/>
      <c r="C11" s="150"/>
      <c r="D11" s="150"/>
      <c r="E11" s="150"/>
      <c r="F11" s="150"/>
      <c r="G11" s="150"/>
      <c r="H11" s="150"/>
      <c r="I11" s="97"/>
    </row>
    <row r="12" spans="2:12">
      <c r="B12" s="96"/>
      <c r="C12" s="150"/>
      <c r="D12" s="150"/>
      <c r="E12" s="150"/>
      <c r="F12" s="150"/>
      <c r="G12" s="150"/>
      <c r="H12" s="150"/>
      <c r="I12" s="97"/>
    </row>
    <row r="13" spans="2:12">
      <c r="B13" s="96"/>
      <c r="C13" s="150"/>
      <c r="D13" s="150"/>
      <c r="E13" s="150"/>
      <c r="F13" s="150"/>
      <c r="G13" s="150"/>
      <c r="H13" s="150"/>
      <c r="I13" s="97"/>
    </row>
    <row r="14" spans="2:12">
      <c r="B14" s="96"/>
      <c r="C14" s="150"/>
      <c r="D14" s="150"/>
      <c r="E14" s="150"/>
      <c r="F14" s="150"/>
      <c r="G14" s="150"/>
      <c r="H14" s="150"/>
      <c r="I14" s="97"/>
    </row>
    <row r="15" spans="2:12">
      <c r="B15" s="96"/>
      <c r="C15" s="150"/>
      <c r="D15" s="150"/>
      <c r="E15" s="150"/>
      <c r="F15" s="150"/>
      <c r="G15" s="150"/>
      <c r="H15" s="150"/>
      <c r="I15" s="97"/>
    </row>
    <row r="16" spans="2:12">
      <c r="B16" s="96"/>
      <c r="C16" s="150"/>
      <c r="D16" s="150"/>
      <c r="E16" s="150"/>
      <c r="F16" s="150"/>
      <c r="G16" s="150"/>
      <c r="H16" s="150"/>
      <c r="I16" s="97"/>
    </row>
    <row r="17" spans="2:9">
      <c r="B17" s="96"/>
      <c r="C17" s="150"/>
      <c r="D17" s="150"/>
      <c r="E17" s="150"/>
      <c r="F17" s="150"/>
      <c r="G17" s="150"/>
      <c r="H17" s="150"/>
      <c r="I17" s="97"/>
    </row>
    <row r="18" spans="2:9">
      <c r="B18" s="96"/>
      <c r="C18" s="150"/>
      <c r="D18" s="150"/>
      <c r="E18" s="150"/>
      <c r="F18" s="150"/>
      <c r="G18" s="150"/>
      <c r="H18" s="150"/>
      <c r="I18" s="97"/>
    </row>
    <row r="19" spans="2:9">
      <c r="B19" s="96"/>
      <c r="C19" s="150"/>
      <c r="D19" s="150"/>
      <c r="E19" s="150"/>
      <c r="F19" s="150"/>
      <c r="G19" s="150"/>
      <c r="H19" s="150"/>
      <c r="I19" s="97"/>
    </row>
    <row r="20" spans="2:9">
      <c r="B20" s="96"/>
      <c r="C20" s="150"/>
      <c r="D20" s="150"/>
      <c r="E20" s="150"/>
      <c r="F20" s="150"/>
      <c r="G20" s="150"/>
      <c r="H20" s="150"/>
      <c r="I20" s="97"/>
    </row>
    <row r="21" spans="2:9" ht="17" thickBot="1">
      <c r="B21" s="151"/>
      <c r="C21" s="152"/>
      <c r="D21" s="152"/>
      <c r="E21" s="152"/>
      <c r="F21" s="152"/>
      <c r="G21" s="152"/>
      <c r="H21" s="152"/>
      <c r="I21" s="153"/>
    </row>
    <row r="42" spans="11:12">
      <c r="K42" s="10" t="s">
        <v>104</v>
      </c>
    </row>
    <row r="43" spans="11:12">
      <c r="K43" s="10" t="s">
        <v>97</v>
      </c>
      <c r="L43" s="95" t="str">
        <f>Sources!E8</f>
        <v>HR Solar</v>
      </c>
    </row>
    <row r="89" spans="11:12">
      <c r="K89" s="10" t="s">
        <v>108</v>
      </c>
    </row>
    <row r="90" spans="11:12">
      <c r="K90" s="145" t="s">
        <v>109</v>
      </c>
      <c r="L90" s="145" t="s">
        <v>110</v>
      </c>
    </row>
    <row r="125" spans="11:12">
      <c r="K125" s="10" t="s">
        <v>116</v>
      </c>
    </row>
    <row r="126" spans="11:12">
      <c r="K126" s="10" t="s">
        <v>97</v>
      </c>
      <c r="L126" s="145" t="str">
        <f>Sources!E9</f>
        <v>NPLW</v>
      </c>
    </row>
    <row r="136" spans="11:12">
      <c r="K136" s="10" t="s">
        <v>122</v>
      </c>
    </row>
    <row r="137" spans="11:12">
      <c r="K137" s="10" t="s">
        <v>109</v>
      </c>
      <c r="L137" s="95" t="s">
        <v>123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2024-01-22T11:21:19Z</dcterms:modified>
</cp:coreProperties>
</file>