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koenvanbemmelen/work/etdataset/nodes_source_analyses/energy/energy/"/>
    </mc:Choice>
  </mc:AlternateContent>
  <xr:revisionPtr revIDLastSave="0" documentId="13_ncr:1_{35323C01-E56B-C84A-863B-C5AF8AD5EE50}" xr6:coauthVersionLast="47" xr6:coauthVersionMax="47" xr10:uidLastSave="{00000000-0000-0000-0000-000000000000}"/>
  <bookViews>
    <workbookView xWindow="0" yWindow="500" windowWidth="28800" windowHeight="18000" tabRatio="762" activeTab="3"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V21" i="13" l="1"/>
  <c r="J11" i="13"/>
  <c r="V17" i="13"/>
  <c r="H17" i="13"/>
  <c r="E73" i="16"/>
  <c r="E18" i="12"/>
  <c r="T16" i="13"/>
  <c r="R16" i="13"/>
  <c r="P16" i="13"/>
  <c r="R21" i="13"/>
  <c r="D230" i="16"/>
  <c r="D226" i="16"/>
  <c r="T21" i="13"/>
  <c r="D223" i="16"/>
  <c r="D219" i="16"/>
  <c r="P21" i="13"/>
  <c r="D216" i="16"/>
  <c r="D212" i="16"/>
  <c r="L10" i="13"/>
  <c r="V9" i="13"/>
  <c r="N9" i="13"/>
  <c r="N10" i="13"/>
  <c r="H21" i="13"/>
  <c r="H20" i="13" s="1"/>
  <c r="E26" i="12" s="1"/>
  <c r="H16" i="13"/>
  <c r="H15" i="13" s="1"/>
  <c r="E22" i="12" s="1"/>
  <c r="H11" i="13"/>
  <c r="H10" i="13"/>
  <c r="E35" i="12" s="1"/>
  <c r="H9" i="13"/>
  <c r="E34" i="12"/>
  <c r="E33" i="12"/>
  <c r="H19" i="13" l="1"/>
  <c r="H18" i="13" s="1"/>
  <c r="E24" i="12" s="1"/>
</calcChain>
</file>

<file path=xl/sharedStrings.xml><?xml version="1.0" encoding="utf-8"?>
<sst xmlns="http://schemas.openxmlformats.org/spreadsheetml/2006/main" count="309" uniqueCount="194">
  <si>
    <t>Source</t>
  </si>
  <si>
    <t>years</t>
  </si>
  <si>
    <t>%</t>
  </si>
  <si>
    <t>km2</t>
  </si>
  <si>
    <t>-</t>
  </si>
  <si>
    <t>Technical lifetime</t>
  </si>
  <si>
    <t>Value</t>
  </si>
  <si>
    <t>Other</t>
  </si>
  <si>
    <t>Installation costs</t>
  </si>
  <si>
    <t>Initial investment costs</t>
  </si>
  <si>
    <t>NL</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</si>
  <si>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</si>
  <si>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</si>
  <si>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</si>
  <si>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</si>
  <si>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</si>
  <si>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</si>
  <si>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</si>
  <si>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</si>
  <si>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</si>
  <si>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</si>
  <si>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</si>
  <si>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</si>
  <si>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</si>
  <si>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</si>
  <si>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</si>
  <si>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</si>
  <si>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</si>
  <si>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</si>
  <si>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</si>
  <si>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</si>
  <si>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</si>
  <si>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</si>
  <si>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</si>
  <si>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</si>
  <si>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</si>
  <si>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Date retrieved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</si>
  <si>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</si>
  <si>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</si>
  <si>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</si>
  <si>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</si>
  <si>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</si>
  <si>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</si>
  <si>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</si>
  <si>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</si>
  <si>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</si>
  <si>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</si>
  <si>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</si>
  <si>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</si>
  <si>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</si>
  <si>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</si>
  <si>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</si>
  <si>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</si>
  <si>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</si>
  <si>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</si>
  <si>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</si>
  <si>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</si>
  <si>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</si>
  <si>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</si>
  <si>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</si>
  <si>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</si>
  <si>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</si>
  <si>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</si>
  <si>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euro/year</t>
  </si>
  <si>
    <t>euro/FLH</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</si>
  <si>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</si>
  <si>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</si>
  <si>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</si>
  <si>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</si>
  <si>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</si>
  <si>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</si>
  <si>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http://www.iea.org/publications/freepublications/publication/Wind_2013_Roadmap.pdf</t>
  </si>
  <si>
    <t>US</t>
  </si>
  <si>
    <t>Irena</t>
  </si>
  <si>
    <t>http://costing.irena.org/media/2784/RE_Technologies_Cost_Analysis-WIND_POWER.pdf</t>
  </si>
  <si>
    <t>http://www.nrel.gov/docs/fy13osti/56266.pdf</t>
  </si>
  <si>
    <t>worldenergy</t>
  </si>
  <si>
    <t>http://www.planningni.gov.uk/index/policy/policy_publications/planning_statements/pps18-draft-renewable-energy.pdf</t>
  </si>
  <si>
    <t xml:space="preserve">Fixed operational and maintenance </t>
  </si>
  <si>
    <t>EU,DK,NL</t>
  </si>
  <si>
    <t>http://www.worldenergy.org/wp-content/uploads/2013/09/WEC_J1143_CostofTECHNOLOGIES_021013_WEB_Final.pdf</t>
  </si>
  <si>
    <t>Land use of plant</t>
  </si>
  <si>
    <t xml:space="preserve">Land use of plant </t>
  </si>
  <si>
    <t>UK</t>
  </si>
  <si>
    <t>IEA is used for the calculations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</si>
  <si>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</si>
  <si>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</si>
  <si>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</si>
  <si>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</si>
  <si>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</si>
  <si>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</si>
  <si>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</si>
  <si>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</si>
  <si>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</si>
  <si>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</si>
  <si>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</si>
  <si>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</si>
  <si>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</si>
  <si>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</si>
  <si>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</si>
  <si>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</si>
  <si>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</si>
  <si>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DK</t>
  </si>
  <si>
    <t>NREL</t>
  </si>
  <si>
    <r>
      <rPr>
        <sz val="12"/>
        <color theme="1"/>
        <rFont val="Calibri"/>
        <family val="2"/>
        <scheme val="minor"/>
      </rPr>
      <t>NREL,Irena</t>
    </r>
  </si>
  <si>
    <r>
      <rPr>
        <sz val="12"/>
        <color theme="1"/>
        <rFont val="Calibri"/>
        <family val="2"/>
        <scheme val="minor"/>
      </rPr>
      <t>NREL</t>
    </r>
    <r>
      <rPr>
        <sz val="12"/>
        <color theme="1"/>
        <rFont val="Calibri"/>
        <family val="2"/>
        <scheme val="minor"/>
      </rPr>
      <t>, Irena</t>
    </r>
  </si>
  <si>
    <t>Parameter</t>
  </si>
  <si>
    <t>Costs</t>
  </si>
  <si>
    <t xml:space="preserve">Total Initial investment costs </t>
  </si>
  <si>
    <t xml:space="preserve"> Fixed operational and maintenance costs</t>
  </si>
  <si>
    <t>Technical</t>
  </si>
  <si>
    <t>MW</t>
  </si>
  <si>
    <t>Cost</t>
  </si>
  <si>
    <t>http://www.iea.org/publications/freepublications/publication/How2GuideforWindEnergyRoadmapDevelopementandImplementation.pdf</t>
  </si>
  <si>
    <t>Construction time</t>
  </si>
  <si>
    <t>http://bv.com/docs/reports-studies/nrel-cost-report.pdf</t>
  </si>
  <si>
    <r>
      <t>IEA</t>
    </r>
    <r>
      <rPr>
        <sz val="12"/>
        <color theme="1"/>
        <rFont val="Calibri"/>
        <family val="2"/>
        <scheme val="minor"/>
      </rPr>
      <t>, NREL</t>
    </r>
  </si>
  <si>
    <t>Comments</t>
  </si>
  <si>
    <t>Subject year</t>
  </si>
  <si>
    <t>Notes</t>
  </si>
  <si>
    <t>p.14</t>
  </si>
  <si>
    <t>$/KW</t>
  </si>
  <si>
    <t>euro/KW</t>
  </si>
  <si>
    <t>IEA: 1.7 $(2013)/W</t>
  </si>
  <si>
    <t>p.16</t>
  </si>
  <si>
    <t>euro/MW</t>
  </si>
  <si>
    <t>p. viI</t>
  </si>
  <si>
    <t>Installation</t>
  </si>
  <si>
    <t>Civil works</t>
  </si>
  <si>
    <t>Turbine Transportation</t>
  </si>
  <si>
    <t>Foundation</t>
  </si>
  <si>
    <t>Total</t>
  </si>
  <si>
    <t>Installation costs include: transportation, installation, foundation and civil work</t>
  </si>
  <si>
    <t xml:space="preserve">         Initial investment costs</t>
  </si>
  <si>
    <t>Initial investment cost: 87% of the total initial investment costs (excl. the installation costs)</t>
  </si>
  <si>
    <t>p.11</t>
  </si>
  <si>
    <t>yr</t>
  </si>
  <si>
    <r>
      <t>NREL</t>
    </r>
    <r>
      <rPr>
        <sz val="12"/>
        <color theme="1"/>
        <rFont val="Calibri"/>
        <family val="2"/>
        <scheme val="minor"/>
      </rPr>
      <t>a</t>
    </r>
  </si>
  <si>
    <t>NRELb</t>
  </si>
  <si>
    <r>
      <t>NREL</t>
    </r>
    <r>
      <rPr>
        <sz val="12"/>
        <color theme="1"/>
        <rFont val="Calibri"/>
        <family val="2"/>
        <scheme val="minor"/>
      </rPr>
      <t>b</t>
    </r>
  </si>
  <si>
    <t>p.46</t>
  </si>
  <si>
    <t>months</t>
  </si>
  <si>
    <r>
      <t>IEA</t>
    </r>
    <r>
      <rPr>
        <sz val="12"/>
        <color theme="1"/>
        <rFont val="Calibri"/>
        <family val="2"/>
        <scheme val="minor"/>
      </rPr>
      <t>a</t>
    </r>
  </si>
  <si>
    <t>IEAb</t>
  </si>
  <si>
    <t>p. 17</t>
  </si>
  <si>
    <t>IRENA</t>
  </si>
  <si>
    <t>p.19</t>
  </si>
  <si>
    <t>4-16%</t>
  </si>
  <si>
    <t>p.49</t>
  </si>
  <si>
    <t>Installation cost (share)</t>
  </si>
  <si>
    <r>
      <t>Installation costs</t>
    </r>
    <r>
      <rPr>
        <sz val="12"/>
        <color theme="1"/>
        <rFont val="Calibri"/>
        <family val="2"/>
        <scheme val="minor"/>
      </rPr>
      <t xml:space="preserve"> (share)</t>
    </r>
  </si>
  <si>
    <t>p.31</t>
  </si>
  <si>
    <t>Vestas</t>
  </si>
  <si>
    <t>m</t>
  </si>
  <si>
    <t>15.01.2015</t>
  </si>
  <si>
    <t>http://www.vestas.com/en/products_and_services/turbines/v90-3_0_mw#!technical-specifications</t>
  </si>
  <si>
    <t>Land use of plant (rotor diameter)</t>
  </si>
  <si>
    <t>Distance between turbines: is assumed to be 5 times rotor diameter (90m)</t>
  </si>
  <si>
    <t>worldenergy is used to illustrate the range of the values through the countries</t>
  </si>
  <si>
    <t xml:space="preserve">Initial investment costs </t>
  </si>
  <si>
    <t>euro/KW/year</t>
  </si>
  <si>
    <t>The rotor diameter is 90m for 3 MW (provided by Vestas)</t>
  </si>
  <si>
    <t>p.15</t>
  </si>
  <si>
    <t>1.61-1.94</t>
  </si>
  <si>
    <t>Average</t>
  </si>
  <si>
    <t>Investment cost</t>
  </si>
  <si>
    <t>Fixed cost</t>
  </si>
  <si>
    <t>23-28.75</t>
  </si>
  <si>
    <t>$m/MW</t>
  </si>
  <si>
    <t>1.44-1.61</t>
  </si>
  <si>
    <t>worldenergy: average values USD(2012) excl.the installation costs</t>
  </si>
  <si>
    <t>20-22.5</t>
  </si>
  <si>
    <t>1.51-1.61</t>
  </si>
  <si>
    <t>3-10 rotor diameters</t>
  </si>
  <si>
    <t xml:space="preserve">Assumed </t>
  </si>
  <si>
    <t>ETM Library URL</t>
  </si>
  <si>
    <t>DOE</t>
  </si>
  <si>
    <r>
      <rPr>
        <sz val="12"/>
        <color theme="1"/>
        <rFont val="Calibri"/>
        <family val="2"/>
        <scheme val="minor"/>
      </rPr>
      <t>DOE</t>
    </r>
    <r>
      <rPr>
        <sz val="12"/>
        <color theme="1"/>
        <rFont val="Calibri"/>
        <family val="2"/>
        <scheme val="minor"/>
      </rPr>
      <t xml:space="preserve">: distance between turbines: 3-10 rotor diameter </t>
    </r>
  </si>
  <si>
    <t>Installation costs is assumed to be 13% of the total initial investment costs</t>
  </si>
  <si>
    <t>NREL: 13% of the initial investment cost</t>
  </si>
  <si>
    <t>Irena: 4-16% of the initial investment cost</t>
  </si>
  <si>
    <t>http://refman.et-model.com/publications/1978</t>
  </si>
  <si>
    <t>http://refman.et-model.com/publications/1977</t>
  </si>
  <si>
    <t>http://refman.et-model.com/publications/1976</t>
  </si>
  <si>
    <t>http://refman.et-model.com/publications/1975</t>
  </si>
  <si>
    <t>http://refman.et-model.com/publications/1974</t>
  </si>
  <si>
    <t>http://refman.et-model.com/publications/1921</t>
  </si>
  <si>
    <t>http://refman.et-model.com/publications/1927</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</si>
  <si>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</si>
  <si>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</si>
  <si>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energy_power_wind_turbine_inland.ad</t>
  </si>
  <si>
    <t>NWEA</t>
  </si>
  <si>
    <t>https://refman.energytransitionmodel.com/publications/2186</t>
  </si>
  <si>
    <t>https://www.nwea.nl/wp-content/uploads/2020/03/NVDE-Hernieuwbare-energiebronnen-op-land-in-de-Regionale-Energiestrategie-feb2020.pdf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</si>
</sst>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000000"/>
    <numFmt numFmtId="167" formatCode="0.00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right/>
      <top style="thin">
        <color auto="1"/>
      </top>
      <bottom style="thin">
        <color auto="1"/>
      </bottom>
      <diagonal/>
    </border>
  </borders>
  <cellStyleXfs count="253">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48">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xf numFmtId="0" fontId="17" fillId="2" borderId="0" xfId="0" applyFont="1" applyFill="1" applyAlignment="1">
      <alignment vertical="center"/>
    </xf>
    <xf numFmtId="1" fontId="17" fillId="2" borderId="0" xfId="0" applyNumberFormat="1" applyFont="1" applyFill="1" applyAlignment="1">
      <alignment vertical="center"/>
    </xf>
    <xf numFmtId="1" fontId="17" fillId="2" borderId="0" xfId="0" applyNumberFormat="1" applyFont="1" applyFill="1" applyAlignment="1">
      <alignment horizontal="right" vertical="center"/>
    </xf>
    <xf numFmtId="2" fontId="17" fillId="2" borderId="0" xfId="0" applyNumberFormat="1" applyFont="1" applyFill="1" applyAlignment="1">
      <alignment horizontal="right" vertical="center"/>
    </xf>
    <xf numFmtId="0" fontId="17" fillId="0" borderId="0" xfId="0" applyFont="1" applyAlignment="1">
      <alignment horizontal="left" vertical="center"/>
    </xf>
    <xf numFmtId="0" fontId="17" fillId="2" borderId="0" xfId="0" applyFont="1" applyFill="1"/>
    <xf numFmtId="0" fontId="17" fillId="2" borderId="5" xfId="0" applyFont="1" applyFill="1" applyBorder="1"/>
    <xf numFmtId="0" fontId="17" fillId="2" borderId="9" xfId="0" applyFont="1" applyFill="1" applyBorder="1"/>
    <xf numFmtId="49" fontId="17" fillId="2" borderId="0" xfId="0" applyNumberFormat="1" applyFont="1" applyFill="1"/>
    <xf numFmtId="49" fontId="17" fillId="2" borderId="9" xfId="0" applyNumberFormat="1" applyFont="1" applyFill="1" applyBorder="1"/>
    <xf numFmtId="0" fontId="17" fillId="2" borderId="4" xfId="0" applyFont="1" applyFill="1" applyBorder="1"/>
    <xf numFmtId="0" fontId="19" fillId="0" borderId="0" xfId="0" applyFont="1"/>
    <xf numFmtId="0" fontId="14" fillId="2" borderId="0" xfId="0" applyFont="1" applyFill="1"/>
    <xf numFmtId="0" fontId="18" fillId="0" borderId="0" xfId="0" applyFont="1"/>
    <xf numFmtId="0" fontId="17" fillId="2" borderId="6" xfId="0" applyFont="1" applyFill="1" applyBorder="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xf numFmtId="0" fontId="14" fillId="2" borderId="7" xfId="0" applyFont="1" applyFill="1" applyBorder="1"/>
    <xf numFmtId="0" fontId="17" fillId="2" borderId="19" xfId="0" applyFont="1" applyFill="1" applyBorder="1"/>
    <xf numFmtId="0" fontId="17" fillId="0" borderId="0" xfId="0" applyFont="1"/>
    <xf numFmtId="0" fontId="19" fillId="3" borderId="0" xfId="0" applyFont="1" applyFill="1"/>
    <xf numFmtId="0" fontId="17" fillId="2" borderId="0" xfId="0" applyFont="1" applyFill="1" applyAlignment="1">
      <alignment horizontal="left" vertical="center"/>
    </xf>
    <xf numFmtId="0" fontId="13" fillId="2" borderId="18"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0" borderId="0" xfId="0" applyFont="1"/>
    <xf numFmtId="0" fontId="13" fillId="2" borderId="6" xfId="0" applyFont="1" applyFill="1" applyBorder="1"/>
    <xf numFmtId="164" fontId="13" fillId="2" borderId="18" xfId="0" applyNumberFormat="1"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165" fontId="13" fillId="2" borderId="18" xfId="0" applyNumberFormat="1" applyFont="1" applyFill="1" applyBorder="1"/>
    <xf numFmtId="167" fontId="13" fillId="2" borderId="18" xfId="0" applyNumberFormat="1" applyFont="1" applyFill="1" applyBorder="1"/>
    <xf numFmtId="0" fontId="22" fillId="2" borderId="0" xfId="177" applyFont="1" applyFill="1" applyBorder="1" applyAlignment="1" applyProtection="1"/>
    <xf numFmtId="0" fontId="12" fillId="2" borderId="0" xfId="0" applyFont="1" applyFill="1"/>
    <xf numFmtId="49" fontId="12" fillId="2" borderId="0" xfId="0" applyNumberFormat="1" applyFont="1" applyFill="1"/>
    <xf numFmtId="0" fontId="12" fillId="2" borderId="3" xfId="0" applyFont="1" applyFill="1" applyBorder="1"/>
    <xf numFmtId="0" fontId="12" fillId="2" borderId="4" xfId="0" applyFont="1" applyFill="1" applyBorder="1"/>
    <xf numFmtId="49" fontId="12" fillId="2" borderId="4" xfId="0" applyNumberFormat="1" applyFont="1" applyFill="1" applyBorder="1"/>
    <xf numFmtId="0" fontId="12" fillId="2" borderId="6" xfId="0" applyFont="1" applyFill="1" applyBorder="1"/>
    <xf numFmtId="0" fontId="12" fillId="2" borderId="16" xfId="0" applyFont="1" applyFill="1" applyBorder="1"/>
    <xf numFmtId="0" fontId="12" fillId="0" borderId="0" xfId="0" applyFont="1" applyAlignment="1">
      <alignment vertical="top"/>
    </xf>
    <xf numFmtId="0" fontId="12" fillId="2" borderId="0" xfId="0" applyFont="1" applyFill="1" applyAlignment="1">
      <alignment vertical="top"/>
    </xf>
    <xf numFmtId="0" fontId="12" fillId="2" borderId="18" xfId="0" applyFont="1" applyFill="1" applyBorder="1"/>
    <xf numFmtId="0" fontId="11" fillId="2" borderId="18" xfId="0" applyFont="1" applyFill="1" applyBorder="1"/>
    <xf numFmtId="0" fontId="17" fillId="2" borderId="17" xfId="0" applyFont="1" applyFill="1" applyBorder="1"/>
    <xf numFmtId="0" fontId="10" fillId="2" borderId="2" xfId="0" applyFont="1" applyFill="1" applyBorder="1"/>
    <xf numFmtId="0" fontId="17" fillId="2" borderId="7" xfId="0" applyFont="1" applyFill="1" applyBorder="1"/>
    <xf numFmtId="0" fontId="10" fillId="2" borderId="0" xfId="0" applyFont="1" applyFill="1"/>
    <xf numFmtId="0" fontId="24" fillId="2" borderId="0" xfId="0" applyFont="1" applyFill="1"/>
    <xf numFmtId="0" fontId="10" fillId="2" borderId="18" xfId="0" applyFont="1" applyFill="1" applyBorder="1"/>
    <xf numFmtId="0" fontId="10" fillId="4" borderId="0" xfId="0" applyFont="1" applyFill="1"/>
    <xf numFmtId="0" fontId="10" fillId="5" borderId="0" xfId="0" applyFont="1" applyFill="1"/>
    <xf numFmtId="0" fontId="10" fillId="6" borderId="0" xfId="0" applyFont="1" applyFill="1"/>
    <xf numFmtId="0" fontId="10" fillId="7" borderId="0" xfId="0" applyFont="1" applyFill="1"/>
    <xf numFmtId="0" fontId="10" fillId="2" borderId="7" xfId="0" applyFont="1" applyFill="1" applyBorder="1"/>
    <xf numFmtId="0" fontId="10" fillId="8" borderId="0" xfId="0" applyFont="1" applyFill="1"/>
    <xf numFmtId="0" fontId="10" fillId="9" borderId="0" xfId="0" applyFont="1" applyFill="1"/>
    <xf numFmtId="0" fontId="10" fillId="10" borderId="0" xfId="0" applyFont="1" applyFill="1"/>
    <xf numFmtId="0" fontId="10" fillId="11" borderId="0" xfId="0" applyFont="1" applyFill="1"/>
    <xf numFmtId="0" fontId="17" fillId="2" borderId="9" xfId="0" applyFont="1" applyFill="1" applyBorder="1" applyAlignment="1">
      <alignment vertical="center"/>
    </xf>
    <xf numFmtId="1" fontId="17" fillId="2" borderId="21" xfId="0" applyNumberFormat="1" applyFont="1" applyFill="1" applyBorder="1" applyAlignment="1">
      <alignment vertical="center"/>
    </xf>
    <xf numFmtId="0" fontId="17" fillId="2" borderId="21" xfId="0" applyFont="1" applyFill="1" applyBorder="1" applyAlignment="1">
      <alignment vertical="center"/>
    </xf>
    <xf numFmtId="1" fontId="17" fillId="2" borderId="2" xfId="0" applyNumberFormat="1" applyFont="1" applyFill="1" applyBorder="1" applyAlignment="1">
      <alignment vertical="center"/>
    </xf>
    <xf numFmtId="0" fontId="13" fillId="2" borderId="5" xfId="0" applyFont="1" applyFill="1" applyBorder="1"/>
    <xf numFmtId="2" fontId="13" fillId="2" borderId="18" xfId="0" applyNumberFormat="1" applyFont="1" applyFill="1" applyBorder="1"/>
    <xf numFmtId="164" fontId="22" fillId="2" borderId="20" xfId="0" applyNumberFormat="1" applyFont="1" applyFill="1" applyBorder="1"/>
    <xf numFmtId="0" fontId="18" fillId="2" borderId="0" xfId="0" applyFont="1" applyFill="1"/>
    <xf numFmtId="166" fontId="13" fillId="2" borderId="0" xfId="0" applyNumberFormat="1" applyFont="1" applyFill="1"/>
    <xf numFmtId="164" fontId="13" fillId="2" borderId="0" xfId="0" applyNumberFormat="1" applyFont="1" applyFill="1"/>
    <xf numFmtId="0" fontId="17" fillId="2" borderId="16" xfId="0" applyFont="1" applyFill="1" applyBorder="1"/>
    <xf numFmtId="0" fontId="19" fillId="2" borderId="9" xfId="0" applyFont="1" applyFill="1" applyBorder="1"/>
    <xf numFmtId="0" fontId="9" fillId="2" borderId="0" xfId="0" applyFont="1" applyFill="1"/>
    <xf numFmtId="0" fontId="9" fillId="0" borderId="0" xfId="0" applyFont="1" applyAlignment="1">
      <alignment vertical="top"/>
    </xf>
    <xf numFmtId="0" fontId="8" fillId="2" borderId="0" xfId="0" applyFont="1" applyFill="1"/>
    <xf numFmtId="0" fontId="8" fillId="0" borderId="0" xfId="0" applyFont="1" applyAlignment="1">
      <alignment vertical="top"/>
    </xf>
    <xf numFmtId="0" fontId="8" fillId="2" borderId="18" xfId="0" applyFont="1" applyFill="1" applyBorder="1"/>
    <xf numFmtId="0" fontId="7" fillId="2" borderId="0" xfId="0" applyFont="1" applyFill="1"/>
    <xf numFmtId="165" fontId="6" fillId="0" borderId="0" xfId="0" applyNumberFormat="1" applyFont="1" applyAlignment="1">
      <alignment vertical="center"/>
    </xf>
    <xf numFmtId="0" fontId="6" fillId="0" borderId="0" xfId="0" applyFont="1" applyAlignment="1">
      <alignment horizontal="left" vertical="center" indent="2"/>
    </xf>
    <xf numFmtId="0" fontId="6" fillId="0" borderId="0" xfId="0" applyFont="1" applyAlignment="1">
      <alignment horizontal="left" vertical="center"/>
    </xf>
    <xf numFmtId="0" fontId="6" fillId="0" borderId="0" xfId="0" applyFont="1"/>
    <xf numFmtId="0" fontId="6" fillId="2" borderId="0" xfId="0" applyFont="1" applyFill="1"/>
    <xf numFmtId="0" fontId="6" fillId="0" borderId="0" xfId="0" applyFont="1" applyAlignment="1">
      <alignment vertical="top"/>
    </xf>
    <xf numFmtId="0" fontId="6" fillId="2" borderId="18" xfId="0" applyFont="1" applyFill="1" applyBorder="1"/>
    <xf numFmtId="0" fontId="6" fillId="2" borderId="3" xfId="0" applyFont="1" applyFill="1" applyBorder="1"/>
    <xf numFmtId="0" fontId="6" fillId="2" borderId="4" xfId="0" applyFont="1" applyFill="1" applyBorder="1"/>
    <xf numFmtId="0" fontId="6" fillId="2" borderId="6" xfId="0" applyFont="1" applyFill="1" applyBorder="1"/>
    <xf numFmtId="0" fontId="6" fillId="2" borderId="0" xfId="0" applyFont="1" applyFill="1" applyAlignment="1">
      <alignment horizontal="left" vertical="center"/>
    </xf>
    <xf numFmtId="1" fontId="6" fillId="2" borderId="0" xfId="0" applyNumberFormat="1" applyFont="1" applyFill="1" applyAlignment="1">
      <alignment vertical="center"/>
    </xf>
    <xf numFmtId="1" fontId="6" fillId="2" borderId="2" xfId="0" applyNumberFormat="1" applyFont="1" applyFill="1" applyBorder="1" applyAlignment="1">
      <alignment vertical="center"/>
    </xf>
    <xf numFmtId="165" fontId="6" fillId="2" borderId="0" xfId="0" applyNumberFormat="1" applyFont="1" applyFill="1" applyAlignment="1">
      <alignment vertical="center"/>
    </xf>
    <xf numFmtId="1" fontId="6" fillId="2" borderId="18" xfId="0" applyNumberFormat="1" applyFont="1" applyFill="1" applyBorder="1" applyAlignment="1">
      <alignment vertical="center"/>
    </xf>
    <xf numFmtId="10" fontId="6" fillId="2" borderId="0" xfId="0" applyNumberFormat="1" applyFont="1" applyFill="1" applyAlignment="1">
      <alignment horizontal="left" vertical="center" indent="2"/>
    </xf>
    <xf numFmtId="2" fontId="6" fillId="2" borderId="0" xfId="0" applyNumberFormat="1" applyFont="1" applyFill="1" applyAlignment="1">
      <alignment horizontal="right" vertical="center"/>
    </xf>
    <xf numFmtId="2" fontId="6" fillId="2" borderId="0" xfId="0" applyNumberFormat="1" applyFont="1" applyFill="1"/>
    <xf numFmtId="1" fontId="6" fillId="2" borderId="18" xfId="0" applyNumberFormat="1" applyFont="1" applyFill="1" applyBorder="1" applyAlignment="1">
      <alignment horizontal="right" vertical="center"/>
    </xf>
    <xf numFmtId="1" fontId="6" fillId="2" borderId="0" xfId="0" applyNumberFormat="1" applyFont="1" applyFill="1" applyAlignment="1">
      <alignment horizontal="right" vertical="center"/>
    </xf>
    <xf numFmtId="10" fontId="6" fillId="0" borderId="0" xfId="0" applyNumberFormat="1" applyFont="1" applyAlignment="1">
      <alignment horizontal="left" vertical="center" indent="2"/>
    </xf>
    <xf numFmtId="164" fontId="6" fillId="2" borderId="20" xfId="0" applyNumberFormat="1" applyFont="1" applyFill="1" applyBorder="1" applyAlignment="1">
      <alignment horizontal="right" vertical="center"/>
    </xf>
    <xf numFmtId="164" fontId="6" fillId="2" borderId="18" xfId="0" applyNumberFormat="1" applyFont="1" applyFill="1" applyBorder="1" applyAlignment="1">
      <alignment horizontal="right" vertical="center"/>
    </xf>
    <xf numFmtId="164" fontId="6" fillId="2" borderId="0" xfId="0" applyNumberFormat="1" applyFont="1" applyFill="1"/>
    <xf numFmtId="2" fontId="6" fillId="2" borderId="18" xfId="0" applyNumberFormat="1" applyFont="1" applyFill="1" applyBorder="1" applyAlignment="1">
      <alignment horizontal="right" vertical="center"/>
    </xf>
    <xf numFmtId="3" fontId="6" fillId="0" borderId="0" xfId="0" applyNumberFormat="1" applyFont="1" applyAlignment="1">
      <alignment horizontal="left" vertical="center" indent="2"/>
    </xf>
    <xf numFmtId="0" fontId="6" fillId="0" borderId="0" xfId="0" applyFont="1" applyAlignment="1">
      <alignment horizontal="left" vertical="center" indent="4"/>
    </xf>
    <xf numFmtId="3" fontId="6" fillId="0" borderId="0" xfId="0" applyNumberFormat="1" applyFont="1" applyAlignment="1">
      <alignment horizontal="left" vertical="center" indent="3"/>
    </xf>
    <xf numFmtId="2" fontId="6" fillId="2" borderId="18" xfId="0" applyNumberFormat="1" applyFont="1" applyFill="1" applyBorder="1"/>
    <xf numFmtId="2" fontId="6" fillId="2" borderId="11" xfId="0" applyNumberFormat="1" applyFont="1" applyFill="1" applyBorder="1" applyAlignment="1">
      <alignment horizontal="right" vertical="center"/>
    </xf>
    <xf numFmtId="2" fontId="6" fillId="2" borderId="20" xfId="0" applyNumberFormat="1" applyFont="1" applyFill="1" applyBorder="1" applyAlignment="1">
      <alignment horizontal="right" vertical="center"/>
    </xf>
    <xf numFmtId="3" fontId="6" fillId="0" borderId="11" xfId="0" applyNumberFormat="1" applyFont="1" applyBorder="1" applyAlignment="1">
      <alignment horizontal="left" vertical="center" indent="3"/>
    </xf>
    <xf numFmtId="0" fontId="7" fillId="2" borderId="3" xfId="0" applyFont="1" applyFill="1" applyBorder="1"/>
    <xf numFmtId="0" fontId="7" fillId="2" borderId="4" xfId="0" applyFont="1" applyFill="1" applyBorder="1"/>
    <xf numFmtId="0" fontId="7" fillId="2" borderId="15" xfId="0" applyFont="1" applyFill="1" applyBorder="1"/>
    <xf numFmtId="0" fontId="7" fillId="2" borderId="6" xfId="0" applyFont="1" applyFill="1" applyBorder="1"/>
    <xf numFmtId="0" fontId="7" fillId="2" borderId="5" xfId="0" applyFont="1" applyFill="1" applyBorder="1"/>
    <xf numFmtId="1" fontId="7" fillId="2" borderId="0" xfId="0" applyNumberFormat="1" applyFont="1" applyFill="1"/>
    <xf numFmtId="9" fontId="7" fillId="2" borderId="0" xfId="0" applyNumberFormat="1" applyFont="1" applyFill="1"/>
    <xf numFmtId="0" fontId="23" fillId="12" borderId="0" xfId="0" applyFont="1" applyFill="1"/>
    <xf numFmtId="16" fontId="5" fillId="2" borderId="0" xfId="0" applyNumberFormat="1" applyFont="1" applyFill="1"/>
    <xf numFmtId="0" fontId="5" fillId="2" borderId="0" xfId="0" applyFont="1" applyFill="1"/>
    <xf numFmtId="0" fontId="4" fillId="2" borderId="0" xfId="0" applyFont="1" applyFill="1"/>
    <xf numFmtId="0" fontId="4" fillId="0" borderId="0" xfId="0" applyFont="1"/>
    <xf numFmtId="0" fontId="3" fillId="2" borderId="0" xfId="0" applyFont="1" applyFill="1"/>
    <xf numFmtId="0" fontId="2" fillId="2" borderId="0" xfId="0" applyFont="1" applyFill="1"/>
    <xf numFmtId="0" fontId="23" fillId="12" borderId="18" xfId="0" applyFont="1" applyFill="1" applyBorder="1"/>
    <xf numFmtId="0" fontId="23" fillId="12" borderId="17" xfId="0" applyFont="1" applyFill="1" applyBorder="1" applyAlignment="1">
      <alignment horizontal="left" vertical="top" wrapText="1"/>
    </xf>
    <xf numFmtId="0" fontId="23" fillId="12" borderId="2" xfId="0" applyFont="1" applyFill="1" applyBorder="1" applyAlignment="1">
      <alignment horizontal="left" vertical="top" wrapText="1"/>
    </xf>
    <xf numFmtId="0" fontId="23" fillId="12" borderId="13" xfId="0" applyFont="1" applyFill="1" applyBorder="1" applyAlignment="1">
      <alignment horizontal="left" vertical="top" wrapText="1"/>
    </xf>
    <xf numFmtId="0" fontId="23" fillId="12" borderId="7" xfId="0" applyFont="1" applyFill="1" applyBorder="1" applyAlignment="1">
      <alignment horizontal="left" vertical="top" wrapText="1"/>
    </xf>
    <xf numFmtId="0" fontId="23" fillId="12" borderId="0" xfId="0" applyFont="1" applyFill="1" applyAlignment="1">
      <alignment horizontal="left" vertical="top" wrapText="1"/>
    </xf>
    <xf numFmtId="0" fontId="23" fillId="12" borderId="8" xfId="0" applyFont="1" applyFill="1" applyBorder="1" applyAlignment="1">
      <alignment horizontal="left" vertical="top" wrapText="1"/>
    </xf>
    <xf numFmtId="0" fontId="23" fillId="12" borderId="1" xfId="0" applyFont="1" applyFill="1" applyBorder="1" applyAlignment="1">
      <alignment horizontal="left" vertical="top" wrapText="1"/>
    </xf>
    <xf numFmtId="0" fontId="23" fillId="12" borderId="9" xfId="0" applyFont="1" applyFill="1" applyBorder="1" applyAlignment="1">
      <alignment horizontal="left" vertical="top" wrapText="1"/>
    </xf>
    <xf numFmtId="0" fontId="23" fillId="12" borderId="14" xfId="0" applyFont="1" applyFill="1" applyBorder="1" applyAlignment="1">
      <alignment horizontal="left" vertical="top" wrapText="1"/>
    </xf>
    <xf numFmtId="0" fontId="1" fillId="2" borderId="0" xfId="0" applyFont="1" applyFill="1"/>
    <xf numFmtId="14" fontId="12" fillId="2" borderId="0" xfId="0" applyNumberFormat="1" applyFont="1" applyFill="1"/>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1028700</xdr:colOff>
      <xdr:row>3</xdr:row>
      <xdr:rowOff>117123</xdr:rowOff>
    </xdr:from>
    <xdr:to>
      <xdr:col>9</xdr:col>
      <xdr:colOff>203200</xdr:colOff>
      <xdr:row>18</xdr:row>
      <xdr:rowOff>25400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4229100" y="701323"/>
          <a:ext cx="4572000" cy="2765777"/>
        </a:xfrm>
        <a:prstGeom prst="rect">
          <a:avLst/>
        </a:prstGeom>
      </xdr:spPr>
    </xdr:pic>
    <xdr:clientData/>
  </xdr:twoCellAnchor>
  <xdr:twoCellAnchor editAs="oneCell">
    <xdr:from>
      <xdr:col>4</xdr:col>
      <xdr:colOff>965200</xdr:colOff>
      <xdr:row>18</xdr:row>
      <xdr:rowOff>59796</xdr:rowOff>
    </xdr:from>
    <xdr:to>
      <xdr:col>11</xdr:col>
      <xdr:colOff>203200</xdr:colOff>
      <xdr:row>38</xdr:row>
      <xdr:rowOff>139699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3962400" y="3488796"/>
          <a:ext cx="6794500" cy="3889903"/>
        </a:xfrm>
        <a:prstGeom prst="rect">
          <a:avLst/>
        </a:prstGeom>
      </xdr:spPr>
    </xdr:pic>
    <xdr:clientData/>
  </xdr:twoCellAnchor>
  <xdr:twoCellAnchor editAs="oneCell">
    <xdr:from>
      <xdr:col>5</xdr:col>
      <xdr:colOff>328401</xdr:colOff>
      <xdr:row>61</xdr:row>
      <xdr:rowOff>10710</xdr:rowOff>
    </xdr:from>
    <xdr:to>
      <xdr:col>11</xdr:col>
      <xdr:colOff>533400</xdr:colOff>
      <xdr:row>84</xdr:row>
      <xdr:rowOff>177799</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608301" y="11643910"/>
          <a:ext cx="6681999" cy="4548589"/>
        </a:xfrm>
        <a:prstGeom prst="rect">
          <a:avLst/>
        </a:prstGeom>
      </xdr:spPr>
    </xdr:pic>
    <xdr:clientData/>
  </xdr:twoCellAnchor>
  <xdr:twoCellAnchor editAs="oneCell">
    <xdr:from>
      <xdr:col>4</xdr:col>
      <xdr:colOff>736706</xdr:colOff>
      <xdr:row>87</xdr:row>
      <xdr:rowOff>12700</xdr:rowOff>
    </xdr:from>
    <xdr:to>
      <xdr:col>12</xdr:col>
      <xdr:colOff>279399</xdr:colOff>
      <xdr:row>94</xdr:row>
      <xdr:rowOff>165100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3937106" y="12966700"/>
          <a:ext cx="8178693" cy="1485900"/>
        </a:xfrm>
        <a:prstGeom prst="rect">
          <a:avLst/>
        </a:prstGeom>
      </xdr:spPr>
    </xdr:pic>
    <xdr:clientData/>
  </xdr:twoCellAnchor>
  <xdr:twoCellAnchor editAs="oneCell">
    <xdr:from>
      <xdr:col>5</xdr:col>
      <xdr:colOff>101600</xdr:colOff>
      <xdr:row>94</xdr:row>
      <xdr:rowOff>67202</xdr:rowOff>
    </xdr:from>
    <xdr:to>
      <xdr:col>11</xdr:col>
      <xdr:colOff>850900</xdr:colOff>
      <xdr:row>119</xdr:row>
      <xdr:rowOff>25400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4381500" y="17986902"/>
          <a:ext cx="7226300" cy="4720698"/>
        </a:xfrm>
        <a:prstGeom prst="rect">
          <a:avLst/>
        </a:prstGeom>
      </xdr:spPr>
    </xdr:pic>
    <xdr:clientData/>
  </xdr:twoCellAnchor>
  <xdr:twoCellAnchor editAs="oneCell">
    <xdr:from>
      <xdr:col>4</xdr:col>
      <xdr:colOff>958698</xdr:colOff>
      <xdr:row>40</xdr:row>
      <xdr:rowOff>25401</xdr:rowOff>
    </xdr:from>
    <xdr:to>
      <xdr:col>10</xdr:col>
      <xdr:colOff>965200</xdr:colOff>
      <xdr:row>61</xdr:row>
      <xdr:rowOff>17205</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4159098" y="7658101"/>
          <a:ext cx="6483502" cy="3992304"/>
        </a:xfrm>
        <a:prstGeom prst="rect">
          <a:avLst/>
        </a:prstGeom>
      </xdr:spPr>
    </xdr:pic>
    <xdr:clientData/>
  </xdr:twoCellAnchor>
  <xdr:twoCellAnchor editAs="oneCell">
    <xdr:from>
      <xdr:col>5</xdr:col>
      <xdr:colOff>292100</xdr:colOff>
      <xdr:row>121</xdr:row>
      <xdr:rowOff>33720</xdr:rowOff>
    </xdr:from>
    <xdr:to>
      <xdr:col>12</xdr:col>
      <xdr:colOff>215900</xdr:colOff>
      <xdr:row>139</xdr:row>
      <xdr:rowOff>152400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stretch>
          <a:fillRect/>
        </a:stretch>
      </xdr:blipFill>
      <xdr:spPr>
        <a:xfrm>
          <a:off x="4572000" y="23096920"/>
          <a:ext cx="7480300" cy="3547680"/>
        </a:xfrm>
        <a:prstGeom prst="rect">
          <a:avLst/>
        </a:prstGeom>
      </xdr:spPr>
    </xdr:pic>
    <xdr:clientData/>
  </xdr:twoCellAnchor>
  <xdr:twoCellAnchor editAs="oneCell">
    <xdr:from>
      <xdr:col>5</xdr:col>
      <xdr:colOff>38100</xdr:colOff>
      <xdr:row>144</xdr:row>
      <xdr:rowOff>88900</xdr:rowOff>
    </xdr:from>
    <xdr:to>
      <xdr:col>13</xdr:col>
      <xdr:colOff>292100</xdr:colOff>
      <xdr:row>148</xdr:row>
      <xdr:rowOff>165100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a:stretch>
          <a:fillRect/>
        </a:stretch>
      </xdr:blipFill>
      <xdr:spPr>
        <a:xfrm>
          <a:off x="4318000" y="27520900"/>
          <a:ext cx="8890000" cy="838200"/>
        </a:xfrm>
        <a:prstGeom prst="rect">
          <a:avLst/>
        </a:prstGeom>
      </xdr:spPr>
    </xdr:pic>
    <xdr:clientData/>
  </xdr:twoCellAnchor>
  <xdr:twoCellAnchor editAs="oneCell">
    <xdr:from>
      <xdr:col>5</xdr:col>
      <xdr:colOff>456184</xdr:colOff>
      <xdr:row>167</xdr:row>
      <xdr:rowOff>88900</xdr:rowOff>
    </xdr:from>
    <xdr:to>
      <xdr:col>11</xdr:col>
      <xdr:colOff>660400</xdr:colOff>
      <xdr:row>190</xdr:row>
      <xdr:rowOff>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rotWithShape="1">
        <a:blip xmlns:r="http://schemas.openxmlformats.org/officeDocument/2006/relationships" r:embed="rId9"/>
        <a:srcRect b="17761"/>
        <a:stretch/>
      </xdr:blipFill>
      <xdr:spPr>
        <a:xfrm>
          <a:off x="4736084" y="31902400"/>
          <a:ext cx="6681216" cy="4292600"/>
        </a:xfrm>
        <a:prstGeom prst="rect">
          <a:avLst/>
        </a:prstGeom>
      </xdr:spPr>
    </xdr:pic>
    <xdr:clientData/>
  </xdr:twoCellAnchor>
  <xdr:twoCellAnchor editAs="oneCell">
    <xdr:from>
      <xdr:col>4</xdr:col>
      <xdr:colOff>1028700</xdr:colOff>
      <xdr:row>193</xdr:row>
      <xdr:rowOff>0</xdr:rowOff>
    </xdr:from>
    <xdr:to>
      <xdr:col>12</xdr:col>
      <xdr:colOff>596900</xdr:colOff>
      <xdr:row>233</xdr:row>
      <xdr:rowOff>127000</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0"/>
        <a:stretch>
          <a:fillRect/>
        </a:stretch>
      </xdr:blipFill>
      <xdr:spPr>
        <a:xfrm>
          <a:off x="4229100" y="36766500"/>
          <a:ext cx="8204200" cy="7747000"/>
        </a:xfrm>
        <a:prstGeom prst="rect">
          <a:avLst/>
        </a:prstGeom>
      </xdr:spPr>
    </xdr:pic>
    <xdr:clientData/>
  </xdr:twoCellAnchor>
  <xdr:twoCellAnchor editAs="oneCell">
    <xdr:from>
      <xdr:col>5</xdr:col>
      <xdr:colOff>342900</xdr:colOff>
      <xdr:row>231</xdr:row>
      <xdr:rowOff>63500</xdr:rowOff>
    </xdr:from>
    <xdr:to>
      <xdr:col>11</xdr:col>
      <xdr:colOff>889000</xdr:colOff>
      <xdr:row>242</xdr:row>
      <xdr:rowOff>50800</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11"/>
        <a:stretch>
          <a:fillRect/>
        </a:stretch>
      </xdr:blipFill>
      <xdr:spPr>
        <a:xfrm>
          <a:off x="4622800" y="44081700"/>
          <a:ext cx="7023100" cy="2082800"/>
        </a:xfrm>
        <a:prstGeom prst="rect">
          <a:avLst/>
        </a:prstGeom>
      </xdr:spPr>
    </xdr:pic>
    <xdr:clientData/>
  </xdr:twoCellAnchor>
  <xdr:twoCellAnchor editAs="oneCell">
    <xdr:from>
      <xdr:col>5</xdr:col>
      <xdr:colOff>571500</xdr:colOff>
      <xdr:row>151</xdr:row>
      <xdr:rowOff>190499</xdr:rowOff>
    </xdr:from>
    <xdr:to>
      <xdr:col>13</xdr:col>
      <xdr:colOff>609600</xdr:colOff>
      <xdr:row>163</xdr:row>
      <xdr:rowOff>150282</xdr:rowOff>
    </xdr:to>
    <xdr:pic>
      <xdr:nvPicPr>
        <xdr:cNvPr id="13" name="Picture 12">
          <a:extLst>
            <a:ext uri="{FF2B5EF4-FFF2-40B4-BE49-F238E27FC236}">
              <a16:creationId xmlns:a16="http://schemas.microsoft.com/office/drawing/2014/main" id="{5083E7E9-855C-F626-10B5-4A6A64B3A6D5}"/>
            </a:ext>
          </a:extLst>
        </xdr:cNvPr>
        <xdr:cNvPicPr>
          <a:picLocks noChangeAspect="1"/>
        </xdr:cNvPicPr>
      </xdr:nvPicPr>
      <xdr:blipFill>
        <a:blip xmlns:r="http://schemas.openxmlformats.org/officeDocument/2006/relationships" r:embed="rId12"/>
        <a:stretch>
          <a:fillRect/>
        </a:stretch>
      </xdr:blipFill>
      <xdr:spPr>
        <a:xfrm>
          <a:off x="3784600" y="30886399"/>
          <a:ext cx="6540500" cy="239818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6640625" defaultRowHeight="16"/>
  <cols>
    <col min="1" max="1" width="3.5" style="28" customWidth="1"/>
    <col min="2" max="2" width="10.83203125" style="21" customWidth="1"/>
    <col min="3" max="3" width="38.5" style="21" customWidth="1"/>
    <col min="4" max="16384" width="10.6640625" style="21"/>
  </cols>
  <sheetData>
    <row r="1" spans="1:3" s="26" customFormat="1">
      <c r="A1" s="24"/>
      <c r="B1" s="25"/>
      <c r="C1" s="25"/>
    </row>
    <row r="2" spans="1:3" ht="21">
      <c r="A2" s="1"/>
      <c r="B2" s="27" t="s">
        <v>19</v>
      </c>
      <c r="C2" s="27"/>
    </row>
    <row r="3" spans="1:3">
      <c r="A3" s="1"/>
      <c r="B3" s="8"/>
      <c r="C3" s="8"/>
    </row>
    <row r="4" spans="1:3">
      <c r="A4" s="1"/>
      <c r="B4" s="2" t="s">
        <v>20</v>
      </c>
      <c r="C4" s="3" t="s">
        <v>190</v>
      </c>
    </row>
    <row r="5" spans="1:3">
      <c r="A5" s="1"/>
      <c r="B5" s="4" t="s">
        <v>85</v>
      </c>
      <c r="C5" s="5" t="s">
        <v>86</v>
      </c>
    </row>
    <row r="6" spans="1:3">
      <c r="A6" s="1"/>
      <c r="B6" s="6" t="s">
        <v>22</v>
      </c>
      <c r="C6" s="7" t="s">
        <v>23</v>
      </c>
    </row>
    <row r="7" spans="1:3">
      <c r="A7" s="1"/>
      <c r="B7" s="8"/>
      <c r="C7" s="8"/>
    </row>
    <row r="8" spans="1:3">
      <c r="A8" s="1"/>
      <c r="B8" s="8"/>
      <c r="C8" s="8"/>
    </row>
    <row r="9" spans="1:3">
      <c r="A9" s="1"/>
      <c r="B9" s="57" t="s">
        <v>87</v>
      </c>
      <c r="C9" s="58"/>
    </row>
    <row r="10" spans="1:3">
      <c r="A10" s="1"/>
      <c r="B10" s="59"/>
      <c r="C10" s="60"/>
    </row>
    <row r="11" spans="1:3">
      <c r="A11" s="1"/>
      <c r="B11" s="59" t="s">
        <v>88</v>
      </c>
      <c r="C11" s="61" t="s">
        <v>89</v>
      </c>
    </row>
    <row r="12" spans="1:3" ht="17" thickBot="1">
      <c r="A12" s="1"/>
      <c r="B12" s="59"/>
      <c r="C12" s="14" t="s">
        <v>90</v>
      </c>
    </row>
    <row r="13" spans="1:3" ht="17" thickBot="1">
      <c r="A13" s="1"/>
      <c r="B13" s="59"/>
      <c r="C13" s="62" t="s">
        <v>91</v>
      </c>
    </row>
    <row r="14" spans="1:3">
      <c r="A14" s="1"/>
      <c r="B14" s="59"/>
      <c r="C14" s="60" t="s">
        <v>92</v>
      </c>
    </row>
    <row r="15" spans="1:3">
      <c r="A15" s="1"/>
      <c r="B15" s="59"/>
      <c r="C15" s="60"/>
    </row>
    <row r="16" spans="1:3">
      <c r="A16" s="1"/>
      <c r="B16" s="59" t="s">
        <v>93</v>
      </c>
      <c r="C16" s="63" t="s">
        <v>94</v>
      </c>
    </row>
    <row r="17" spans="1:3">
      <c r="A17" s="1"/>
      <c r="B17" s="59"/>
      <c r="C17" s="64" t="s">
        <v>95</v>
      </c>
    </row>
    <row r="18" spans="1:3">
      <c r="A18" s="1"/>
      <c r="B18" s="59"/>
      <c r="C18" s="65" t="s">
        <v>96</v>
      </c>
    </row>
    <row r="19" spans="1:3">
      <c r="A19" s="1"/>
      <c r="B19" s="59"/>
      <c r="C19" s="66" t="s">
        <v>97</v>
      </c>
    </row>
    <row r="20" spans="1:3">
      <c r="A20" s="1"/>
      <c r="B20" s="67"/>
      <c r="C20" s="68" t="s">
        <v>98</v>
      </c>
    </row>
    <row r="21" spans="1:3">
      <c r="A21" s="1"/>
      <c r="B21" s="67"/>
      <c r="C21" s="69" t="s">
        <v>99</v>
      </c>
    </row>
    <row r="22" spans="1:3">
      <c r="A22" s="1"/>
      <c r="B22" s="67"/>
      <c r="C22" s="70" t="s">
        <v>100</v>
      </c>
    </row>
    <row r="23" spans="1:3">
      <c r="B23" s="67"/>
      <c r="C23" s="71" t="s">
        <v>101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42"/>
  <sheetViews>
    <sheetView workbookViewId="0">
      <selection activeCell="I29" sqref="I29"/>
    </sheetView>
  </sheetViews>
  <sheetFormatPr baseColWidth="10" defaultColWidth="10.6640625" defaultRowHeight="16"/>
  <cols>
    <col min="1" max="1" width="3.5" style="34" customWidth="1"/>
    <col min="2" max="2" width="3.33203125" style="34" customWidth="1"/>
    <col min="3" max="3" width="46.83203125" style="34" customWidth="1"/>
    <col min="4" max="4" width="12.5" style="34" customWidth="1"/>
    <col min="5" max="5" width="17.5" style="34" customWidth="1"/>
    <col min="6" max="6" width="4.5" style="34" customWidth="1"/>
    <col min="7" max="7" width="43.33203125" style="34" customWidth="1"/>
    <col min="8" max="8" width="5.1640625" style="34" customWidth="1"/>
    <col min="9" max="9" width="42.5" style="34" customWidth="1"/>
    <col min="10" max="10" width="5.5" style="34" customWidth="1"/>
    <col min="11" max="16384" width="10.6640625" style="34"/>
  </cols>
  <sheetData>
    <row r="2" spans="2:10">
      <c r="B2" s="137" t="s">
        <v>188</v>
      </c>
      <c r="C2" s="138"/>
      <c r="D2" s="138"/>
      <c r="E2" s="139"/>
    </row>
    <row r="3" spans="2:10">
      <c r="B3" s="140"/>
      <c r="C3" s="141"/>
      <c r="D3" s="141"/>
      <c r="E3" s="142"/>
    </row>
    <row r="4" spans="2:10">
      <c r="B4" s="140"/>
      <c r="C4" s="141"/>
      <c r="D4" s="141"/>
      <c r="E4" s="142"/>
    </row>
    <row r="5" spans="2:10">
      <c r="B5" s="143"/>
      <c r="C5" s="144"/>
      <c r="D5" s="144"/>
      <c r="E5" s="145"/>
    </row>
    <row r="6" spans="2:10" ht="17" thickBot="1"/>
    <row r="7" spans="2:10">
      <c r="B7" s="35"/>
      <c r="C7" s="19"/>
      <c r="D7" s="19"/>
      <c r="E7" s="19"/>
      <c r="F7" s="19"/>
      <c r="G7" s="19"/>
      <c r="H7" s="19"/>
      <c r="I7" s="19"/>
      <c r="J7" s="36"/>
    </row>
    <row r="8" spans="2:10" s="14" customFormat="1">
      <c r="B8" s="82"/>
      <c r="C8" s="16" t="s">
        <v>37</v>
      </c>
      <c r="D8" s="83" t="s">
        <v>16</v>
      </c>
      <c r="E8" s="16" t="s">
        <v>6</v>
      </c>
      <c r="F8" s="16"/>
      <c r="G8" s="16" t="s">
        <v>15</v>
      </c>
      <c r="H8" s="16"/>
      <c r="I8" s="16" t="s">
        <v>0</v>
      </c>
      <c r="J8" s="29"/>
    </row>
    <row r="9" spans="2:10" s="14" customFormat="1">
      <c r="B9" s="23"/>
      <c r="D9" s="31"/>
      <c r="J9" s="15"/>
    </row>
    <row r="10" spans="2:10" s="14" customFormat="1" ht="17" thickBot="1">
      <c r="B10" s="23"/>
      <c r="C10" s="14" t="s">
        <v>110</v>
      </c>
      <c r="D10" s="31"/>
      <c r="J10" s="15"/>
    </row>
    <row r="11" spans="2:10" s="14" customFormat="1" ht="17" thickBot="1">
      <c r="B11" s="23"/>
      <c r="C11" s="37" t="s">
        <v>38</v>
      </c>
      <c r="D11" s="20" t="s">
        <v>4</v>
      </c>
      <c r="E11" s="33">
        <v>0.97</v>
      </c>
      <c r="F11" s="37"/>
      <c r="G11" s="37"/>
      <c r="H11" s="30"/>
      <c r="I11" s="33" t="s">
        <v>65</v>
      </c>
      <c r="J11" s="15"/>
    </row>
    <row r="12" spans="2:10" ht="17" thickBot="1">
      <c r="B12" s="38"/>
      <c r="C12" s="37" t="s">
        <v>40</v>
      </c>
      <c r="D12" s="22" t="s">
        <v>4</v>
      </c>
      <c r="E12" s="33">
        <v>0.95</v>
      </c>
      <c r="F12" s="37"/>
      <c r="G12" s="37"/>
      <c r="H12" s="37"/>
      <c r="I12" s="33" t="s">
        <v>65</v>
      </c>
      <c r="J12" s="76"/>
    </row>
    <row r="13" spans="2:10" ht="17" thickBot="1">
      <c r="B13" s="38"/>
      <c r="C13" s="37" t="s">
        <v>41</v>
      </c>
      <c r="D13" s="22" t="s">
        <v>4</v>
      </c>
      <c r="E13" s="43">
        <v>0.216</v>
      </c>
      <c r="F13" s="37"/>
      <c r="G13" s="37"/>
      <c r="H13" s="37"/>
      <c r="I13" s="33" t="s">
        <v>65</v>
      </c>
      <c r="J13" s="76"/>
    </row>
    <row r="14" spans="2:10" ht="17" thickBot="1">
      <c r="B14" s="38"/>
      <c r="C14" s="37" t="s">
        <v>43</v>
      </c>
      <c r="D14" s="22" t="s">
        <v>4</v>
      </c>
      <c r="E14" s="33">
        <v>0.05</v>
      </c>
      <c r="F14" s="37"/>
      <c r="G14" s="37"/>
      <c r="H14" s="37"/>
      <c r="I14" s="33" t="s">
        <v>65</v>
      </c>
      <c r="J14" s="76"/>
    </row>
    <row r="15" spans="2:10" ht="17" thickBot="1">
      <c r="B15" s="38"/>
      <c r="C15" s="37" t="s">
        <v>11</v>
      </c>
      <c r="D15" s="22" t="s">
        <v>4</v>
      </c>
      <c r="E15" s="39">
        <v>0</v>
      </c>
      <c r="F15" s="37"/>
      <c r="G15" s="37"/>
      <c r="H15" s="37"/>
      <c r="I15" s="33" t="s">
        <v>65</v>
      </c>
      <c r="J15" s="76"/>
    </row>
    <row r="16" spans="2:10" ht="17" thickBot="1">
      <c r="B16" s="38"/>
      <c r="C16" s="37" t="s">
        <v>46</v>
      </c>
      <c r="D16" s="22" t="s">
        <v>4</v>
      </c>
      <c r="E16" s="33">
        <v>0.1</v>
      </c>
      <c r="F16" s="37"/>
      <c r="G16" s="37"/>
      <c r="H16" s="37"/>
      <c r="I16" s="33" t="s">
        <v>65</v>
      </c>
      <c r="J16" s="76"/>
    </row>
    <row r="17" spans="2:10" ht="17" thickBot="1">
      <c r="B17" s="38"/>
      <c r="C17" s="37" t="s">
        <v>47</v>
      </c>
      <c r="D17" s="22" t="s">
        <v>4</v>
      </c>
      <c r="E17" s="33">
        <v>0.7</v>
      </c>
      <c r="F17" s="37"/>
      <c r="G17" s="37"/>
      <c r="H17" s="37"/>
      <c r="I17" s="33" t="s">
        <v>65</v>
      </c>
      <c r="J17" s="76"/>
    </row>
    <row r="18" spans="2:10" ht="17" thickBot="1">
      <c r="B18" s="38"/>
      <c r="C18" s="37" t="s">
        <v>48</v>
      </c>
      <c r="D18" s="22" t="s">
        <v>111</v>
      </c>
      <c r="E18" s="39">
        <f>'Research data'!H6</f>
        <v>3</v>
      </c>
      <c r="F18" s="37"/>
      <c r="G18" s="37" t="s">
        <v>32</v>
      </c>
      <c r="H18" s="37"/>
      <c r="I18" s="33" t="s">
        <v>65</v>
      </c>
      <c r="J18" s="76"/>
    </row>
    <row r="19" spans="2:10" ht="17" thickBot="1">
      <c r="B19" s="38"/>
      <c r="C19" s="37" t="s">
        <v>49</v>
      </c>
      <c r="D19" s="22" t="s">
        <v>111</v>
      </c>
      <c r="E19" s="39">
        <v>0</v>
      </c>
      <c r="F19" s="37"/>
      <c r="G19" s="37" t="s">
        <v>66</v>
      </c>
      <c r="H19" s="37"/>
      <c r="I19" s="33" t="s">
        <v>65</v>
      </c>
      <c r="J19" s="76"/>
    </row>
    <row r="20" spans="2:10">
      <c r="B20" s="38"/>
      <c r="D20" s="79"/>
      <c r="E20" s="80"/>
      <c r="J20" s="76"/>
    </row>
    <row r="21" spans="2:10" ht="17" thickBot="1">
      <c r="B21" s="38"/>
      <c r="C21" s="14" t="s">
        <v>112</v>
      </c>
      <c r="D21" s="79"/>
      <c r="E21" s="80"/>
      <c r="J21" s="76"/>
    </row>
    <row r="22" spans="2:10" ht="17" thickBot="1">
      <c r="B22" s="38"/>
      <c r="C22" s="37" t="s">
        <v>50</v>
      </c>
      <c r="D22" s="22" t="s">
        <v>39</v>
      </c>
      <c r="E22" s="39">
        <f>'Research data'!H15</f>
        <v>3314700</v>
      </c>
      <c r="F22" s="37"/>
      <c r="G22" s="37" t="s">
        <v>9</v>
      </c>
      <c r="H22" s="37"/>
      <c r="I22" s="56" t="s">
        <v>26</v>
      </c>
      <c r="J22" s="76"/>
    </row>
    <row r="23" spans="2:10" ht="17" thickBot="1">
      <c r="B23" s="38"/>
      <c r="C23" s="37" t="s">
        <v>51</v>
      </c>
      <c r="D23" s="22" t="s">
        <v>39</v>
      </c>
      <c r="E23" s="39">
        <v>0</v>
      </c>
      <c r="F23" s="37"/>
      <c r="G23" s="37" t="s">
        <v>67</v>
      </c>
      <c r="H23" s="37"/>
      <c r="I23" s="33" t="s">
        <v>65</v>
      </c>
      <c r="J23" s="76"/>
    </row>
    <row r="24" spans="2:10" ht="17" thickBot="1">
      <c r="B24" s="38"/>
      <c r="C24" s="37" t="s">
        <v>13</v>
      </c>
      <c r="D24" s="22" t="s">
        <v>39</v>
      </c>
      <c r="E24" s="39">
        <f>'Research data'!H18</f>
        <v>495300</v>
      </c>
      <c r="F24" s="37"/>
      <c r="G24" s="37" t="s">
        <v>28</v>
      </c>
      <c r="H24" s="37"/>
      <c r="I24" s="62" t="s">
        <v>104</v>
      </c>
      <c r="J24" s="76"/>
    </row>
    <row r="25" spans="2:10" ht="17" thickBot="1">
      <c r="B25" s="38"/>
      <c r="C25" s="37" t="s">
        <v>52</v>
      </c>
      <c r="D25" s="22" t="s">
        <v>39</v>
      </c>
      <c r="E25" s="39">
        <v>0</v>
      </c>
      <c r="F25" s="37"/>
      <c r="G25" s="37" t="s">
        <v>31</v>
      </c>
      <c r="H25" s="37"/>
      <c r="I25" s="33" t="s">
        <v>65</v>
      </c>
      <c r="J25" s="76"/>
    </row>
    <row r="26" spans="2:10" ht="17" thickBot="1">
      <c r="B26" s="38"/>
      <c r="C26" s="37" t="s">
        <v>53</v>
      </c>
      <c r="D26" s="22" t="s">
        <v>63</v>
      </c>
      <c r="E26" s="78">
        <f>'Research data'!H20</f>
        <v>51936</v>
      </c>
      <c r="F26" s="37"/>
      <c r="G26" s="37" t="s">
        <v>68</v>
      </c>
      <c r="H26" s="37"/>
      <c r="I26" s="56" t="s">
        <v>26</v>
      </c>
      <c r="J26" s="76"/>
    </row>
    <row r="27" spans="2:10" ht="17" thickBot="1">
      <c r="B27" s="38"/>
      <c r="C27" s="37" t="s">
        <v>54</v>
      </c>
      <c r="D27" s="22" t="s">
        <v>64</v>
      </c>
      <c r="E27" s="39">
        <v>0</v>
      </c>
      <c r="F27" s="37"/>
      <c r="G27" s="37" t="s">
        <v>69</v>
      </c>
      <c r="H27" s="37"/>
      <c r="I27" s="33" t="s">
        <v>65</v>
      </c>
      <c r="J27" s="76"/>
    </row>
    <row r="28" spans="2:10" ht="17" thickBot="1">
      <c r="B28" s="38"/>
      <c r="C28" s="37" t="s">
        <v>55</v>
      </c>
      <c r="D28" s="22" t="s">
        <v>64</v>
      </c>
      <c r="E28" s="39">
        <v>0</v>
      </c>
      <c r="F28" s="37"/>
      <c r="G28" s="37" t="s">
        <v>70</v>
      </c>
      <c r="H28" s="37"/>
      <c r="I28" s="33" t="s">
        <v>65</v>
      </c>
      <c r="J28" s="76"/>
    </row>
    <row r="29" spans="2:10" ht="17" thickBot="1">
      <c r="B29" s="38"/>
      <c r="C29" s="37" t="s">
        <v>58</v>
      </c>
      <c r="D29" s="22" t="s">
        <v>2</v>
      </c>
      <c r="E29" s="39">
        <v>0.04</v>
      </c>
      <c r="F29" s="37"/>
      <c r="G29" s="37" t="s">
        <v>27</v>
      </c>
      <c r="H29" s="37"/>
      <c r="I29" s="136" t="s">
        <v>189</v>
      </c>
      <c r="J29" s="76"/>
    </row>
    <row r="30" spans="2:10" ht="17" thickBot="1">
      <c r="B30" s="38"/>
      <c r="C30" s="37" t="s">
        <v>45</v>
      </c>
      <c r="D30" s="22" t="s">
        <v>12</v>
      </c>
      <c r="E30" s="39">
        <v>1</v>
      </c>
      <c r="F30" s="37"/>
      <c r="G30" s="37"/>
      <c r="H30" s="37"/>
      <c r="I30" s="33" t="s">
        <v>65</v>
      </c>
      <c r="J30" s="76"/>
    </row>
    <row r="31" spans="2:10">
      <c r="B31" s="38"/>
      <c r="D31" s="79"/>
      <c r="E31" s="81"/>
      <c r="J31" s="76"/>
    </row>
    <row r="32" spans="2:10" ht="17" thickBot="1">
      <c r="B32" s="38"/>
      <c r="C32" s="14" t="s">
        <v>7</v>
      </c>
      <c r="D32" s="79"/>
      <c r="E32" s="81"/>
      <c r="J32" s="76"/>
    </row>
    <row r="33" spans="2:10" ht="17" thickBot="1">
      <c r="B33" s="38"/>
      <c r="C33" s="37" t="s">
        <v>44</v>
      </c>
      <c r="D33" s="22" t="s">
        <v>3</v>
      </c>
      <c r="E33" s="77">
        <f>'Research data'!H11</f>
        <v>0.2</v>
      </c>
      <c r="F33" s="37"/>
      <c r="G33" s="37" t="s">
        <v>17</v>
      </c>
      <c r="H33" s="37"/>
      <c r="I33" s="55" t="s">
        <v>176</v>
      </c>
      <c r="J33" s="76"/>
    </row>
    <row r="34" spans="2:10" ht="17" thickBot="1">
      <c r="B34" s="38"/>
      <c r="C34" s="37" t="s">
        <v>56</v>
      </c>
      <c r="D34" s="22" t="s">
        <v>1</v>
      </c>
      <c r="E34" s="39">
        <f>'Research data'!H9</f>
        <v>1</v>
      </c>
      <c r="F34" s="37"/>
      <c r="G34" s="37" t="s">
        <v>30</v>
      </c>
      <c r="H34" s="37"/>
      <c r="I34" s="88" t="s">
        <v>116</v>
      </c>
      <c r="J34" s="76"/>
    </row>
    <row r="35" spans="2:10" ht="17" thickBot="1">
      <c r="B35" s="38"/>
      <c r="C35" s="37" t="s">
        <v>57</v>
      </c>
      <c r="D35" s="22" t="s">
        <v>1</v>
      </c>
      <c r="E35" s="39">
        <f>'Research data'!H10</f>
        <v>20</v>
      </c>
      <c r="F35" s="37"/>
      <c r="G35" s="37" t="s">
        <v>29</v>
      </c>
      <c r="H35" s="37"/>
      <c r="I35" s="62" t="s">
        <v>105</v>
      </c>
      <c r="J35" s="76"/>
    </row>
    <row r="36" spans="2:10" ht="17" thickBot="1">
      <c r="B36" s="38"/>
      <c r="C36" s="37" t="s">
        <v>42</v>
      </c>
      <c r="D36" s="22" t="s">
        <v>4</v>
      </c>
      <c r="E36" s="39">
        <v>0</v>
      </c>
      <c r="F36" s="37"/>
      <c r="G36" s="37"/>
      <c r="H36" s="37"/>
      <c r="I36" s="33" t="s">
        <v>65</v>
      </c>
      <c r="J36" s="76"/>
    </row>
    <row r="37" spans="2:10" ht="17" thickBot="1">
      <c r="B37" s="38"/>
      <c r="C37" s="37" t="s">
        <v>59</v>
      </c>
      <c r="D37" s="22" t="s">
        <v>4</v>
      </c>
      <c r="E37" s="44">
        <v>3439.090909</v>
      </c>
      <c r="F37" s="37"/>
      <c r="G37" s="37"/>
      <c r="H37" s="37"/>
      <c r="I37" s="33" t="s">
        <v>65</v>
      </c>
      <c r="J37" s="76"/>
    </row>
    <row r="38" spans="2:10" ht="17" thickBot="1">
      <c r="B38" s="38"/>
      <c r="C38" s="37" t="s">
        <v>14</v>
      </c>
      <c r="D38" s="22" t="s">
        <v>4</v>
      </c>
      <c r="E38" s="39">
        <v>0</v>
      </c>
      <c r="F38" s="37"/>
      <c r="G38" s="37"/>
      <c r="H38" s="37"/>
      <c r="I38" s="33" t="s">
        <v>65</v>
      </c>
      <c r="J38" s="76"/>
    </row>
    <row r="39" spans="2:10" ht="17" thickBot="1">
      <c r="B39" s="38"/>
      <c r="C39" s="37" t="s">
        <v>60</v>
      </c>
      <c r="D39" s="22" t="s">
        <v>4</v>
      </c>
      <c r="E39" s="33">
        <v>4120.2</v>
      </c>
      <c r="F39" s="37"/>
      <c r="G39" s="37"/>
      <c r="H39" s="37"/>
      <c r="I39" s="33" t="s">
        <v>65</v>
      </c>
      <c r="J39" s="76"/>
    </row>
    <row r="40" spans="2:10" ht="17" thickBot="1">
      <c r="B40" s="38"/>
      <c r="C40" s="37" t="s">
        <v>62</v>
      </c>
      <c r="D40" s="22" t="s">
        <v>4</v>
      </c>
      <c r="E40" s="39">
        <v>750</v>
      </c>
      <c r="F40" s="37"/>
      <c r="G40" s="37"/>
      <c r="H40" s="37"/>
      <c r="I40" s="33" t="s">
        <v>65</v>
      </c>
      <c r="J40" s="76"/>
    </row>
    <row r="41" spans="2:10" ht="17" thickBot="1">
      <c r="B41" s="38"/>
      <c r="C41" s="37" t="s">
        <v>61</v>
      </c>
      <c r="D41" s="22" t="s">
        <v>4</v>
      </c>
      <c r="E41" s="39">
        <v>1740</v>
      </c>
      <c r="F41" s="37"/>
      <c r="G41" s="37"/>
      <c r="H41" s="37"/>
      <c r="I41" s="33" t="s">
        <v>65</v>
      </c>
      <c r="J41" s="76"/>
    </row>
    <row r="42" spans="2:10" ht="15" customHeight="1" thickBot="1">
      <c r="B42" s="40"/>
      <c r="C42" s="41"/>
      <c r="D42" s="41"/>
      <c r="E42" s="41"/>
      <c r="F42" s="41"/>
      <c r="G42" s="41"/>
      <c r="H42" s="41"/>
      <c r="I42" s="41"/>
      <c r="J42" s="42"/>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X22"/>
  <sheetViews>
    <sheetView topLeftCell="G1" workbookViewId="0">
      <selection activeCell="X23" sqref="X23"/>
    </sheetView>
  </sheetViews>
  <sheetFormatPr baseColWidth="10" defaultColWidth="10.6640625" defaultRowHeight="16"/>
  <cols>
    <col min="1" max="1" width="3.33203125" style="94" customWidth="1"/>
    <col min="2" max="2" width="2.5" style="94" customWidth="1"/>
    <col min="3" max="3" width="35.83203125" style="94" customWidth="1"/>
    <col min="4" max="4" width="16.5" style="94" hidden="1" customWidth="1"/>
    <col min="5" max="5" width="13.83203125" style="94" hidden="1" customWidth="1"/>
    <col min="6" max="6" width="11.5" style="94" customWidth="1"/>
    <col min="7" max="7" width="3" style="94" customWidth="1"/>
    <col min="8" max="8" width="9.5" style="94" customWidth="1"/>
    <col min="9" max="9" width="2.5" style="94" customWidth="1"/>
    <col min="10" max="10" width="8.83203125" style="94" customWidth="1"/>
    <col min="11" max="11" width="1.5" style="94" customWidth="1"/>
    <col min="12" max="12" width="7.33203125" style="94" customWidth="1"/>
    <col min="13" max="13" width="2.5" style="94" customWidth="1"/>
    <col min="14" max="14" width="7.1640625" style="94" customWidth="1"/>
    <col min="15" max="15" width="2.1640625" style="94" customWidth="1"/>
    <col min="16" max="16" width="8.6640625" style="94" customWidth="1"/>
    <col min="17" max="17" width="2.1640625" style="94" customWidth="1"/>
    <col min="18" max="18" width="9.33203125" style="94" customWidth="1"/>
    <col min="19" max="19" width="2.83203125" style="94" customWidth="1"/>
    <col min="20" max="20" width="9.5" style="94" customWidth="1"/>
    <col min="21" max="21" width="2.5" style="94" customWidth="1"/>
    <col min="22" max="22" width="9.5" style="94" customWidth="1"/>
    <col min="23" max="23" width="1.83203125" style="94" customWidth="1"/>
    <col min="24" max="24" width="55.5" style="94" customWidth="1"/>
    <col min="25" max="16384" width="10.6640625" style="94"/>
  </cols>
  <sheetData>
    <row r="1" spans="2:24" ht="17" thickBot="1"/>
    <row r="2" spans="2:24">
      <c r="B2" s="97"/>
      <c r="C2" s="98"/>
      <c r="D2" s="98"/>
      <c r="E2" s="98"/>
      <c r="F2" s="98"/>
      <c r="G2" s="98"/>
      <c r="H2" s="98"/>
      <c r="I2" s="98"/>
      <c r="J2" s="98"/>
      <c r="K2" s="98"/>
      <c r="L2" s="98"/>
      <c r="M2" s="98"/>
      <c r="N2" s="98"/>
      <c r="O2" s="98"/>
      <c r="P2" s="98"/>
      <c r="Q2" s="98"/>
      <c r="R2" s="98"/>
      <c r="S2" s="98"/>
      <c r="T2" s="98"/>
      <c r="U2" s="98"/>
      <c r="V2" s="98"/>
      <c r="W2" s="98"/>
      <c r="X2" s="98"/>
    </row>
    <row r="3" spans="2:24" s="14" customFormat="1">
      <c r="B3" s="23"/>
      <c r="C3" s="72" t="s">
        <v>106</v>
      </c>
      <c r="D3" s="9"/>
      <c r="E3" s="9"/>
      <c r="F3" s="72" t="s">
        <v>16</v>
      </c>
      <c r="G3" s="72"/>
      <c r="H3" s="72" t="s">
        <v>98</v>
      </c>
      <c r="I3" s="72"/>
      <c r="J3" s="9" t="s">
        <v>176</v>
      </c>
      <c r="K3" s="9"/>
      <c r="L3" s="9" t="s">
        <v>73</v>
      </c>
      <c r="M3" s="9"/>
      <c r="N3" s="9" t="s">
        <v>103</v>
      </c>
      <c r="O3" s="9"/>
      <c r="P3" s="72" t="s">
        <v>76</v>
      </c>
      <c r="Q3" s="72"/>
      <c r="R3" s="72" t="s">
        <v>76</v>
      </c>
      <c r="S3" s="72"/>
      <c r="T3" s="72" t="s">
        <v>76</v>
      </c>
      <c r="U3" s="72"/>
      <c r="V3" s="72" t="s">
        <v>26</v>
      </c>
      <c r="W3" s="72"/>
      <c r="X3" s="72" t="s">
        <v>117</v>
      </c>
    </row>
    <row r="4" spans="2:24">
      <c r="B4" s="99"/>
      <c r="C4" s="100"/>
      <c r="D4" s="100"/>
      <c r="E4" s="100"/>
      <c r="F4" s="100"/>
      <c r="G4" s="100"/>
      <c r="H4" s="101"/>
      <c r="I4" s="101"/>
      <c r="J4" s="75"/>
      <c r="K4" s="102"/>
      <c r="L4" s="75"/>
      <c r="M4" s="102"/>
      <c r="N4" s="75"/>
      <c r="O4" s="75"/>
      <c r="P4" s="73" t="s">
        <v>25</v>
      </c>
      <c r="Q4" s="73"/>
      <c r="R4" s="73" t="s">
        <v>102</v>
      </c>
      <c r="S4" s="73"/>
      <c r="T4" s="74" t="s">
        <v>10</v>
      </c>
      <c r="U4" s="74"/>
      <c r="V4" s="74" t="s">
        <v>25</v>
      </c>
      <c r="W4" s="9"/>
      <c r="X4" s="9"/>
    </row>
    <row r="5" spans="2:24" ht="17" thickBot="1">
      <c r="B5" s="99"/>
      <c r="C5" s="32" t="s">
        <v>110</v>
      </c>
      <c r="D5" s="32"/>
      <c r="E5" s="32"/>
      <c r="F5" s="32"/>
      <c r="G5" s="32"/>
      <c r="H5" s="10"/>
      <c r="I5" s="10"/>
      <c r="J5" s="10"/>
      <c r="K5" s="10"/>
      <c r="L5" s="10"/>
      <c r="M5" s="10"/>
      <c r="N5" s="10"/>
      <c r="O5" s="10"/>
      <c r="P5" s="10"/>
      <c r="Q5" s="10"/>
      <c r="R5" s="10"/>
      <c r="S5" s="10"/>
      <c r="T5" s="14"/>
      <c r="U5" s="14"/>
      <c r="V5" s="14"/>
      <c r="W5" s="14"/>
      <c r="X5" s="93"/>
    </row>
    <row r="6" spans="2:24" ht="17" thickBot="1">
      <c r="B6" s="99"/>
      <c r="C6" s="92" t="s">
        <v>33</v>
      </c>
      <c r="D6" s="92"/>
      <c r="E6" s="92"/>
      <c r="F6" s="90" t="s">
        <v>111</v>
      </c>
      <c r="G6" s="103"/>
      <c r="H6" s="104">
        <v>3</v>
      </c>
      <c r="I6" s="103"/>
      <c r="J6" s="103"/>
      <c r="K6" s="103"/>
      <c r="L6" s="103"/>
      <c r="M6" s="103"/>
      <c r="X6" s="93"/>
    </row>
    <row r="7" spans="2:24" ht="18" customHeight="1">
      <c r="B7" s="99"/>
      <c r="C7" s="105"/>
      <c r="D7" s="105"/>
      <c r="E7" s="105"/>
      <c r="H7" s="106"/>
      <c r="I7" s="106"/>
      <c r="J7" s="106"/>
      <c r="K7" s="106"/>
      <c r="L7" s="106"/>
      <c r="M7" s="106"/>
      <c r="N7" s="107"/>
      <c r="X7" s="93"/>
    </row>
    <row r="8" spans="2:24" ht="18" customHeight="1" thickBot="1">
      <c r="B8" s="99"/>
      <c r="C8" s="32" t="s">
        <v>7</v>
      </c>
      <c r="D8" s="32"/>
      <c r="E8" s="32"/>
      <c r="F8" s="32"/>
      <c r="G8" s="32"/>
      <c r="H8" s="11"/>
      <c r="I8" s="11"/>
      <c r="J8" s="11"/>
      <c r="K8" s="11"/>
      <c r="L8" s="11"/>
      <c r="M8" s="11"/>
      <c r="X8" s="93"/>
    </row>
    <row r="9" spans="2:24" ht="18" customHeight="1" thickBot="1">
      <c r="B9" s="99"/>
      <c r="C9" s="91" t="s">
        <v>114</v>
      </c>
      <c r="D9" s="100"/>
      <c r="E9" s="100"/>
      <c r="F9" s="100" t="s">
        <v>1</v>
      </c>
      <c r="G9" s="100"/>
      <c r="H9" s="108">
        <f>ROUND(1,0)</f>
        <v>1</v>
      </c>
      <c r="I9" s="109"/>
      <c r="J9" s="109"/>
      <c r="K9" s="109"/>
      <c r="L9" s="109"/>
      <c r="M9" s="109"/>
      <c r="N9" s="96">
        <f>Notes!D107/12</f>
        <v>1</v>
      </c>
      <c r="V9" s="96">
        <f>Notes!D49/12</f>
        <v>1</v>
      </c>
      <c r="X9" s="93"/>
    </row>
    <row r="10" spans="2:24" ht="17" thickBot="1">
      <c r="B10" s="99"/>
      <c r="C10" s="91" t="s">
        <v>5</v>
      </c>
      <c r="D10" s="91"/>
      <c r="E10" s="91"/>
      <c r="F10" s="90" t="s">
        <v>1</v>
      </c>
      <c r="G10" s="103"/>
      <c r="H10" s="108">
        <f>ROUND(20,0)</f>
        <v>20</v>
      </c>
      <c r="I10" s="106"/>
      <c r="J10" s="106"/>
      <c r="K10" s="106"/>
      <c r="L10" s="108">
        <f>Notes!D146</f>
        <v>20</v>
      </c>
      <c r="M10" s="106"/>
      <c r="N10" s="108">
        <f>Notes!D91</f>
        <v>20</v>
      </c>
      <c r="P10" s="109"/>
      <c r="R10" s="109"/>
      <c r="X10" s="93" t="s">
        <v>161</v>
      </c>
    </row>
    <row r="11" spans="2:24" ht="17" thickBot="1">
      <c r="B11" s="99"/>
      <c r="C11" s="110" t="s">
        <v>82</v>
      </c>
      <c r="D11" s="110"/>
      <c r="E11" s="110"/>
      <c r="F11" s="90" t="s">
        <v>3</v>
      </c>
      <c r="G11" s="103"/>
      <c r="H11" s="111">
        <f>ROUND(J11,1)</f>
        <v>0.2</v>
      </c>
      <c r="I11" s="106"/>
      <c r="J11" s="112">
        <f>(Notes!E157*Notes!E190)*(Notes!E157*Notes!E190)*0.000001</f>
        <v>0.20249999999999999</v>
      </c>
      <c r="K11" s="106"/>
      <c r="L11" s="106"/>
      <c r="M11" s="106"/>
      <c r="N11" s="107"/>
      <c r="O11" s="107"/>
      <c r="P11" s="113"/>
      <c r="Q11" s="107"/>
      <c r="R11" s="107"/>
      <c r="S11" s="107"/>
      <c r="T11" s="106"/>
      <c r="U11" s="106"/>
      <c r="V11" s="106"/>
      <c r="W11" s="106"/>
      <c r="X11" s="133" t="s">
        <v>177</v>
      </c>
    </row>
    <row r="12" spans="2:24">
      <c r="B12" s="99"/>
      <c r="C12" s="91"/>
      <c r="D12" s="91"/>
      <c r="E12" s="91"/>
      <c r="F12" s="90"/>
      <c r="G12" s="103"/>
      <c r="H12" s="109"/>
      <c r="I12" s="106"/>
      <c r="J12" s="106"/>
      <c r="K12" s="106"/>
      <c r="L12" s="109"/>
      <c r="M12" s="106"/>
      <c r="N12" s="109"/>
      <c r="P12" s="109"/>
      <c r="R12" s="109"/>
      <c r="X12" s="93" t="s">
        <v>157</v>
      </c>
    </row>
    <row r="13" spans="2:24">
      <c r="B13" s="99"/>
      <c r="C13" s="32"/>
      <c r="D13" s="32"/>
      <c r="E13" s="32"/>
      <c r="F13" s="32"/>
      <c r="G13" s="32"/>
      <c r="H13" s="12"/>
      <c r="I13" s="12"/>
      <c r="J13" s="12"/>
      <c r="K13" s="12"/>
      <c r="L13" s="12"/>
      <c r="M13" s="12"/>
      <c r="X13" s="93"/>
    </row>
    <row r="14" spans="2:24" ht="17" thickBot="1">
      <c r="B14" s="99"/>
      <c r="C14" s="13" t="s">
        <v>107</v>
      </c>
      <c r="D14" s="13"/>
      <c r="E14" s="13"/>
      <c r="F14" s="13"/>
      <c r="G14" s="32"/>
      <c r="H14" s="12"/>
      <c r="I14" s="12"/>
      <c r="J14" s="12"/>
      <c r="K14" s="12"/>
      <c r="L14" s="12"/>
      <c r="M14" s="12"/>
      <c r="X14" s="93" t="s">
        <v>84</v>
      </c>
    </row>
    <row r="15" spans="2:24" ht="17" thickBot="1">
      <c r="B15" s="99"/>
      <c r="C15" s="92" t="s">
        <v>133</v>
      </c>
      <c r="D15" s="13"/>
      <c r="E15" s="13"/>
      <c r="F15" s="92" t="s">
        <v>39</v>
      </c>
      <c r="G15" s="100"/>
      <c r="H15" s="114">
        <f>ROUND(H16*H6*1000,2)</f>
        <v>3314700</v>
      </c>
      <c r="I15" s="12"/>
      <c r="J15" s="12"/>
      <c r="K15" s="12"/>
      <c r="L15" s="12"/>
      <c r="M15" s="12"/>
      <c r="P15" s="106"/>
      <c r="R15" s="106"/>
      <c r="T15" s="106"/>
      <c r="U15" s="106"/>
      <c r="V15" s="106"/>
      <c r="W15" s="106"/>
      <c r="X15" s="93" t="s">
        <v>158</v>
      </c>
    </row>
    <row r="16" spans="2:24" ht="17" thickBot="1">
      <c r="B16" s="99"/>
      <c r="C16" s="91" t="s">
        <v>159</v>
      </c>
      <c r="D16" s="91"/>
      <c r="E16" s="91"/>
      <c r="F16" s="90" t="s">
        <v>122</v>
      </c>
      <c r="G16" s="103"/>
      <c r="H16" s="114">
        <f>0.87*H17</f>
        <v>1104.9000000000001</v>
      </c>
      <c r="I16" s="106"/>
      <c r="J16" s="106"/>
      <c r="K16" s="106"/>
      <c r="L16" s="106"/>
      <c r="M16" s="106"/>
      <c r="P16" s="114">
        <f>Notes!$D$213</f>
        <v>1375</v>
      </c>
      <c r="R16" s="114">
        <f>Notes!$D$227</f>
        <v>1212</v>
      </c>
      <c r="T16" s="114">
        <f>Notes!$D$220</f>
        <v>1185</v>
      </c>
      <c r="U16" s="106"/>
      <c r="V16" s="106"/>
      <c r="W16" s="106"/>
      <c r="X16" s="93" t="s">
        <v>123</v>
      </c>
    </row>
    <row r="17" spans="2:24" ht="17" thickBot="1">
      <c r="B17" s="99"/>
      <c r="C17" s="115" t="s">
        <v>108</v>
      </c>
      <c r="D17" s="115"/>
      <c r="E17" s="115"/>
      <c r="F17" s="90" t="s">
        <v>122</v>
      </c>
      <c r="G17" s="103"/>
      <c r="H17" s="114">
        <f>V17</f>
        <v>1270</v>
      </c>
      <c r="I17" s="106"/>
      <c r="J17" s="106"/>
      <c r="K17" s="106"/>
      <c r="L17" s="106"/>
      <c r="M17" s="106"/>
      <c r="P17" s="106"/>
      <c r="R17" s="106"/>
      <c r="T17" s="106"/>
      <c r="U17" s="106"/>
      <c r="V17" s="114">
        <f>Notes!D17</f>
        <v>1270</v>
      </c>
      <c r="W17" s="106"/>
      <c r="X17" s="93" t="s">
        <v>170</v>
      </c>
    </row>
    <row r="18" spans="2:24" ht="17" thickBot="1">
      <c r="B18" s="99"/>
      <c r="C18" s="91" t="s">
        <v>8</v>
      </c>
      <c r="D18" s="115"/>
      <c r="E18" s="115"/>
      <c r="F18" s="90" t="s">
        <v>39</v>
      </c>
      <c r="G18" s="103"/>
      <c r="H18" s="114">
        <f>ROUND(H19*H6*1000,2)</f>
        <v>495300</v>
      </c>
      <c r="I18" s="106"/>
      <c r="J18" s="106"/>
      <c r="K18" s="106"/>
      <c r="L18" s="106"/>
      <c r="M18" s="106"/>
      <c r="P18" s="106"/>
      <c r="R18" s="106"/>
      <c r="T18" s="106"/>
      <c r="U18" s="106"/>
      <c r="V18" s="106"/>
      <c r="W18" s="106"/>
      <c r="X18" s="93" t="s">
        <v>134</v>
      </c>
    </row>
    <row r="19" spans="2:24" ht="17" thickBot="1">
      <c r="B19" s="99"/>
      <c r="C19" s="91" t="s">
        <v>8</v>
      </c>
      <c r="D19" s="116"/>
      <c r="E19" s="116"/>
      <c r="F19" s="90" t="s">
        <v>122</v>
      </c>
      <c r="G19" s="103"/>
      <c r="H19" s="114">
        <f>Notes!E73*'Research data'!H17</f>
        <v>165.1</v>
      </c>
      <c r="I19" s="106"/>
      <c r="J19" s="106"/>
      <c r="K19" s="106"/>
      <c r="L19" s="106"/>
      <c r="M19" s="106"/>
      <c r="P19" s="106"/>
      <c r="R19" s="106"/>
      <c r="T19" s="106"/>
      <c r="U19" s="106"/>
      <c r="V19" s="106"/>
      <c r="W19" s="106"/>
      <c r="X19" s="133" t="s">
        <v>178</v>
      </c>
    </row>
    <row r="20" spans="2:24" ht="17" thickBot="1">
      <c r="B20" s="99"/>
      <c r="C20" s="91" t="s">
        <v>109</v>
      </c>
      <c r="D20" s="117"/>
      <c r="E20" s="117"/>
      <c r="F20" s="90" t="s">
        <v>63</v>
      </c>
      <c r="G20" s="103"/>
      <c r="H20" s="118">
        <f>ROUND(H21*H6*1000,2)</f>
        <v>51936</v>
      </c>
      <c r="I20" s="107"/>
      <c r="J20" s="107"/>
      <c r="K20" s="107"/>
      <c r="L20" s="107"/>
      <c r="M20" s="107"/>
      <c r="P20" s="106"/>
      <c r="R20" s="106"/>
      <c r="T20" s="106"/>
      <c r="U20" s="106"/>
      <c r="V20" s="119"/>
      <c r="W20" s="106"/>
      <c r="X20" s="93" t="s">
        <v>132</v>
      </c>
    </row>
    <row r="21" spans="2:24" ht="17" thickBot="1">
      <c r="B21" s="99"/>
      <c r="C21" s="91" t="s">
        <v>109</v>
      </c>
      <c r="D21" s="117"/>
      <c r="E21" s="117"/>
      <c r="F21" s="90" t="s">
        <v>160</v>
      </c>
      <c r="G21" s="103"/>
      <c r="H21" s="118">
        <f>V21</f>
        <v>17.312000000000001</v>
      </c>
      <c r="I21" s="107"/>
      <c r="J21" s="107"/>
      <c r="K21" s="107"/>
      <c r="L21" s="107"/>
      <c r="M21" s="107"/>
      <c r="P21" s="114">
        <f>Notes!D217</f>
        <v>20</v>
      </c>
      <c r="R21" s="114">
        <f>Notes!D231</f>
        <v>16.5</v>
      </c>
      <c r="T21" s="114">
        <f>Notes!D224</f>
        <v>16.5</v>
      </c>
      <c r="U21" s="106"/>
      <c r="V21" s="120">
        <f>Notes!$D$30/1000</f>
        <v>17.312000000000001</v>
      </c>
      <c r="W21" s="106"/>
      <c r="X21" s="133" t="s">
        <v>179</v>
      </c>
    </row>
    <row r="22" spans="2:24" ht="17" thickBot="1">
      <c r="B22" s="99"/>
      <c r="C22" s="91" t="s">
        <v>69</v>
      </c>
      <c r="D22" s="121"/>
      <c r="E22" s="121"/>
      <c r="F22" s="90" t="s">
        <v>64</v>
      </c>
      <c r="G22" s="103"/>
      <c r="H22" s="114">
        <v>0</v>
      </c>
      <c r="I22" s="106"/>
      <c r="J22" s="106"/>
      <c r="K22" s="106"/>
      <c r="L22" s="106"/>
      <c r="M22" s="106"/>
      <c r="P22" s="106"/>
      <c r="R22" s="106"/>
      <c r="T22" s="106"/>
      <c r="U22" s="106"/>
      <c r="V22" s="114">
        <v>0</v>
      </c>
      <c r="W22" s="106"/>
      <c r="X22" s="133" t="s">
        <v>180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tabSelected="1" workbookViewId="0">
      <selection activeCell="J8" sqref="J8"/>
    </sheetView>
  </sheetViews>
  <sheetFormatPr baseColWidth="10" defaultColWidth="33.1640625" defaultRowHeight="16"/>
  <cols>
    <col min="1" max="1" width="4.83203125" style="46" customWidth="1"/>
    <col min="2" max="2" width="2.5" style="46" customWidth="1"/>
    <col min="3" max="3" width="26.6640625" style="46" customWidth="1"/>
    <col min="4" max="4" width="16.1640625" style="46" customWidth="1"/>
    <col min="5" max="5" width="10.33203125" style="46" customWidth="1"/>
    <col min="6" max="7" width="13.33203125" style="46" customWidth="1"/>
    <col min="8" max="8" width="12.6640625" style="47" customWidth="1"/>
    <col min="9" max="9" width="34.5" style="47" customWidth="1"/>
    <col min="10" max="10" width="85" style="46" customWidth="1"/>
    <col min="11" max="16384" width="33.1640625" style="46"/>
  </cols>
  <sheetData>
    <row r="1" spans="2:10" ht="17" thickBot="1"/>
    <row r="2" spans="2:10">
      <c r="B2" s="48"/>
      <c r="C2" s="49"/>
      <c r="D2" s="49"/>
      <c r="E2" s="49"/>
      <c r="F2" s="49"/>
      <c r="G2" s="49"/>
      <c r="H2" s="50"/>
      <c r="I2" s="50"/>
      <c r="J2" s="49"/>
    </row>
    <row r="3" spans="2:10">
      <c r="B3" s="51"/>
      <c r="C3" s="14" t="s">
        <v>24</v>
      </c>
      <c r="D3" s="14"/>
      <c r="E3" s="14"/>
      <c r="F3" s="14"/>
      <c r="G3" s="14"/>
      <c r="H3" s="17"/>
      <c r="I3" s="17"/>
    </row>
    <row r="4" spans="2:10">
      <c r="B4" s="51"/>
    </row>
    <row r="5" spans="2:10">
      <c r="B5" s="52"/>
      <c r="C5" s="16" t="s">
        <v>34</v>
      </c>
      <c r="D5" s="16" t="s">
        <v>0</v>
      </c>
      <c r="E5" s="16" t="s">
        <v>21</v>
      </c>
      <c r="F5" s="16" t="s">
        <v>35</v>
      </c>
      <c r="G5" s="16" t="s">
        <v>118</v>
      </c>
      <c r="H5" s="18" t="s">
        <v>36</v>
      </c>
      <c r="I5" s="18" t="s">
        <v>175</v>
      </c>
      <c r="J5" s="16" t="s">
        <v>18</v>
      </c>
    </row>
    <row r="6" spans="2:10">
      <c r="B6" s="51"/>
      <c r="C6" s="14"/>
      <c r="D6" s="14"/>
      <c r="E6" s="14"/>
      <c r="F6" s="14"/>
      <c r="G6" s="14"/>
      <c r="H6" s="17"/>
      <c r="I6" s="17"/>
      <c r="J6" s="14"/>
    </row>
    <row r="7" spans="2:10">
      <c r="B7" s="51"/>
      <c r="C7" s="53"/>
      <c r="D7" s="134" t="s">
        <v>176</v>
      </c>
      <c r="E7" s="46" t="s">
        <v>83</v>
      </c>
      <c r="F7" s="46">
        <v>2007</v>
      </c>
      <c r="H7" s="46"/>
      <c r="I7" s="135" t="s">
        <v>181</v>
      </c>
      <c r="J7" s="45" t="s">
        <v>77</v>
      </c>
    </row>
    <row r="8" spans="2:10">
      <c r="B8" s="51"/>
      <c r="C8" s="95" t="s">
        <v>81</v>
      </c>
      <c r="D8" s="146" t="s">
        <v>191</v>
      </c>
      <c r="E8" s="146" t="s">
        <v>10</v>
      </c>
      <c r="F8" s="46">
        <v>2020</v>
      </c>
      <c r="H8" s="147">
        <v>45303</v>
      </c>
      <c r="I8" s="46" t="s">
        <v>192</v>
      </c>
      <c r="J8" s="46" t="s">
        <v>193</v>
      </c>
    </row>
    <row r="9" spans="2:10">
      <c r="B9" s="51"/>
      <c r="C9" s="54"/>
      <c r="H9" s="46"/>
      <c r="I9" s="46"/>
    </row>
    <row r="10" spans="2:10">
      <c r="B10" s="51"/>
      <c r="C10" s="54"/>
      <c r="D10" s="94" t="s">
        <v>152</v>
      </c>
      <c r="E10" s="94" t="s">
        <v>25</v>
      </c>
      <c r="H10" s="94" t="s">
        <v>154</v>
      </c>
      <c r="I10" s="46"/>
      <c r="J10" s="46" t="s">
        <v>155</v>
      </c>
    </row>
    <row r="11" spans="2:10">
      <c r="B11" s="51"/>
      <c r="C11" s="95" t="s">
        <v>156</v>
      </c>
      <c r="H11" s="46"/>
      <c r="I11" s="46"/>
    </row>
    <row r="12" spans="2:10">
      <c r="B12" s="51"/>
      <c r="C12" s="53"/>
      <c r="H12" s="46"/>
      <c r="I12" s="46"/>
    </row>
    <row r="13" spans="2:10">
      <c r="B13" s="51"/>
      <c r="C13" s="54"/>
      <c r="D13" s="94" t="s">
        <v>142</v>
      </c>
      <c r="E13" s="46" t="s">
        <v>25</v>
      </c>
      <c r="F13" s="46">
        <v>2013</v>
      </c>
      <c r="G13" s="46">
        <v>2013</v>
      </c>
      <c r="H13" s="46"/>
      <c r="I13" s="135" t="s">
        <v>182</v>
      </c>
      <c r="J13" s="132" t="s">
        <v>71</v>
      </c>
    </row>
    <row r="14" spans="2:10">
      <c r="B14" s="51"/>
      <c r="C14" s="53" t="s">
        <v>9</v>
      </c>
      <c r="H14" s="46"/>
      <c r="I14" s="46"/>
    </row>
    <row r="15" spans="2:10">
      <c r="B15" s="51"/>
      <c r="C15" s="53" t="s">
        <v>78</v>
      </c>
      <c r="H15" s="46"/>
      <c r="I15" s="46"/>
    </row>
    <row r="16" spans="2:10">
      <c r="B16" s="51"/>
      <c r="C16" s="85" t="s">
        <v>114</v>
      </c>
      <c r="D16" s="94" t="s">
        <v>143</v>
      </c>
      <c r="E16" s="84"/>
      <c r="F16" s="46">
        <v>2014</v>
      </c>
      <c r="G16" s="46">
        <v>2014</v>
      </c>
      <c r="H16" s="46"/>
      <c r="I16" s="135" t="s">
        <v>183</v>
      </c>
      <c r="J16" s="132" t="s">
        <v>113</v>
      </c>
    </row>
    <row r="17" spans="2:10">
      <c r="B17" s="51"/>
      <c r="C17" s="54"/>
      <c r="H17" s="46"/>
      <c r="I17" s="46"/>
    </row>
    <row r="18" spans="2:10">
      <c r="B18" s="51"/>
      <c r="C18" s="53"/>
      <c r="D18" s="46" t="s">
        <v>73</v>
      </c>
      <c r="E18" s="46" t="s">
        <v>25</v>
      </c>
      <c r="F18" s="46">
        <v>2012</v>
      </c>
      <c r="G18" s="46">
        <v>2011</v>
      </c>
      <c r="H18" s="46"/>
      <c r="I18" s="135" t="s">
        <v>184</v>
      </c>
      <c r="J18" s="132" t="s">
        <v>74</v>
      </c>
    </row>
    <row r="19" spans="2:10">
      <c r="B19" s="51"/>
      <c r="C19" s="95" t="s">
        <v>149</v>
      </c>
      <c r="H19" s="46"/>
      <c r="I19" s="46"/>
      <c r="J19" s="94"/>
    </row>
    <row r="20" spans="2:10">
      <c r="B20" s="51"/>
      <c r="C20" s="53" t="s">
        <v>5</v>
      </c>
      <c r="H20" s="46"/>
      <c r="I20" s="46"/>
    </row>
    <row r="21" spans="2:10">
      <c r="B21" s="51"/>
      <c r="C21" s="53"/>
      <c r="H21" s="46"/>
      <c r="I21" s="46"/>
    </row>
    <row r="22" spans="2:10">
      <c r="B22" s="51"/>
      <c r="C22" s="54"/>
      <c r="H22" s="46"/>
      <c r="I22" s="46"/>
    </row>
    <row r="23" spans="2:10">
      <c r="B23" s="51"/>
      <c r="C23" s="53"/>
      <c r="D23" s="94" t="s">
        <v>137</v>
      </c>
      <c r="E23" s="46" t="s">
        <v>72</v>
      </c>
      <c r="F23" s="46">
        <v>2013</v>
      </c>
      <c r="G23" s="46">
        <v>2011</v>
      </c>
      <c r="H23" s="46"/>
      <c r="I23" s="135" t="s">
        <v>185</v>
      </c>
      <c r="J23" s="132" t="s">
        <v>75</v>
      </c>
    </row>
    <row r="24" spans="2:10">
      <c r="B24" s="51"/>
      <c r="C24" s="95" t="s">
        <v>150</v>
      </c>
      <c r="F24" s="86"/>
      <c r="G24" s="86"/>
      <c r="H24" s="46"/>
      <c r="I24" s="46"/>
    </row>
    <row r="25" spans="2:10">
      <c r="B25" s="51"/>
      <c r="C25" s="53" t="s">
        <v>5</v>
      </c>
      <c r="H25" s="46"/>
      <c r="I25" s="46"/>
    </row>
    <row r="26" spans="2:10">
      <c r="B26" s="51"/>
      <c r="C26" s="87" t="s">
        <v>114</v>
      </c>
      <c r="D26" s="94" t="s">
        <v>138</v>
      </c>
      <c r="F26" s="46">
        <v>2012</v>
      </c>
      <c r="G26" s="46">
        <v>2010</v>
      </c>
      <c r="H26" s="46"/>
      <c r="I26" s="135" t="s">
        <v>186</v>
      </c>
      <c r="J26" s="132" t="s">
        <v>115</v>
      </c>
    </row>
    <row r="27" spans="2:10">
      <c r="B27" s="51"/>
      <c r="C27" s="54"/>
      <c r="H27" s="46"/>
      <c r="I27" s="46"/>
    </row>
    <row r="28" spans="2:10">
      <c r="B28" s="51"/>
      <c r="C28" s="54"/>
      <c r="D28" s="46" t="s">
        <v>76</v>
      </c>
      <c r="E28" s="46" t="s">
        <v>79</v>
      </c>
      <c r="F28" s="46">
        <v>2013</v>
      </c>
      <c r="G28" s="46">
        <v>2012</v>
      </c>
      <c r="H28" s="46"/>
      <c r="I28" s="135" t="s">
        <v>187</v>
      </c>
      <c r="J28" s="132" t="s">
        <v>80</v>
      </c>
    </row>
    <row r="29" spans="2:10">
      <c r="B29" s="51"/>
      <c r="C29" s="53" t="s">
        <v>9</v>
      </c>
      <c r="H29" s="46"/>
      <c r="I29" s="46"/>
    </row>
    <row r="30" spans="2:10">
      <c r="B30" s="51"/>
      <c r="C30" s="53" t="s">
        <v>78</v>
      </c>
      <c r="H30" s="46"/>
      <c r="I30" s="46"/>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243"/>
  <sheetViews>
    <sheetView topLeftCell="A135" workbookViewId="0">
      <selection activeCell="E157" sqref="E157"/>
    </sheetView>
  </sheetViews>
  <sheetFormatPr baseColWidth="10" defaultColWidth="10.6640625" defaultRowHeight="16"/>
  <cols>
    <col min="1" max="1" width="5.5" style="89" customWidth="1"/>
    <col min="2" max="2" width="4.6640625" style="89" customWidth="1"/>
    <col min="3" max="3" width="10.6640625" style="89"/>
    <col min="4" max="4" width="10.6640625" style="89" customWidth="1"/>
    <col min="5" max="16384" width="10.6640625" style="89"/>
  </cols>
  <sheetData>
    <row r="1" spans="2:14" ht="17" thickBot="1"/>
    <row r="2" spans="2:14">
      <c r="B2" s="122"/>
      <c r="C2" s="123"/>
      <c r="D2" s="123"/>
      <c r="E2" s="123"/>
      <c r="F2" s="123"/>
      <c r="G2" s="123"/>
      <c r="H2" s="123"/>
      <c r="I2" s="123"/>
      <c r="J2" s="123"/>
      <c r="K2" s="123"/>
      <c r="L2" s="123"/>
      <c r="M2" s="123"/>
      <c r="N2" s="124"/>
    </row>
    <row r="3" spans="2:14" s="14" customFormat="1">
      <c r="B3" s="82"/>
      <c r="C3" s="16" t="s">
        <v>0</v>
      </c>
      <c r="D3" s="16"/>
      <c r="E3" s="16" t="s">
        <v>119</v>
      </c>
      <c r="F3" s="16"/>
      <c r="G3" s="16"/>
      <c r="H3" s="16"/>
      <c r="I3" s="16"/>
      <c r="J3" s="16"/>
      <c r="K3" s="16"/>
      <c r="L3" s="16"/>
      <c r="M3" s="16"/>
      <c r="N3" s="29"/>
    </row>
    <row r="4" spans="2:14">
      <c r="B4" s="125"/>
      <c r="N4" s="126"/>
    </row>
    <row r="5" spans="2:14">
      <c r="B5" s="125"/>
      <c r="C5" s="94" t="s">
        <v>142</v>
      </c>
      <c r="N5" s="126"/>
    </row>
    <row r="6" spans="2:14">
      <c r="B6" s="125"/>
      <c r="C6" s="89" t="s">
        <v>120</v>
      </c>
      <c r="N6" s="126"/>
    </row>
    <row r="7" spans="2:14">
      <c r="B7" s="125"/>
      <c r="N7" s="126"/>
    </row>
    <row r="8" spans="2:14">
      <c r="B8" s="125"/>
      <c r="N8" s="126"/>
    </row>
    <row r="9" spans="2:14">
      <c r="B9" s="125"/>
      <c r="N9" s="126"/>
    </row>
    <row r="10" spans="2:14">
      <c r="B10" s="125"/>
      <c r="N10" s="126"/>
    </row>
    <row r="11" spans="2:14">
      <c r="B11" s="125"/>
      <c r="N11" s="126"/>
    </row>
    <row r="12" spans="2:14">
      <c r="B12" s="125"/>
      <c r="N12" s="126"/>
    </row>
    <row r="13" spans="2:14">
      <c r="B13" s="125"/>
      <c r="N13" s="126"/>
    </row>
    <row r="14" spans="2:14">
      <c r="B14" s="125"/>
      <c r="N14" s="126"/>
    </row>
    <row r="15" spans="2:14">
      <c r="B15" s="125"/>
      <c r="N15" s="126"/>
    </row>
    <row r="16" spans="2:14">
      <c r="B16" s="125"/>
      <c r="D16" s="89">
        <v>1700</v>
      </c>
      <c r="E16" s="89" t="s">
        <v>121</v>
      </c>
      <c r="N16" s="126"/>
    </row>
    <row r="17" spans="2:14">
      <c r="B17" s="125"/>
      <c r="D17" s="127">
        <v>1270</v>
      </c>
      <c r="E17" s="89" t="s">
        <v>122</v>
      </c>
      <c r="N17" s="126"/>
    </row>
    <row r="18" spans="2:14">
      <c r="B18" s="125"/>
      <c r="C18" s="89" t="s">
        <v>124</v>
      </c>
      <c r="N18" s="126"/>
    </row>
    <row r="19" spans="2:14">
      <c r="B19" s="125"/>
      <c r="N19" s="126"/>
    </row>
    <row r="20" spans="2:14">
      <c r="B20" s="125"/>
      <c r="N20" s="126"/>
    </row>
    <row r="21" spans="2:14">
      <c r="B21" s="125"/>
      <c r="N21" s="126"/>
    </row>
    <row r="22" spans="2:14">
      <c r="B22" s="125"/>
      <c r="N22" s="126"/>
    </row>
    <row r="23" spans="2:14">
      <c r="B23" s="125"/>
      <c r="N23" s="126"/>
    </row>
    <row r="24" spans="2:14">
      <c r="B24" s="125"/>
      <c r="N24" s="126"/>
    </row>
    <row r="25" spans="2:14">
      <c r="B25" s="125"/>
      <c r="N25" s="126"/>
    </row>
    <row r="26" spans="2:14">
      <c r="B26" s="125"/>
      <c r="N26" s="126"/>
    </row>
    <row r="27" spans="2:14">
      <c r="B27" s="125"/>
      <c r="N27" s="126"/>
    </row>
    <row r="28" spans="2:14">
      <c r="B28" s="125"/>
      <c r="N28" s="126"/>
    </row>
    <row r="29" spans="2:14">
      <c r="B29" s="125"/>
      <c r="N29" s="126"/>
    </row>
    <row r="30" spans="2:14">
      <c r="B30" s="125"/>
      <c r="D30" s="89">
        <v>17312</v>
      </c>
      <c r="E30" s="89" t="s">
        <v>125</v>
      </c>
      <c r="N30" s="126"/>
    </row>
    <row r="31" spans="2:14">
      <c r="B31" s="125"/>
      <c r="N31" s="126"/>
    </row>
    <row r="32" spans="2:14">
      <c r="B32" s="125"/>
      <c r="N32" s="126"/>
    </row>
    <row r="33" spans="2:14">
      <c r="B33" s="125"/>
      <c r="N33" s="126"/>
    </row>
    <row r="34" spans="2:14">
      <c r="B34" s="125"/>
      <c r="N34" s="126"/>
    </row>
    <row r="35" spans="2:14">
      <c r="B35" s="125"/>
      <c r="N35" s="126"/>
    </row>
    <row r="36" spans="2:14">
      <c r="B36" s="125"/>
      <c r="N36" s="126"/>
    </row>
    <row r="37" spans="2:14">
      <c r="B37" s="125"/>
      <c r="N37" s="126"/>
    </row>
    <row r="38" spans="2:14">
      <c r="B38" s="125"/>
      <c r="N38" s="126"/>
    </row>
    <row r="39" spans="2:14">
      <c r="B39" s="125"/>
      <c r="N39" s="126"/>
    </row>
    <row r="40" spans="2:14">
      <c r="B40" s="125"/>
      <c r="N40" s="126"/>
    </row>
    <row r="41" spans="2:14">
      <c r="B41" s="125"/>
      <c r="N41" s="126"/>
    </row>
    <row r="42" spans="2:14">
      <c r="B42" s="125"/>
      <c r="C42" s="94" t="s">
        <v>143</v>
      </c>
      <c r="N42" s="126"/>
    </row>
    <row r="43" spans="2:14">
      <c r="B43" s="125"/>
      <c r="C43" s="94" t="s">
        <v>144</v>
      </c>
      <c r="N43" s="126"/>
    </row>
    <row r="44" spans="2:14">
      <c r="B44" s="125"/>
      <c r="N44" s="126"/>
    </row>
    <row r="45" spans="2:14">
      <c r="B45" s="125"/>
      <c r="N45" s="126"/>
    </row>
    <row r="46" spans="2:14">
      <c r="B46" s="125"/>
      <c r="N46" s="126"/>
    </row>
    <row r="47" spans="2:14">
      <c r="B47" s="125"/>
      <c r="N47" s="126"/>
    </row>
    <row r="48" spans="2:14">
      <c r="B48" s="125"/>
      <c r="N48" s="126"/>
    </row>
    <row r="49" spans="2:14">
      <c r="B49" s="125"/>
      <c r="D49" s="89">
        <v>12</v>
      </c>
      <c r="E49" s="94" t="s">
        <v>141</v>
      </c>
      <c r="N49" s="126"/>
    </row>
    <row r="50" spans="2:14">
      <c r="B50" s="125"/>
      <c r="N50" s="126"/>
    </row>
    <row r="51" spans="2:14">
      <c r="B51" s="125"/>
      <c r="N51" s="126"/>
    </row>
    <row r="52" spans="2:14">
      <c r="B52" s="125"/>
      <c r="N52" s="126"/>
    </row>
    <row r="53" spans="2:14">
      <c r="B53" s="125"/>
      <c r="N53" s="126"/>
    </row>
    <row r="54" spans="2:14">
      <c r="B54" s="125"/>
      <c r="N54" s="126"/>
    </row>
    <row r="55" spans="2:14">
      <c r="B55" s="125"/>
      <c r="N55" s="126"/>
    </row>
    <row r="56" spans="2:14">
      <c r="B56" s="125"/>
      <c r="N56" s="126"/>
    </row>
    <row r="57" spans="2:14">
      <c r="B57" s="125"/>
      <c r="N57" s="126"/>
    </row>
    <row r="58" spans="2:14">
      <c r="B58" s="125"/>
      <c r="N58" s="126"/>
    </row>
    <row r="59" spans="2:14">
      <c r="B59" s="125"/>
      <c r="N59" s="126"/>
    </row>
    <row r="60" spans="2:14">
      <c r="B60" s="125"/>
      <c r="N60" s="126"/>
    </row>
    <row r="61" spans="2:14">
      <c r="B61" s="125"/>
      <c r="N61" s="126"/>
    </row>
    <row r="62" spans="2:14">
      <c r="B62" s="125"/>
      <c r="C62" s="94" t="s">
        <v>137</v>
      </c>
      <c r="N62" s="126"/>
    </row>
    <row r="63" spans="2:14">
      <c r="B63" s="125"/>
      <c r="C63" s="89" t="s">
        <v>126</v>
      </c>
      <c r="N63" s="126"/>
    </row>
    <row r="64" spans="2:14">
      <c r="B64" s="125"/>
      <c r="N64" s="126"/>
    </row>
    <row r="65" spans="2:14">
      <c r="B65" s="125"/>
      <c r="N65" s="126"/>
    </row>
    <row r="66" spans="2:14">
      <c r="B66" s="125"/>
      <c r="N66" s="126"/>
    </row>
    <row r="67" spans="2:14">
      <c r="B67" s="125"/>
      <c r="N67" s="126"/>
    </row>
    <row r="68" spans="2:14">
      <c r="B68" s="125"/>
      <c r="N68" s="126"/>
    </row>
    <row r="69" spans="2:14">
      <c r="B69" s="125"/>
      <c r="D69" s="89" t="s">
        <v>127</v>
      </c>
      <c r="E69" s="128">
        <v>0.03</v>
      </c>
      <c r="N69" s="126"/>
    </row>
    <row r="70" spans="2:14">
      <c r="B70" s="125"/>
      <c r="D70" s="89" t="s">
        <v>128</v>
      </c>
      <c r="E70" s="128">
        <v>0.03</v>
      </c>
      <c r="N70" s="126"/>
    </row>
    <row r="71" spans="2:14">
      <c r="B71" s="125"/>
      <c r="D71" s="89" t="s">
        <v>129</v>
      </c>
      <c r="E71" s="128">
        <v>0.03</v>
      </c>
      <c r="N71" s="126"/>
    </row>
    <row r="72" spans="2:14">
      <c r="B72" s="125"/>
      <c r="D72" s="89" t="s">
        <v>130</v>
      </c>
      <c r="E72" s="128">
        <v>0.04</v>
      </c>
      <c r="N72" s="126"/>
    </row>
    <row r="73" spans="2:14">
      <c r="B73" s="125"/>
      <c r="D73" s="89" t="s">
        <v>131</v>
      </c>
      <c r="E73" s="128">
        <f>SUM(E69:E72)</f>
        <v>0.13</v>
      </c>
      <c r="N73" s="126"/>
    </row>
    <row r="74" spans="2:14">
      <c r="B74" s="125"/>
      <c r="N74" s="126"/>
    </row>
    <row r="75" spans="2:14">
      <c r="B75" s="125"/>
      <c r="N75" s="126"/>
    </row>
    <row r="76" spans="2:14">
      <c r="B76" s="125"/>
      <c r="N76" s="126"/>
    </row>
    <row r="77" spans="2:14">
      <c r="B77" s="125"/>
      <c r="N77" s="126"/>
    </row>
    <row r="78" spans="2:14">
      <c r="B78" s="125"/>
      <c r="N78" s="126"/>
    </row>
    <row r="79" spans="2:14">
      <c r="B79" s="125"/>
      <c r="N79" s="126"/>
    </row>
    <row r="80" spans="2:14">
      <c r="B80" s="125"/>
      <c r="N80" s="126"/>
    </row>
    <row r="81" spans="2:14">
      <c r="B81" s="125"/>
      <c r="N81" s="126"/>
    </row>
    <row r="82" spans="2:14">
      <c r="B82" s="125"/>
      <c r="N82" s="126"/>
    </row>
    <row r="83" spans="2:14">
      <c r="B83" s="125"/>
      <c r="N83" s="126"/>
    </row>
    <row r="84" spans="2:14">
      <c r="B84" s="125"/>
      <c r="N84" s="126"/>
    </row>
    <row r="85" spans="2:14">
      <c r="B85" s="125"/>
      <c r="N85" s="126"/>
    </row>
    <row r="86" spans="2:14">
      <c r="B86" s="125"/>
      <c r="C86" s="94" t="s">
        <v>135</v>
      </c>
      <c r="N86" s="126"/>
    </row>
    <row r="87" spans="2:14">
      <c r="B87" s="125"/>
      <c r="N87" s="126"/>
    </row>
    <row r="88" spans="2:14">
      <c r="B88" s="125"/>
      <c r="N88" s="126"/>
    </row>
    <row r="89" spans="2:14">
      <c r="B89" s="125"/>
      <c r="N89" s="126"/>
    </row>
    <row r="90" spans="2:14">
      <c r="B90" s="125"/>
      <c r="N90" s="126"/>
    </row>
    <row r="91" spans="2:14">
      <c r="B91" s="125"/>
      <c r="D91" s="94">
        <v>20</v>
      </c>
      <c r="E91" s="94" t="s">
        <v>136</v>
      </c>
      <c r="N91" s="126"/>
    </row>
    <row r="92" spans="2:14">
      <c r="B92" s="125"/>
      <c r="N92" s="126"/>
    </row>
    <row r="93" spans="2:14">
      <c r="B93" s="125"/>
      <c r="N93" s="126"/>
    </row>
    <row r="94" spans="2:14">
      <c r="B94" s="125"/>
      <c r="N94" s="126"/>
    </row>
    <row r="95" spans="2:14">
      <c r="B95" s="125"/>
      <c r="C95" s="94" t="s">
        <v>139</v>
      </c>
      <c r="N95" s="126"/>
    </row>
    <row r="96" spans="2:14">
      <c r="B96" s="125"/>
      <c r="N96" s="126"/>
    </row>
    <row r="97" spans="2:14">
      <c r="B97" s="125"/>
      <c r="C97" s="94" t="s">
        <v>140</v>
      </c>
      <c r="N97" s="126"/>
    </row>
    <row r="98" spans="2:14">
      <c r="B98" s="125"/>
      <c r="N98" s="126"/>
    </row>
    <row r="99" spans="2:14">
      <c r="B99" s="125"/>
      <c r="N99" s="126"/>
    </row>
    <row r="100" spans="2:14">
      <c r="B100" s="125"/>
      <c r="N100" s="126"/>
    </row>
    <row r="101" spans="2:14">
      <c r="B101" s="125"/>
      <c r="N101" s="126"/>
    </row>
    <row r="102" spans="2:14">
      <c r="B102" s="125"/>
      <c r="N102" s="126"/>
    </row>
    <row r="103" spans="2:14">
      <c r="B103" s="125"/>
      <c r="N103" s="126"/>
    </row>
    <row r="104" spans="2:14">
      <c r="B104" s="125"/>
      <c r="N104" s="126"/>
    </row>
    <row r="105" spans="2:14">
      <c r="B105" s="125"/>
      <c r="N105" s="126"/>
    </row>
    <row r="106" spans="2:14">
      <c r="B106" s="125"/>
      <c r="N106" s="126"/>
    </row>
    <row r="107" spans="2:14">
      <c r="B107" s="125"/>
      <c r="D107" s="89">
        <v>12</v>
      </c>
      <c r="E107" s="94" t="s">
        <v>141</v>
      </c>
      <c r="N107" s="126"/>
    </row>
    <row r="108" spans="2:14">
      <c r="B108" s="125"/>
      <c r="N108" s="126"/>
    </row>
    <row r="109" spans="2:14">
      <c r="B109" s="125"/>
      <c r="N109" s="126"/>
    </row>
    <row r="110" spans="2:14">
      <c r="B110" s="125"/>
      <c r="N110" s="126"/>
    </row>
    <row r="111" spans="2:14">
      <c r="B111" s="125"/>
      <c r="N111" s="126"/>
    </row>
    <row r="112" spans="2:14">
      <c r="B112" s="125"/>
      <c r="N112" s="126"/>
    </row>
    <row r="113" spans="2:14">
      <c r="B113" s="125"/>
      <c r="N113" s="126"/>
    </row>
    <row r="114" spans="2:14">
      <c r="B114" s="125"/>
      <c r="N114" s="126"/>
    </row>
    <row r="115" spans="2:14">
      <c r="B115" s="125"/>
      <c r="N115" s="126"/>
    </row>
    <row r="116" spans="2:14">
      <c r="B116" s="125"/>
      <c r="N116" s="126"/>
    </row>
    <row r="117" spans="2:14">
      <c r="B117" s="125"/>
      <c r="N117" s="126"/>
    </row>
    <row r="118" spans="2:14">
      <c r="B118" s="125"/>
      <c r="N118" s="126"/>
    </row>
    <row r="119" spans="2:14">
      <c r="B119" s="125"/>
      <c r="C119" s="94" t="s">
        <v>145</v>
      </c>
      <c r="N119" s="126"/>
    </row>
    <row r="120" spans="2:14">
      <c r="B120" s="125"/>
      <c r="N120" s="126"/>
    </row>
    <row r="121" spans="2:14">
      <c r="B121" s="125"/>
      <c r="C121" s="94" t="s">
        <v>146</v>
      </c>
      <c r="N121" s="126"/>
    </row>
    <row r="122" spans="2:14">
      <c r="B122" s="125"/>
      <c r="N122" s="126"/>
    </row>
    <row r="123" spans="2:14">
      <c r="B123" s="125"/>
      <c r="N123" s="126"/>
    </row>
    <row r="124" spans="2:14">
      <c r="B124" s="125"/>
      <c r="N124" s="126"/>
    </row>
    <row r="125" spans="2:14">
      <c r="B125" s="125"/>
      <c r="E125" s="94" t="s">
        <v>147</v>
      </c>
      <c r="N125" s="126"/>
    </row>
    <row r="126" spans="2:14">
      <c r="B126" s="125"/>
      <c r="N126" s="126"/>
    </row>
    <row r="127" spans="2:14">
      <c r="B127" s="125"/>
      <c r="N127" s="126"/>
    </row>
    <row r="128" spans="2:14">
      <c r="B128" s="125"/>
      <c r="N128" s="126"/>
    </row>
    <row r="129" spans="2:14">
      <c r="B129" s="125"/>
      <c r="N129" s="126"/>
    </row>
    <row r="130" spans="2:14">
      <c r="B130" s="125"/>
      <c r="N130" s="126"/>
    </row>
    <row r="131" spans="2:14">
      <c r="B131" s="125"/>
      <c r="N131" s="126"/>
    </row>
    <row r="132" spans="2:14">
      <c r="B132" s="125"/>
      <c r="N132" s="126"/>
    </row>
    <row r="133" spans="2:14">
      <c r="B133" s="125"/>
      <c r="N133" s="126"/>
    </row>
    <row r="134" spans="2:14">
      <c r="B134" s="125"/>
      <c r="N134" s="126"/>
    </row>
    <row r="135" spans="2:14">
      <c r="B135" s="125"/>
      <c r="N135" s="126"/>
    </row>
    <row r="136" spans="2:14">
      <c r="B136" s="125"/>
      <c r="N136" s="126"/>
    </row>
    <row r="137" spans="2:14">
      <c r="B137" s="125"/>
      <c r="N137" s="126"/>
    </row>
    <row r="138" spans="2:14">
      <c r="B138" s="125"/>
      <c r="N138" s="126"/>
    </row>
    <row r="139" spans="2:14">
      <c r="B139" s="125"/>
      <c r="N139" s="126"/>
    </row>
    <row r="140" spans="2:14">
      <c r="B140" s="125"/>
      <c r="N140" s="126"/>
    </row>
    <row r="141" spans="2:14">
      <c r="B141" s="125"/>
      <c r="N141" s="126"/>
    </row>
    <row r="142" spans="2:14">
      <c r="B142" s="125"/>
      <c r="C142" s="94" t="s">
        <v>148</v>
      </c>
      <c r="N142" s="126"/>
    </row>
    <row r="143" spans="2:14">
      <c r="B143" s="125"/>
      <c r="N143" s="126"/>
    </row>
    <row r="144" spans="2:14">
      <c r="B144" s="125"/>
      <c r="N144" s="126"/>
    </row>
    <row r="145" spans="2:14">
      <c r="B145" s="125"/>
      <c r="N145" s="126"/>
    </row>
    <row r="146" spans="2:14">
      <c r="B146" s="125"/>
      <c r="D146" s="89">
        <v>20</v>
      </c>
      <c r="E146" s="94" t="s">
        <v>136</v>
      </c>
      <c r="N146" s="126"/>
    </row>
    <row r="147" spans="2:14">
      <c r="B147" s="125"/>
      <c r="N147" s="126"/>
    </row>
    <row r="148" spans="2:14">
      <c r="B148" s="125"/>
      <c r="N148" s="126"/>
    </row>
    <row r="149" spans="2:14">
      <c r="B149" s="125"/>
      <c r="N149" s="126"/>
    </row>
    <row r="150" spans="2:14">
      <c r="B150" s="125"/>
      <c r="C150" s="94" t="s">
        <v>176</v>
      </c>
      <c r="N150" s="126"/>
    </row>
    <row r="151" spans="2:14">
      <c r="B151" s="125"/>
      <c r="C151" s="94" t="s">
        <v>151</v>
      </c>
      <c r="N151" s="126"/>
    </row>
    <row r="152" spans="2:14">
      <c r="B152" s="125"/>
      <c r="N152" s="126"/>
    </row>
    <row r="153" spans="2:14">
      <c r="B153" s="125"/>
      <c r="N153" s="126"/>
    </row>
    <row r="154" spans="2:14">
      <c r="B154" s="125"/>
      <c r="N154" s="126"/>
    </row>
    <row r="155" spans="2:14">
      <c r="B155" s="125"/>
      <c r="N155" s="126"/>
    </row>
    <row r="156" spans="2:14">
      <c r="B156" s="125"/>
      <c r="E156" s="130" t="s">
        <v>173</v>
      </c>
      <c r="N156" s="126"/>
    </row>
    <row r="157" spans="2:14">
      <c r="B157" s="125"/>
      <c r="D157" s="131" t="s">
        <v>174</v>
      </c>
      <c r="E157" s="131">
        <v>5</v>
      </c>
      <c r="N157" s="126"/>
    </row>
    <row r="158" spans="2:14">
      <c r="B158" s="125"/>
      <c r="N158" s="126"/>
    </row>
    <row r="159" spans="2:14">
      <c r="B159" s="125"/>
      <c r="N159" s="126"/>
    </row>
    <row r="160" spans="2:14">
      <c r="B160" s="125"/>
      <c r="N160" s="126"/>
    </row>
    <row r="161" spans="2:14">
      <c r="B161" s="125"/>
      <c r="N161" s="126"/>
    </row>
    <row r="162" spans="2:14">
      <c r="B162" s="125"/>
      <c r="N162" s="126"/>
    </row>
    <row r="163" spans="2:14">
      <c r="B163" s="125"/>
      <c r="N163" s="126"/>
    </row>
    <row r="164" spans="2:14">
      <c r="B164" s="125"/>
      <c r="N164" s="126"/>
    </row>
    <row r="165" spans="2:14">
      <c r="B165" s="125"/>
      <c r="N165" s="126"/>
    </row>
    <row r="166" spans="2:14">
      <c r="B166" s="125"/>
      <c r="N166" s="126"/>
    </row>
    <row r="167" spans="2:14">
      <c r="B167" s="125"/>
      <c r="N167" s="126"/>
    </row>
    <row r="168" spans="2:14">
      <c r="B168" s="125"/>
      <c r="C168" s="94" t="s">
        <v>152</v>
      </c>
      <c r="N168" s="126"/>
    </row>
    <row r="169" spans="2:14">
      <c r="B169" s="125"/>
      <c r="N169" s="126"/>
    </row>
    <row r="170" spans="2:14">
      <c r="B170" s="125"/>
      <c r="N170" s="126"/>
    </row>
    <row r="171" spans="2:14">
      <c r="B171" s="125"/>
      <c r="N171" s="126"/>
    </row>
    <row r="172" spans="2:14">
      <c r="B172" s="125"/>
      <c r="N172" s="126"/>
    </row>
    <row r="173" spans="2:14">
      <c r="B173" s="125"/>
      <c r="N173" s="126"/>
    </row>
    <row r="174" spans="2:14">
      <c r="B174" s="125"/>
      <c r="N174" s="126"/>
    </row>
    <row r="175" spans="2:14">
      <c r="B175" s="125"/>
      <c r="N175" s="126"/>
    </row>
    <row r="176" spans="2:14">
      <c r="B176" s="125"/>
      <c r="N176" s="126"/>
    </row>
    <row r="177" spans="2:14">
      <c r="B177" s="125"/>
      <c r="N177" s="126"/>
    </row>
    <row r="178" spans="2:14">
      <c r="B178" s="125"/>
      <c r="N178" s="126"/>
    </row>
    <row r="179" spans="2:14">
      <c r="B179" s="125"/>
      <c r="N179" s="126"/>
    </row>
    <row r="180" spans="2:14">
      <c r="B180" s="125"/>
      <c r="N180" s="126"/>
    </row>
    <row r="181" spans="2:14">
      <c r="B181" s="125"/>
      <c r="N181" s="126"/>
    </row>
    <row r="182" spans="2:14">
      <c r="B182" s="125"/>
      <c r="N182" s="126"/>
    </row>
    <row r="183" spans="2:14">
      <c r="B183" s="125"/>
      <c r="N183" s="126"/>
    </row>
    <row r="184" spans="2:14">
      <c r="B184" s="125"/>
      <c r="N184" s="126"/>
    </row>
    <row r="185" spans="2:14">
      <c r="B185" s="125"/>
      <c r="N185" s="126"/>
    </row>
    <row r="186" spans="2:14">
      <c r="B186" s="125"/>
      <c r="N186" s="126"/>
    </row>
    <row r="187" spans="2:14">
      <c r="B187" s="125"/>
      <c r="N187" s="126"/>
    </row>
    <row r="188" spans="2:14">
      <c r="B188" s="125"/>
      <c r="N188" s="126"/>
    </row>
    <row r="189" spans="2:14">
      <c r="B189" s="125"/>
      <c r="N189" s="126"/>
    </row>
    <row r="190" spans="2:14">
      <c r="B190" s="125"/>
      <c r="E190" s="89">
        <v>90</v>
      </c>
      <c r="F190" s="94" t="s">
        <v>153</v>
      </c>
      <c r="N190" s="126"/>
    </row>
    <row r="191" spans="2:14">
      <c r="B191" s="125"/>
      <c r="N191" s="126"/>
    </row>
    <row r="192" spans="2:14">
      <c r="B192" s="125"/>
      <c r="C192" s="94" t="s">
        <v>76</v>
      </c>
      <c r="N192" s="126"/>
    </row>
    <row r="193" spans="2:14">
      <c r="B193" s="125"/>
      <c r="C193" s="94" t="s">
        <v>162</v>
      </c>
      <c r="N193" s="126"/>
    </row>
    <row r="194" spans="2:14">
      <c r="B194" s="125"/>
      <c r="N194" s="126"/>
    </row>
    <row r="195" spans="2:14">
      <c r="B195" s="125"/>
      <c r="N195" s="126"/>
    </row>
    <row r="196" spans="2:14">
      <c r="B196" s="125"/>
      <c r="N196" s="126"/>
    </row>
    <row r="197" spans="2:14">
      <c r="B197" s="125"/>
      <c r="N197" s="126"/>
    </row>
    <row r="198" spans="2:14">
      <c r="B198" s="125"/>
      <c r="N198" s="126"/>
    </row>
    <row r="199" spans="2:14">
      <c r="B199" s="125"/>
      <c r="N199" s="126"/>
    </row>
    <row r="200" spans="2:14">
      <c r="B200" s="125"/>
      <c r="N200" s="126"/>
    </row>
    <row r="201" spans="2:14">
      <c r="B201" s="125"/>
      <c r="N201" s="126"/>
    </row>
    <row r="202" spans="2:14">
      <c r="B202" s="125"/>
      <c r="N202" s="126"/>
    </row>
    <row r="203" spans="2:14">
      <c r="B203" s="125"/>
      <c r="N203" s="126"/>
    </row>
    <row r="204" spans="2:14">
      <c r="B204" s="125"/>
      <c r="N204" s="126"/>
    </row>
    <row r="205" spans="2:14">
      <c r="B205" s="125"/>
      <c r="N205" s="126"/>
    </row>
    <row r="206" spans="2:14">
      <c r="B206" s="125"/>
      <c r="N206" s="126"/>
    </row>
    <row r="207" spans="2:14">
      <c r="B207" s="125"/>
      <c r="N207" s="126"/>
    </row>
    <row r="208" spans="2:14">
      <c r="B208" s="125"/>
      <c r="N208" s="126"/>
    </row>
    <row r="209" spans="2:14">
      <c r="B209" s="125"/>
      <c r="N209" s="126"/>
    </row>
    <row r="210" spans="2:14">
      <c r="B210" s="125"/>
      <c r="N210" s="126"/>
    </row>
    <row r="211" spans="2:14">
      <c r="B211" s="99" t="s">
        <v>25</v>
      </c>
      <c r="C211" s="94" t="s">
        <v>165</v>
      </c>
      <c r="D211" s="94" t="s">
        <v>163</v>
      </c>
      <c r="E211" s="94" t="s">
        <v>168</v>
      </c>
      <c r="N211" s="126"/>
    </row>
    <row r="212" spans="2:14">
      <c r="B212" s="125"/>
      <c r="C212" s="94" t="s">
        <v>164</v>
      </c>
      <c r="D212" s="89">
        <f>(1600+1940)/2</f>
        <v>1770</v>
      </c>
      <c r="E212" s="94" t="s">
        <v>121</v>
      </c>
      <c r="N212" s="126"/>
    </row>
    <row r="213" spans="2:14">
      <c r="B213" s="125"/>
      <c r="D213" s="89">
        <v>1375</v>
      </c>
      <c r="E213" s="94" t="s">
        <v>122</v>
      </c>
      <c r="N213" s="126"/>
    </row>
    <row r="214" spans="2:14">
      <c r="B214" s="125"/>
      <c r="N214" s="126"/>
    </row>
    <row r="215" spans="2:14">
      <c r="B215" s="125"/>
      <c r="C215" s="94" t="s">
        <v>166</v>
      </c>
      <c r="D215" s="94" t="s">
        <v>167</v>
      </c>
      <c r="E215" s="94" t="s">
        <v>121</v>
      </c>
      <c r="N215" s="126"/>
    </row>
    <row r="216" spans="2:14">
      <c r="B216" s="125"/>
      <c r="C216" s="94" t="s">
        <v>164</v>
      </c>
      <c r="D216" s="89">
        <f>(23+28.7)/2</f>
        <v>25.85</v>
      </c>
      <c r="E216" s="94" t="s">
        <v>121</v>
      </c>
      <c r="N216" s="126"/>
    </row>
    <row r="217" spans="2:14">
      <c r="B217" s="125"/>
      <c r="D217" s="89">
        <v>20</v>
      </c>
      <c r="E217" s="94" t="s">
        <v>122</v>
      </c>
      <c r="N217" s="126"/>
    </row>
    <row r="218" spans="2:14">
      <c r="B218" s="99" t="s">
        <v>10</v>
      </c>
      <c r="C218" s="94" t="s">
        <v>165</v>
      </c>
      <c r="D218" s="94" t="s">
        <v>169</v>
      </c>
      <c r="E218" s="94" t="s">
        <v>168</v>
      </c>
      <c r="N218" s="126"/>
    </row>
    <row r="219" spans="2:14">
      <c r="B219" s="125"/>
      <c r="C219" s="94" t="s">
        <v>164</v>
      </c>
      <c r="D219" s="89">
        <f>(1440+1610)/2</f>
        <v>1525</v>
      </c>
      <c r="E219" s="94" t="s">
        <v>121</v>
      </c>
      <c r="N219" s="126"/>
    </row>
    <row r="220" spans="2:14">
      <c r="B220" s="125"/>
      <c r="D220" s="89">
        <v>1185</v>
      </c>
      <c r="E220" s="94" t="s">
        <v>122</v>
      </c>
      <c r="N220" s="126"/>
    </row>
    <row r="221" spans="2:14">
      <c r="B221" s="125"/>
      <c r="N221" s="126"/>
    </row>
    <row r="222" spans="2:14">
      <c r="B222" s="125"/>
      <c r="C222" s="94" t="s">
        <v>166</v>
      </c>
      <c r="D222" s="94" t="s">
        <v>171</v>
      </c>
      <c r="E222" s="94" t="s">
        <v>121</v>
      </c>
      <c r="N222" s="126"/>
    </row>
    <row r="223" spans="2:14">
      <c r="B223" s="125"/>
      <c r="C223" s="94" t="s">
        <v>164</v>
      </c>
      <c r="D223" s="89">
        <f>(20+22.5)/2</f>
        <v>21.25</v>
      </c>
      <c r="E223" s="94" t="s">
        <v>121</v>
      </c>
      <c r="N223" s="126"/>
    </row>
    <row r="224" spans="2:14">
      <c r="B224" s="125"/>
      <c r="D224" s="89">
        <v>16.5</v>
      </c>
      <c r="E224" s="94" t="s">
        <v>122</v>
      </c>
      <c r="N224" s="126"/>
    </row>
    <row r="225" spans="2:14">
      <c r="B225" s="99" t="s">
        <v>102</v>
      </c>
      <c r="C225" s="129" t="s">
        <v>165</v>
      </c>
      <c r="D225" s="129" t="s">
        <v>172</v>
      </c>
      <c r="E225" s="129" t="s">
        <v>168</v>
      </c>
      <c r="N225" s="126"/>
    </row>
    <row r="226" spans="2:14">
      <c r="B226" s="125"/>
      <c r="C226" s="129" t="s">
        <v>164</v>
      </c>
      <c r="D226" s="129">
        <f>(1510+1610)/2</f>
        <v>1560</v>
      </c>
      <c r="E226" s="129" t="s">
        <v>121</v>
      </c>
      <c r="N226" s="126"/>
    </row>
    <row r="227" spans="2:14">
      <c r="B227" s="125"/>
      <c r="C227" s="129"/>
      <c r="D227" s="129">
        <v>1212</v>
      </c>
      <c r="E227" s="129" t="s">
        <v>122</v>
      </c>
      <c r="N227" s="126"/>
    </row>
    <row r="228" spans="2:14">
      <c r="B228" s="125"/>
      <c r="C228" s="129"/>
      <c r="D228" s="129"/>
      <c r="E228" s="129"/>
      <c r="N228" s="126"/>
    </row>
    <row r="229" spans="2:14">
      <c r="B229" s="125"/>
      <c r="C229" s="129" t="s">
        <v>166</v>
      </c>
      <c r="D229" s="129" t="s">
        <v>171</v>
      </c>
      <c r="E229" s="129" t="s">
        <v>121</v>
      </c>
      <c r="N229" s="126"/>
    </row>
    <row r="230" spans="2:14">
      <c r="B230" s="125"/>
      <c r="C230" s="129" t="s">
        <v>164</v>
      </c>
      <c r="D230" s="129">
        <f>(20+22.5)/2</f>
        <v>21.25</v>
      </c>
      <c r="E230" s="129" t="s">
        <v>121</v>
      </c>
      <c r="N230" s="126"/>
    </row>
    <row r="231" spans="2:14">
      <c r="B231" s="125"/>
      <c r="C231" s="129"/>
      <c r="D231" s="129">
        <v>16.5</v>
      </c>
      <c r="E231" s="129" t="s">
        <v>122</v>
      </c>
      <c r="N231" s="126"/>
    </row>
    <row r="232" spans="2:14">
      <c r="B232" s="125"/>
      <c r="N232" s="126"/>
    </row>
    <row r="233" spans="2:14">
      <c r="B233" s="125"/>
      <c r="N233" s="126"/>
    </row>
    <row r="234" spans="2:14">
      <c r="B234" s="125"/>
      <c r="N234" s="126"/>
    </row>
    <row r="235" spans="2:14">
      <c r="B235" s="125"/>
      <c r="N235" s="126"/>
    </row>
    <row r="236" spans="2:14">
      <c r="B236" s="125"/>
      <c r="N236" s="126"/>
    </row>
    <row r="237" spans="2:14">
      <c r="B237" s="125"/>
      <c r="N237" s="126"/>
    </row>
    <row r="238" spans="2:14">
      <c r="B238" s="125"/>
      <c r="N238" s="126"/>
    </row>
    <row r="239" spans="2:14">
      <c r="B239" s="125"/>
      <c r="N239" s="126"/>
    </row>
    <row r="240" spans="2:14">
      <c r="B240" s="125"/>
      <c r="N240" s="126"/>
    </row>
    <row r="241" spans="2:14">
      <c r="B241" s="125"/>
      <c r="N241" s="126"/>
    </row>
    <row r="242" spans="2:14">
      <c r="B242" s="125"/>
      <c r="N242" s="126"/>
    </row>
    <row r="243" spans="2:14">
      <c r="B243" s="125"/>
      <c r="N243" s="12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Koen van Bemmelen</cp:lastModifiedBy>
  <dcterms:created xsi:type="dcterms:W3CDTF">2011-10-26T09:05:09Z</dcterms:created>
  <dcterms:modified xsi:type="dcterms:W3CDTF">2024-01-12T16:08:40Z</dcterms:modified>
</cp:coreProperties>
</file>