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ate1904="1"/>
  <mc:AlternateContent xmlns:mc="http://schemas.openxmlformats.org/markup-compatibility/2006">
    <mc:Choice Requires="x15">
      <x15ac:absPath xmlns:x15ac="http://schemas.microsoft.com/office/spreadsheetml/2010/11/ac" url="C:\Users\DDETOMA\Desktop\MGT 3120\"/>
    </mc:Choice>
  </mc:AlternateContent>
  <xr:revisionPtr revIDLastSave="0" documentId="13_ncr:1_{0F2399C3-B276-4CBB-B798-B0FACFD7D11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1.S1a" sheetId="76" r:id="rId1"/>
    <sheet name="11.S1b" sheetId="81" r:id="rId2"/>
    <sheet name="11.S1c" sheetId="74" r:id="rId3"/>
    <sheet name="11.S1d" sheetId="16606" r:id="rId4"/>
    <sheet name="11.S1e" sheetId="37888" r:id="rId5"/>
    <sheet name="11.11b" sheetId="37893" r:id="rId6"/>
    <sheet name="11.11de" sheetId="37894" r:id="rId7"/>
  </sheets>
  <externalReferences>
    <externalReference r:id="rId8"/>
    <externalReference r:id="rId9"/>
    <externalReference r:id="rId10"/>
    <externalReference r:id="rId11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ActualForecast">#REF!</definedName>
    <definedName name="AFinish">'[2]Global Oil LP'!$I$5</definedName>
    <definedName name="Alpha">#REF!</definedName>
    <definedName name="anscount" hidden="1">1</definedName>
    <definedName name="AStart">'[2]Global Oil LP'!$G$5</definedName>
    <definedName name="Available">#REF!</definedName>
    <definedName name="beta" localSheetId="5">#REF!</definedName>
    <definedName name="beta" localSheetId="6">#REF!</definedName>
    <definedName name="beta">#REF!</definedName>
    <definedName name="BFinish">'[2]Global Oil LP'!$I$6</definedName>
    <definedName name="BillOfMaterials">#REF!</definedName>
    <definedName name="BondFlow">#REF!</definedName>
    <definedName name="BStart">'[2]Global Oil LP'!$G$6</definedName>
    <definedName name="CFinish">'[2]Global Oil LP'!$I$7</definedName>
    <definedName name="CostOfService" localSheetId="5">'[3]11.33a'!$C$18</definedName>
    <definedName name="CostOfService" localSheetId="6">'[3]11.33a'!$C$18</definedName>
    <definedName name="CostOfService">'11.S1c'!$C$18</definedName>
    <definedName name="CostOfWaiting" localSheetId="5">'[3]11.33a'!$C$19</definedName>
    <definedName name="CostOfWaiting" localSheetId="6">'[3]11.33a'!$C$19</definedName>
    <definedName name="CostOfWaiting">'11.S1c'!$C$19</definedName>
    <definedName name="Cs" localSheetId="5">'[3]11.33a'!$C$15</definedName>
    <definedName name="Cs" localSheetId="6">'[3]11.33a'!$C$15</definedName>
    <definedName name="Cs">'11.S1c'!$C$15</definedName>
    <definedName name="CStart">'[2]Global Oil LP'!$G$7</definedName>
    <definedName name="Cw" localSheetId="5">'[3]11.33a'!$C$16</definedName>
    <definedName name="Cw" localSheetId="6">'[3]11.33a'!$C$16</definedName>
    <definedName name="Cw">'11.S1c'!$C$16</definedName>
    <definedName name="DFinish">'[2]Global Oil LP'!$I$8</definedName>
    <definedName name="DStart">'[2]Global Oil LP'!$G$8</definedName>
    <definedName name="EFinish">'[2]Global Oil LP'!$I$9</definedName>
    <definedName name="EStart">'[2]Global Oil LP'!$G$9</definedName>
    <definedName name="EstimatedTrend">#REF!</definedName>
    <definedName name="FFinish">'[2]Global Oil LP'!$I$10</definedName>
    <definedName name="Forecast">#REF!</definedName>
    <definedName name="ForecastingError">#REF!</definedName>
    <definedName name="FStart">'[2]Global Oil LP'!$G$10</definedName>
    <definedName name="GFinish">'[2]Global Oil LP'!$I$11</definedName>
    <definedName name="GStart">'[2]Global Oil LP'!$G$11</definedName>
    <definedName name="HFinish">'[2]Global Oil LP'!$I$12</definedName>
    <definedName name="HStart">'[2]Global Oil LP'!$G$12</definedName>
    <definedName name="IFinish">'[2]Global Oil LP'!$I$13</definedName>
    <definedName name="InitialEstimate">#REF!</definedName>
    <definedName name="InitialEstimateAverage">#REF!</definedName>
    <definedName name="InitialEstimateTrend">#REF!</definedName>
    <definedName name="InitialInvestment">#REF!</definedName>
    <definedName name="InitialTrend" localSheetId="5">#REF!</definedName>
    <definedName name="InitialTrend" localSheetId="6">#REF!</definedName>
    <definedName name="InitialTrend">#REF!</definedName>
    <definedName name="IStart">'[2]Global Oil LP'!$G$13</definedName>
    <definedName name="k">#REF!</definedName>
    <definedName name="L" localSheetId="5">'11.11b'!$H$4</definedName>
    <definedName name="L" localSheetId="6">'11.11de'!$H$4</definedName>
    <definedName name="L" localSheetId="0">'11.S1a'!$H$4</definedName>
    <definedName name="L" localSheetId="1">'11.S1b'!$H$4</definedName>
    <definedName name="L" localSheetId="2">'11.S1c'!$G$4</definedName>
    <definedName name="L" localSheetId="3">'11.S1d'!$H$4</definedName>
    <definedName name="L">'11.S1e'!$H$4</definedName>
    <definedName name="Lambda" localSheetId="5">'11.11b'!$C$4</definedName>
    <definedName name="Lambda" localSheetId="6">'11.11de'!$C$4</definedName>
    <definedName name="Lambda" localSheetId="0">'11.S1a'!$C$4</definedName>
    <definedName name="Lambda" localSheetId="1">'11.S1b'!$C$4</definedName>
    <definedName name="Lambda" localSheetId="2">'11.S1c'!$C$4</definedName>
    <definedName name="Lambda" localSheetId="3">'11.S1d'!$C$4</definedName>
    <definedName name="Lambda">'11.S1e'!$C$4</definedName>
    <definedName name="Lambdai">'[3]11.30b'!$C$10:$C$14</definedName>
    <definedName name="LatestTrend">#REF!</definedName>
    <definedName name="limcount" hidden="1">1</definedName>
    <definedName name="Lq" localSheetId="5">'11.11b'!$H$5</definedName>
    <definedName name="Lq" localSheetId="6">'11.11de'!$H$5</definedName>
    <definedName name="Lq" localSheetId="0">'11.S1a'!$H$5</definedName>
    <definedName name="Lq" localSheetId="1">'11.S1b'!$H$5</definedName>
    <definedName name="Lq" localSheetId="2">'11.S1c'!$G$5</definedName>
    <definedName name="Lq" localSheetId="3">'11.S1d'!$H$5</definedName>
    <definedName name="Lq">'11.S1e'!$H$5</definedName>
    <definedName name="MAD">#REF!</definedName>
    <definedName name="MinimizeCosts">FALSE</definedName>
    <definedName name="MinimumBalance">#REF!</definedName>
    <definedName name="MinimumRequiredBalance">#REF!</definedName>
    <definedName name="MoneyMarketBalance">#REF!</definedName>
    <definedName name="MoneyMarketInterest">#REF!</definedName>
    <definedName name="MoneyMarketRate">#REF!</definedName>
    <definedName name="MSE">#REF!</definedName>
    <definedName name="Mu" localSheetId="5">'11.11b'!$C$5</definedName>
    <definedName name="Mu" localSheetId="6">'11.11de'!$C$5</definedName>
    <definedName name="Mu" localSheetId="0">'11.S1a'!$C$5</definedName>
    <definedName name="Mu" localSheetId="1">'11.S1b'!$C$5</definedName>
    <definedName name="Mu" localSheetId="2">'11.S1c'!$C$5</definedName>
    <definedName name="Mu" localSheetId="3">'11.S1d'!$C$5</definedName>
    <definedName name="Mu">'11.S1e'!$C$5</definedName>
    <definedName name="n" localSheetId="5">'11.11b'!$G$13:$G$38</definedName>
    <definedName name="n" localSheetId="6">'11.11de'!$G$13:$G$38</definedName>
    <definedName name="n" localSheetId="0">'11.S1a'!$G$13:$G$38</definedName>
    <definedName name="n" localSheetId="1">'11.S1b'!$G$13:$G$38</definedName>
    <definedName name="n" localSheetId="2">'11.S1c'!$F$13:$F$38</definedName>
    <definedName name="n" localSheetId="3">'11.S1d'!$G$13:$G$38</definedName>
    <definedName name="n">'11.S1e'!$G$13:$G$38</definedName>
    <definedName name="NumberOfPeriods">#REF!</definedName>
    <definedName name="OneOverMu">'[3]11.19a'!$C$5</definedName>
    <definedName name="P0" localSheetId="5">'11.11b'!$H$13</definedName>
    <definedName name="P0" localSheetId="6">'11.11de'!$H$13</definedName>
    <definedName name="P0" localSheetId="0">'11.S1a'!$H$13</definedName>
    <definedName name="P0" localSheetId="1">'11.S1b'!$H$13</definedName>
    <definedName name="P0" localSheetId="2">'11.S1c'!$G$13</definedName>
    <definedName name="P0" localSheetId="3">'11.S1d'!$H$13</definedName>
    <definedName name="P0">'11.S1e'!$H$13</definedName>
    <definedName name="PensionFlow">#REF!</definedName>
    <definedName name="Pn" localSheetId="5">'11.11b'!$H$13:$H$38</definedName>
    <definedName name="Pn" localSheetId="6">'11.11de'!$H$13:$H$38</definedName>
    <definedName name="Pn" localSheetId="0">'11.S1a'!$H$13:$H$38</definedName>
    <definedName name="Pn" localSheetId="1">'11.S1b'!$H$13:$H$38</definedName>
    <definedName name="Pn" localSheetId="2">'11.S1c'!$G$13:$G$38</definedName>
    <definedName name="Pn" localSheetId="3">'11.S1d'!$H$13:$H$38</definedName>
    <definedName name="Pn">'11.S1e'!$H$13:$H$38</definedName>
    <definedName name="ProductionQuantity">#REF!</definedName>
    <definedName name="Profit">#REF!</definedName>
    <definedName name="Rho" localSheetId="5">'11.11b'!$H$10</definedName>
    <definedName name="Rho" localSheetId="6">'11.11de'!$H$10</definedName>
    <definedName name="Rho" localSheetId="0">'11.S1a'!$H$10</definedName>
    <definedName name="Rho" localSheetId="1">'11.S1b'!$H$10</definedName>
    <definedName name="Rho" localSheetId="2">'11.S1c'!$G$10</definedName>
    <definedName name="Rho" localSheetId="3">'11.S1d'!$H$10</definedName>
    <definedName name="Rho">'11.S1e'!$H$10</definedName>
    <definedName name="RT">#REF!</definedName>
    <definedName name="s" localSheetId="5">'11.11b'!$C$6</definedName>
    <definedName name="s" localSheetId="6">'11.11de'!$C$6</definedName>
    <definedName name="s" localSheetId="0">'11.S1a'!$C$6</definedName>
    <definedName name="s" localSheetId="1">'11.S1b'!$C$6</definedName>
    <definedName name="s" localSheetId="2">'11.S1c'!$C$6</definedName>
    <definedName name="s" localSheetId="3">'11.S1d'!$C$6</definedName>
    <definedName name="s">'11.S1e'!$C$6</definedName>
    <definedName name="SeasonalFactor">#REF!</definedName>
    <definedName name="SeasonallyAdjustedForecast">#REF!</definedName>
    <definedName name="SeasonallyAdjustedValue">#REF!</definedName>
    <definedName name="sencount" localSheetId="5" hidden="1">4</definedName>
    <definedName name="sencount" localSheetId="6" hidden="1">4</definedName>
    <definedName name="sencount" localSheetId="0" hidden="1">4</definedName>
    <definedName name="sencount" localSheetId="1" hidden="1">4</definedName>
    <definedName name="sencount" localSheetId="2" hidden="1">4</definedName>
    <definedName name="sencount" localSheetId="3" hidden="1">4</definedName>
    <definedName name="sencount" localSheetId="4" hidden="1">4</definedName>
    <definedName name="sencount" hidden="1">3</definedName>
    <definedName name="sencount2" hidden="1">3</definedName>
    <definedName name="Sigma">'[3]11.19a'!$C$6</definedName>
    <definedName name="Time1" localSheetId="5">'[3]11.33a'!$C$9</definedName>
    <definedName name="Time1" localSheetId="6">'[3]11.33a'!$C$9</definedName>
    <definedName name="Time1">'11.S1c'!$C$9</definedName>
    <definedName name="Time2" localSheetId="5">'[3]11.33a'!$C$12</definedName>
    <definedName name="Time2" localSheetId="6">'[3]11.33a'!$C$12</definedName>
    <definedName name="Time2">'11.S1c'!$C$12</definedName>
    <definedName name="TotalCost">'11.S1c'!$C$20</definedName>
    <definedName name="TotalProfit">#REF!</definedName>
    <definedName name="TotalUsed">#REF!</definedName>
    <definedName name="TreeData">#REF!</definedName>
    <definedName name="TreeDiagBase">#REF!</definedName>
    <definedName name="TreeDiagram">#REF!</definedName>
    <definedName name="treeList" hidden="1">"11110000000000000000000000000000000000000000000000000000000000000000000000000000000000000000000000000000000000000000000000000000000000000000000000000000000000000000000000000000000000000000000000000000"</definedName>
    <definedName name="TrueValue">#REF!</definedName>
    <definedName name="TypeOfSeasonality">#REF!</definedName>
    <definedName name="units">#REF!</definedName>
    <definedName name="UnitsPurchased">#REF!</definedName>
    <definedName name="UseExpUtility">FALSE</definedName>
    <definedName name="W" localSheetId="5">'11.11b'!$H$7</definedName>
    <definedName name="W" localSheetId="6">'11.11de'!$H$7</definedName>
    <definedName name="W" localSheetId="0">'11.S1a'!$H$7</definedName>
    <definedName name="W" localSheetId="1">'11.S1b'!$H$7</definedName>
    <definedName name="W" localSheetId="2">'11.S1c'!$G$7</definedName>
    <definedName name="W" localSheetId="3">'11.S1d'!$H$7</definedName>
    <definedName name="W">'11.S1e'!$H$7</definedName>
    <definedName name="Wq" localSheetId="5">'11.11b'!$H$8</definedName>
    <definedName name="Wq" localSheetId="6">'11.11de'!$H$8</definedName>
    <definedName name="Wq" localSheetId="0">'11.S1a'!$H$8</definedName>
    <definedName name="Wq" localSheetId="1">'11.S1b'!$H$8</definedName>
    <definedName name="Wq" localSheetId="2">'11.S1c'!$G$8</definedName>
    <definedName name="Wq" localSheetId="3">'11.S1d'!$H$8</definedName>
    <definedName name="Wq">'11.S1e'!$H$8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37894" l="1"/>
  <c r="I8" i="37894"/>
  <c r="I7" i="37894"/>
  <c r="F29" i="37894"/>
  <c r="F28" i="37894"/>
  <c r="F27" i="37894"/>
  <c r="F26" i="37894"/>
  <c r="F25" i="37894"/>
  <c r="F24" i="37894"/>
  <c r="F23" i="37894"/>
  <c r="F22" i="37894"/>
  <c r="F21" i="37894"/>
  <c r="F20" i="37894"/>
  <c r="F19" i="37894"/>
  <c r="F18" i="37894"/>
  <c r="F17" i="37894"/>
  <c r="F16" i="37894"/>
  <c r="F15" i="37894"/>
  <c r="F14" i="37894"/>
  <c r="F13" i="37894"/>
  <c r="F12" i="37894"/>
  <c r="C12" i="37894"/>
  <c r="F11" i="37894"/>
  <c r="H10" i="37894"/>
  <c r="H38" i="37894" s="1"/>
  <c r="F10" i="37894"/>
  <c r="F9" i="37894"/>
  <c r="C9" i="37894"/>
  <c r="F8" i="37894"/>
  <c r="F7" i="37894"/>
  <c r="F6" i="37894"/>
  <c r="F5" i="37894"/>
  <c r="F4" i="37894"/>
  <c r="C9" i="37893"/>
  <c r="C12" i="37893"/>
  <c r="F4" i="37893"/>
  <c r="F5" i="37893"/>
  <c r="F6" i="37893"/>
  <c r="F7" i="37893"/>
  <c r="F8" i="37893"/>
  <c r="F9" i="37893"/>
  <c r="F10" i="37893"/>
  <c r="H10" i="37893"/>
  <c r="H14" i="37893" s="1"/>
  <c r="F11" i="37893"/>
  <c r="F12" i="37893"/>
  <c r="F13" i="37893"/>
  <c r="F14" i="37893"/>
  <c r="F15" i="37893"/>
  <c r="F16" i="37893"/>
  <c r="F17" i="37893"/>
  <c r="F18" i="37893"/>
  <c r="F19" i="37893"/>
  <c r="F20" i="37893"/>
  <c r="H20" i="37893"/>
  <c r="F21" i="37893"/>
  <c r="H21" i="37893"/>
  <c r="F22" i="37893"/>
  <c r="F23" i="37893"/>
  <c r="F24" i="37893"/>
  <c r="F25" i="37893"/>
  <c r="H25" i="37893"/>
  <c r="F26" i="37893"/>
  <c r="F27" i="37893"/>
  <c r="F28" i="37893"/>
  <c r="F29" i="37893"/>
  <c r="H29" i="37893"/>
  <c r="H30" i="37893"/>
  <c r="H33" i="37893"/>
  <c r="H38" i="37893"/>
  <c r="H18" i="37894" l="1"/>
  <c r="H31" i="37894"/>
  <c r="H32" i="37894"/>
  <c r="H15" i="37894"/>
  <c r="H33" i="37894"/>
  <c r="H22" i="37894"/>
  <c r="H23" i="37894"/>
  <c r="H34" i="37894"/>
  <c r="H16" i="37894"/>
  <c r="H20" i="37894"/>
  <c r="H24" i="37894"/>
  <c r="H28" i="37894"/>
  <c r="H35" i="37894"/>
  <c r="H14" i="37894"/>
  <c r="H26" i="37894"/>
  <c r="H19" i="37894"/>
  <c r="H27" i="37894"/>
  <c r="E9" i="37894"/>
  <c r="H36" i="37894"/>
  <c r="E10" i="37894"/>
  <c r="H13" i="37894"/>
  <c r="C8" i="37894" s="1"/>
  <c r="H17" i="37894"/>
  <c r="H21" i="37894"/>
  <c r="H25" i="37894"/>
  <c r="H29" i="37894"/>
  <c r="H37" i="37894"/>
  <c r="H30" i="37894"/>
  <c r="E9" i="37893"/>
  <c r="H37" i="37893"/>
  <c r="H19" i="37893"/>
  <c r="H36" i="37893"/>
  <c r="H28" i="37893"/>
  <c r="H23" i="37893"/>
  <c r="H35" i="37893"/>
  <c r="H34" i="37893"/>
  <c r="H27" i="37893"/>
  <c r="H17" i="37893"/>
  <c r="H32" i="37893"/>
  <c r="H16" i="37893"/>
  <c r="H24" i="37893"/>
  <c r="H15" i="37893"/>
  <c r="E10" i="37893"/>
  <c r="H13" i="37893"/>
  <c r="C8" i="37893"/>
  <c r="H31" i="37893"/>
  <c r="H26" i="37893"/>
  <c r="H22" i="37893"/>
  <c r="H18" i="37893"/>
  <c r="H5" i="37894" l="1"/>
  <c r="C11" i="37893"/>
  <c r="K27" i="37893"/>
  <c r="C11" i="37894"/>
  <c r="H5" i="37893"/>
  <c r="H4" i="37893" s="1"/>
  <c r="H7" i="37893" s="1"/>
  <c r="I7" i="37893" s="1"/>
  <c r="F4" i="76"/>
  <c r="H10" i="76"/>
  <c r="E9" i="76" s="1"/>
  <c r="F5" i="76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C9" i="76"/>
  <c r="C12" i="76"/>
  <c r="F4" i="81"/>
  <c r="H10" i="81"/>
  <c r="H13" i="81" s="1"/>
  <c r="C8" i="81" s="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C9" i="81"/>
  <c r="E9" i="81"/>
  <c r="C12" i="81"/>
  <c r="G10" i="74"/>
  <c r="E9" i="74" s="1"/>
  <c r="A13" i="74"/>
  <c r="A14" i="74"/>
  <c r="A15" i="74"/>
  <c r="A16" i="74"/>
  <c r="A17" i="74"/>
  <c r="A18" i="74"/>
  <c r="A19" i="74"/>
  <c r="A20" i="74"/>
  <c r="A21" i="74"/>
  <c r="A22" i="74"/>
  <c r="A23" i="74"/>
  <c r="A24" i="74"/>
  <c r="A25" i="74"/>
  <c r="A26" i="74"/>
  <c r="A27" i="74"/>
  <c r="A28" i="74"/>
  <c r="A29" i="74"/>
  <c r="A30" i="74"/>
  <c r="A31" i="74"/>
  <c r="A32" i="74"/>
  <c r="A33" i="74"/>
  <c r="A34" i="74"/>
  <c r="A35" i="74"/>
  <c r="A36" i="74"/>
  <c r="A37" i="74"/>
  <c r="A38" i="74"/>
  <c r="C9" i="74"/>
  <c r="C12" i="74"/>
  <c r="C18" i="74"/>
  <c r="F4" i="16606"/>
  <c r="H10" i="16606"/>
  <c r="H30" i="16606" s="1"/>
  <c r="F5" i="16606"/>
  <c r="F6" i="16606"/>
  <c r="F7" i="16606"/>
  <c r="F8" i="16606"/>
  <c r="F9" i="16606"/>
  <c r="F10" i="16606"/>
  <c r="F11" i="16606"/>
  <c r="F12" i="16606"/>
  <c r="F13" i="16606"/>
  <c r="F14" i="16606"/>
  <c r="F15" i="16606"/>
  <c r="F16" i="16606"/>
  <c r="F17" i="16606"/>
  <c r="F18" i="16606"/>
  <c r="F19" i="16606"/>
  <c r="F20" i="16606"/>
  <c r="F21" i="16606"/>
  <c r="F22" i="16606"/>
  <c r="F23" i="16606"/>
  <c r="F24" i="16606"/>
  <c r="F25" i="16606"/>
  <c r="F26" i="16606"/>
  <c r="F27" i="16606"/>
  <c r="F28" i="16606"/>
  <c r="F29" i="16606"/>
  <c r="C9" i="16606"/>
  <c r="C12" i="16606"/>
  <c r="H14" i="16606"/>
  <c r="H21" i="16606"/>
  <c r="H22" i="16606"/>
  <c r="H23" i="16606"/>
  <c r="H29" i="16606"/>
  <c r="H31" i="16606"/>
  <c r="H37" i="16606"/>
  <c r="C5" i="37888"/>
  <c r="F4" i="37888" s="1"/>
  <c r="F5" i="37888"/>
  <c r="F6" i="37888"/>
  <c r="F7" i="37888"/>
  <c r="F8" i="37888"/>
  <c r="F9" i="37888"/>
  <c r="F10" i="37888"/>
  <c r="F11" i="37888"/>
  <c r="F12" i="37888"/>
  <c r="F13" i="37888"/>
  <c r="F14" i="37888"/>
  <c r="F15" i="37888"/>
  <c r="F16" i="37888"/>
  <c r="F17" i="37888"/>
  <c r="F18" i="37888"/>
  <c r="F19" i="37888"/>
  <c r="F20" i="37888"/>
  <c r="F21" i="37888"/>
  <c r="F22" i="37888"/>
  <c r="F23" i="37888"/>
  <c r="F24" i="37888"/>
  <c r="F25" i="37888"/>
  <c r="F26" i="37888"/>
  <c r="F27" i="37888"/>
  <c r="F28" i="37888"/>
  <c r="F29" i="37888"/>
  <c r="C9" i="37888"/>
  <c r="C12" i="37888"/>
  <c r="H38" i="16606" l="1"/>
  <c r="H15" i="16606"/>
  <c r="H4" i="37894"/>
  <c r="H7" i="37894" s="1"/>
  <c r="H8" i="37894"/>
  <c r="H8" i="37893"/>
  <c r="I8" i="37893" s="1"/>
  <c r="H22" i="81"/>
  <c r="H13" i="76"/>
  <c r="H16" i="76" s="1"/>
  <c r="H33" i="81"/>
  <c r="E10" i="76"/>
  <c r="G13" i="74"/>
  <c r="G23" i="74" s="1"/>
  <c r="E10" i="74"/>
  <c r="H15" i="76"/>
  <c r="H23" i="76"/>
  <c r="H17" i="76"/>
  <c r="H18" i="76"/>
  <c r="H28" i="76"/>
  <c r="H36" i="76"/>
  <c r="H33" i="76"/>
  <c r="H34" i="76"/>
  <c r="H25" i="81"/>
  <c r="H16" i="81"/>
  <c r="H34" i="16606"/>
  <c r="H26" i="16606"/>
  <c r="H18" i="16606"/>
  <c r="E9" i="16606"/>
  <c r="H37" i="81"/>
  <c r="H29" i="81"/>
  <c r="H21" i="81"/>
  <c r="H15" i="81"/>
  <c r="C11" i="81" s="1"/>
  <c r="H10" i="37888"/>
  <c r="H33" i="16606"/>
  <c r="H25" i="16606"/>
  <c r="H17" i="16606"/>
  <c r="H13" i="16606"/>
  <c r="C11" i="16606" s="1"/>
  <c r="H36" i="81"/>
  <c r="H28" i="81"/>
  <c r="H20" i="81"/>
  <c r="H14" i="81"/>
  <c r="H32" i="16606"/>
  <c r="H24" i="16606"/>
  <c r="H16" i="16606"/>
  <c r="H35" i="81"/>
  <c r="H27" i="81"/>
  <c r="H19" i="81"/>
  <c r="E10" i="81"/>
  <c r="H34" i="81"/>
  <c r="H26" i="81"/>
  <c r="H18" i="81"/>
  <c r="H5" i="81"/>
  <c r="H8" i="81" s="1"/>
  <c r="I8" i="81" s="1"/>
  <c r="H32" i="81"/>
  <c r="H36" i="16606"/>
  <c r="H20" i="16606"/>
  <c r="H23" i="81"/>
  <c r="H17" i="81"/>
  <c r="H24" i="81"/>
  <c r="H28" i="16606"/>
  <c r="H31" i="81"/>
  <c r="H35" i="16606"/>
  <c r="H27" i="16606"/>
  <c r="H19" i="16606"/>
  <c r="E10" i="16606"/>
  <c r="H38" i="81"/>
  <c r="H30" i="81"/>
  <c r="G19" i="74" l="1"/>
  <c r="G21" i="74"/>
  <c r="H21" i="76"/>
  <c r="H5" i="76"/>
  <c r="H31" i="76"/>
  <c r="H38" i="76"/>
  <c r="H20" i="76"/>
  <c r="H26" i="76"/>
  <c r="C8" i="76"/>
  <c r="H30" i="76"/>
  <c r="H14" i="76"/>
  <c r="C11" i="76" s="1"/>
  <c r="H25" i="76"/>
  <c r="H22" i="76"/>
  <c r="H35" i="76"/>
  <c r="H32" i="76"/>
  <c r="H37" i="76"/>
  <c r="H27" i="76"/>
  <c r="H24" i="76"/>
  <c r="H29" i="76"/>
  <c r="H19" i="76"/>
  <c r="G36" i="74"/>
  <c r="G33" i="74"/>
  <c r="G15" i="74"/>
  <c r="G30" i="74"/>
  <c r="G26" i="74"/>
  <c r="G22" i="74"/>
  <c r="G34" i="74"/>
  <c r="C8" i="74"/>
  <c r="G38" i="74"/>
  <c r="C8" i="16606"/>
  <c r="G5" i="74"/>
  <c r="G8" i="74" s="1"/>
  <c r="G35" i="74"/>
  <c r="G17" i="74"/>
  <c r="G20" i="74"/>
  <c r="G14" i="74"/>
  <c r="C11" i="74" s="1"/>
  <c r="G37" i="74"/>
  <c r="G28" i="74"/>
  <c r="G25" i="74"/>
  <c r="G32" i="74"/>
  <c r="G16" i="74"/>
  <c r="G29" i="74"/>
  <c r="G24" i="74"/>
  <c r="G18" i="74"/>
  <c r="G27" i="74"/>
  <c r="G31" i="74"/>
  <c r="G4" i="74"/>
  <c r="H8" i="76"/>
  <c r="I8" i="76" s="1"/>
  <c r="H4" i="76"/>
  <c r="H7" i="76" s="1"/>
  <c r="I7" i="76" s="1"/>
  <c r="H13" i="37888"/>
  <c r="C8" i="37888" s="1"/>
  <c r="H17" i="37888"/>
  <c r="H25" i="37888"/>
  <c r="H33" i="37888"/>
  <c r="H18" i="37888"/>
  <c r="H19" i="37888"/>
  <c r="H36" i="37888"/>
  <c r="E9" i="37888"/>
  <c r="H34" i="37888"/>
  <c r="H27" i="37888"/>
  <c r="H35" i="37888"/>
  <c r="H21" i="37888"/>
  <c r="H29" i="37888"/>
  <c r="H37" i="37888"/>
  <c r="H28" i="37888"/>
  <c r="H14" i="37888"/>
  <c r="H22" i="37888"/>
  <c r="H30" i="37888"/>
  <c r="H38" i="37888"/>
  <c r="H15" i="37888"/>
  <c r="H23" i="37888"/>
  <c r="H31" i="37888"/>
  <c r="H16" i="37888"/>
  <c r="H24" i="37888"/>
  <c r="H32" i="37888"/>
  <c r="H26" i="37888"/>
  <c r="E10" i="37888"/>
  <c r="H20" i="37888"/>
  <c r="H5" i="16606"/>
  <c r="H4" i="81"/>
  <c r="H7" i="81" s="1"/>
  <c r="I7" i="81" s="1"/>
  <c r="H5" i="37888" l="1"/>
  <c r="H4" i="37888" s="1"/>
  <c r="H7" i="37888" s="1"/>
  <c r="I7" i="37888" s="1"/>
  <c r="C11" i="37888"/>
  <c r="H8" i="16606"/>
  <c r="I8" i="16606" s="1"/>
  <c r="H4" i="16606"/>
  <c r="H7" i="16606" s="1"/>
  <c r="I7" i="16606" s="1"/>
  <c r="H8" i="37888"/>
  <c r="I8" i="37888" s="1"/>
  <c r="C19" i="74"/>
  <c r="C20" i="74" s="1"/>
  <c r="G7" i="74"/>
</calcChain>
</file>

<file path=xl/sharedStrings.xml><?xml version="1.0" encoding="utf-8"?>
<sst xmlns="http://schemas.openxmlformats.org/spreadsheetml/2006/main" count="387" uniqueCount="95">
  <si>
    <t>(mean service rate)</t>
  </si>
  <si>
    <t>Lambda</t>
  </si>
  <si>
    <t>C4</t>
  </si>
  <si>
    <t>s =</t>
  </si>
  <si>
    <t>(# servers)</t>
  </si>
  <si>
    <t>Lq</t>
  </si>
  <si>
    <t>G5</t>
  </si>
  <si>
    <t>W =</t>
  </si>
  <si>
    <t>Mu</t>
  </si>
  <si>
    <t>C5</t>
  </si>
  <si>
    <t>Pr(W &gt; t) =</t>
  </si>
  <si>
    <t>n</t>
  </si>
  <si>
    <t>F13:F38</t>
  </si>
  <si>
    <t>when t =</t>
  </si>
  <si>
    <t>P0</t>
  </si>
  <si>
    <t>G13</t>
  </si>
  <si>
    <t>r =</t>
  </si>
  <si>
    <t>Pn</t>
  </si>
  <si>
    <t>G13:G38</t>
  </si>
  <si>
    <t>Rho</t>
  </si>
  <si>
    <t>G10</t>
  </si>
  <si>
    <t>s</t>
  </si>
  <si>
    <t>CostOfService</t>
  </si>
  <si>
    <t>C18</t>
  </si>
  <si>
    <t>CostOfWaiting</t>
  </si>
  <si>
    <t>C19</t>
  </si>
  <si>
    <t>Cs</t>
  </si>
  <si>
    <t>C15</t>
  </si>
  <si>
    <t>Cw</t>
  </si>
  <si>
    <t>C16</t>
  </si>
  <si>
    <t>Economic Analysis:</t>
  </si>
  <si>
    <t>Cs =</t>
  </si>
  <si>
    <t>(cost / server / unit time)</t>
  </si>
  <si>
    <t>Cw =</t>
  </si>
  <si>
    <t>(waiting cost / unit time)</t>
  </si>
  <si>
    <t>Cost of Service</t>
  </si>
  <si>
    <t>Cost of Waiting</t>
  </si>
  <si>
    <t>TotalCost</t>
  </si>
  <si>
    <t>C20</t>
  </si>
  <si>
    <t>Template for the M/M/s Queueing Model</t>
  </si>
  <si>
    <t>Data</t>
  </si>
  <si>
    <t>Results</t>
  </si>
  <si>
    <t>Range Name</t>
  </si>
  <si>
    <t>Cells</t>
  </si>
  <si>
    <t>l =</t>
  </si>
  <si>
    <t>(mean arrival rate)</t>
  </si>
  <si>
    <t>L =</t>
  </si>
  <si>
    <t>L</t>
  </si>
  <si>
    <t>G4</t>
  </si>
  <si>
    <t>m =</t>
  </si>
  <si>
    <t>C6</t>
  </si>
  <si>
    <t>Time1</t>
  </si>
  <si>
    <t>C9</t>
  </si>
  <si>
    <t>Time2</t>
  </si>
  <si>
    <t>C12</t>
  </si>
  <si>
    <t>W</t>
  </si>
  <si>
    <t>G7</t>
  </si>
  <si>
    <t>Wq</t>
  </si>
  <si>
    <t>G8</t>
  </si>
  <si>
    <r>
      <t>L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 xml:space="preserve"> =</t>
    </r>
  </si>
  <si>
    <r>
      <t>W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 xml:space="preserve"> =</t>
    </r>
  </si>
  <si>
    <r>
      <t>Prob(W</t>
    </r>
    <r>
      <rPr>
        <vertAlign val="subscript"/>
        <sz val="10"/>
        <rFont val="Arial"/>
        <family val="2"/>
      </rPr>
      <t xml:space="preserve">q </t>
    </r>
    <r>
      <rPr>
        <sz val="10"/>
        <rFont val="Arial"/>
        <family val="2"/>
      </rPr>
      <t>&gt; t) =</t>
    </r>
  </si>
  <si>
    <r>
      <t>P</t>
    </r>
    <r>
      <rPr>
        <vertAlign val="subscript"/>
        <sz val="10"/>
        <rFont val="Arial"/>
        <family val="2"/>
      </rPr>
      <t>n</t>
    </r>
  </si>
  <si>
    <t>Template for Economic Analysis of M/M/s Queueing Model</t>
  </si>
  <si>
    <t>Total Cost</t>
  </si>
  <si>
    <t>minutes</t>
  </si>
  <si>
    <r>
      <t xml:space="preserve">This is an M/M/s queueing system. The mean arrival rate is </t>
    </r>
    <r>
      <rPr>
        <sz val="11"/>
        <rFont val="Symbol"/>
        <family val="1"/>
        <charset val="2"/>
      </rPr>
      <t>l</t>
    </r>
    <r>
      <rPr>
        <sz val="11"/>
        <rFont val="Cambria"/>
        <family val="1"/>
      </rPr>
      <t xml:space="preserve"> = 30 customers per hour. The mean service rate is </t>
    </r>
    <r>
      <rPr>
        <sz val="11"/>
        <rFont val="Symbol"/>
        <family val="1"/>
        <charset val="2"/>
      </rPr>
      <t>m</t>
    </r>
    <r>
      <rPr>
        <sz val="11"/>
        <rFont val="Cambria"/>
        <family val="1"/>
      </rPr>
      <t xml:space="preserve"> = (60 min/hr) / (3 minutes/customer) = 20 customers per hour. The number of servers is s = 2. The Template for the M/M/s queueing model is shown below. The average waiting time for a customer before reaching a teller is W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= 0.064 hours = 3.86 minutes. The average number of customers in the bank, including those currently being served, is L = 3.43.</t>
    </r>
  </si>
  <si>
    <r>
      <t xml:space="preserve">As in part a, this is an M/M/s queueing system with mean arrival rate </t>
    </r>
    <r>
      <rPr>
        <sz val="11"/>
        <rFont val="Symbol"/>
        <family val="1"/>
        <charset val="2"/>
      </rPr>
      <t>l</t>
    </r>
    <r>
      <rPr>
        <sz val="11"/>
        <rFont val="Cambria"/>
        <family val="1"/>
      </rPr>
      <t xml:space="preserve"> = 30 customers per hour and mean service rate </t>
    </r>
    <r>
      <rPr>
        <sz val="11"/>
        <rFont val="Symbol"/>
        <family val="1"/>
        <charset val="2"/>
      </rPr>
      <t>m</t>
    </r>
    <r>
      <rPr>
        <sz val="11"/>
        <rFont val="Cambria"/>
        <family val="1"/>
      </rPr>
      <t xml:space="preserve"> = 20 customers per hour. To satisfy the company policy that there be no more than a 10% chance that a customer will need to wait more than 5 minutes before reaching a teller, we need to assure that Pr(W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&gt; t) in cell C11 is no more than 10% when t = 0.0833 hours (5 minutes). From part a, when s = 2, Pr(W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&gt; t) = 27.9%. As shown below, when s = 3, Pr(W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&gt; t) = 1.9%. Thus, First Bank will need at least 3 tellers to meet this standard.</t>
    </r>
  </si>
  <si>
    <r>
      <t>This question can be answered using the template for economic analysis of the M/M/s queueing model. The cost of service is C</t>
    </r>
    <r>
      <rPr>
        <vertAlign val="subscript"/>
        <sz val="11"/>
        <rFont val="Cambria"/>
        <family val="1"/>
      </rPr>
      <t>s</t>
    </r>
    <r>
      <rPr>
        <sz val="11"/>
        <rFont val="Cambria"/>
        <family val="1"/>
      </rPr>
      <t xml:space="preserve"> = $18/hour/server. The cost of waiting is C</t>
    </r>
    <r>
      <rPr>
        <vertAlign val="subscript"/>
        <sz val="11"/>
        <rFont val="Cambria"/>
        <family val="1"/>
      </rPr>
      <t>w</t>
    </r>
    <r>
      <rPr>
        <sz val="11"/>
        <rFont val="Cambria"/>
        <family val="1"/>
      </rPr>
      <t xml:space="preserve"> = $0.50/minute/server = $30/hour/server.</t>
    </r>
  </si>
  <si>
    <r>
      <t>The total cost of service and waiting is C</t>
    </r>
    <r>
      <rPr>
        <vertAlign val="subscript"/>
        <sz val="11"/>
        <rFont val="Cambria"/>
        <family val="1"/>
      </rPr>
      <t>s</t>
    </r>
    <r>
      <rPr>
        <sz val="11"/>
        <rFont val="Cambria"/>
        <family val="1"/>
      </rPr>
      <t xml:space="preserve"> s + C</t>
    </r>
    <r>
      <rPr>
        <vertAlign val="subscript"/>
        <sz val="11"/>
        <rFont val="Cambria"/>
        <family val="1"/>
      </rPr>
      <t>w</t>
    </r>
    <r>
      <rPr>
        <sz val="11"/>
        <rFont val="Cambria"/>
        <family val="1"/>
      </rPr>
      <t xml:space="preserve"> L. Change the number of servers until you get the lowest cost. With 2 servers the total cost is $138.86. With 3 servers, the total cost is $106.11. With 4 servers the total cost is $118.34. Therefore, Sally should employ 3 servers.</t>
    </r>
  </si>
  <si>
    <r>
      <t xml:space="preserve">The queueing systems for merchant and regular customers are two separate, but identical, M/M/s queueing systems. For each, the mean arrival rate is </t>
    </r>
    <r>
      <rPr>
        <sz val="11"/>
        <rFont val="Symbol"/>
        <family val="1"/>
        <charset val="2"/>
      </rPr>
      <t>l</t>
    </r>
    <r>
      <rPr>
        <sz val="11"/>
        <rFont val="Cambria"/>
        <family val="1"/>
      </rPr>
      <t xml:space="preserve"> = 15 customers per hour. The mean service rate is </t>
    </r>
    <r>
      <rPr>
        <sz val="11"/>
        <rFont val="Symbol"/>
        <family val="1"/>
        <charset val="2"/>
      </rPr>
      <t>m</t>
    </r>
    <r>
      <rPr>
        <sz val="11"/>
        <rFont val="Cambria"/>
        <family val="1"/>
      </rPr>
      <t xml:space="preserve"> = 20 customers per hour. The number of servers is s = 1. The average waiting time for a customer before reaching a teller is W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= 0.15 hours = 9 minutes. The average number of customers of each type in the bank, including those currently being served, is L = 3. Thus, the total number of customers (of both types) is 6. These results are significantly worse than those from part a.</t>
    </r>
  </si>
  <si>
    <r>
      <t xml:space="preserve">Like part d, the queueing systems for merchant and regular customers are two separate, but identical, M/M/s queueing systems. For each, the mean arrival rate is </t>
    </r>
    <r>
      <rPr>
        <sz val="11"/>
        <rFont val="Symbol"/>
        <family val="1"/>
        <charset val="2"/>
      </rPr>
      <t>l</t>
    </r>
    <r>
      <rPr>
        <sz val="11"/>
        <rFont val="Cambria"/>
        <family val="1"/>
      </rPr>
      <t xml:space="preserve"> = 15 customers per hour. The mean service rate is </t>
    </r>
    <r>
      <rPr>
        <sz val="11"/>
        <rFont val="Symbol"/>
        <family val="1"/>
        <charset val="2"/>
      </rPr>
      <t>m</t>
    </r>
    <r>
      <rPr>
        <sz val="11"/>
        <rFont val="Cambria"/>
        <family val="1"/>
      </rPr>
      <t xml:space="preserve"> = (60 min/hr) / (2.5 minutes/customer) = 24 customers per hour. The number of servers is s = 1. The average waiting time for a customer before reaching a teller is W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= 0.069 hours = 4.17 minutes. The average number of customers of each type in the bank, including those currently being served, is L = 1.67. Thus, the total number of customers (of both types) is 3.33. These results are similar to those from part a. The waiting time before reaching a teller is slightly higher (4.17 minutes vs. 3.86 minutes), but the total number of customers in the bank is slightly smaller (3.33 vs. 3.43).</t>
    </r>
  </si>
  <si>
    <r>
      <t>L</t>
    </r>
    <r>
      <rPr>
        <sz val="11"/>
        <rFont val="Cambria"/>
        <family val="1"/>
      </rPr>
      <t xml:space="preserve"> = 3 customers</t>
    </r>
  </si>
  <si>
    <r>
      <t>L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= 2.25 customers</t>
    </r>
  </si>
  <si>
    <r>
      <t>P</t>
    </r>
    <r>
      <rPr>
        <vertAlign val="subscript"/>
        <sz val="11"/>
        <rFont val="Cambria"/>
        <family val="1"/>
      </rPr>
      <t>0</t>
    </r>
    <r>
      <rPr>
        <sz val="11"/>
        <rFont val="Cambria"/>
        <family val="1"/>
      </rPr>
      <t xml:space="preserve"> = 0.25</t>
    </r>
  </si>
  <si>
    <r>
      <t>P</t>
    </r>
    <r>
      <rPr>
        <vertAlign val="subscript"/>
        <sz val="11"/>
        <rFont val="Cambria"/>
        <family val="1"/>
      </rPr>
      <t>1</t>
    </r>
    <r>
      <rPr>
        <sz val="11"/>
        <rFont val="Cambria"/>
        <family val="1"/>
      </rPr>
      <t xml:space="preserve"> = 0.188</t>
    </r>
  </si>
  <si>
    <r>
      <t>P</t>
    </r>
    <r>
      <rPr>
        <vertAlign val="subscript"/>
        <sz val="11"/>
        <rFont val="Cambria"/>
        <family val="1"/>
      </rPr>
      <t>2</t>
    </r>
    <r>
      <rPr>
        <sz val="11"/>
        <rFont val="Cambria"/>
        <family val="1"/>
      </rPr>
      <t xml:space="preserve"> = 0.141</t>
    </r>
  </si>
  <si>
    <t>There is a  42% chance of having more than 2 customers at the checkout stand.</t>
  </si>
  <si>
    <r>
      <rPr>
        <i/>
        <sz val="11"/>
        <rFont val="Cambria"/>
        <family val="1"/>
      </rPr>
      <t>P</t>
    </r>
    <r>
      <rPr>
        <sz val="11"/>
        <rFont val="Cambria"/>
        <family val="1"/>
      </rPr>
      <t>(n &gt; 2)</t>
    </r>
  </si>
  <si>
    <r>
      <t>W</t>
    </r>
    <r>
      <rPr>
        <sz val="11"/>
        <rFont val="Cambria"/>
        <family val="1"/>
      </rPr>
      <t xml:space="preserve"> = 0.1 hours</t>
    </r>
    <r>
      <rPr>
        <i/>
        <sz val="11"/>
        <rFont val="Cambria"/>
        <family val="1"/>
      </rPr>
      <t xml:space="preserve"> </t>
    </r>
    <r>
      <rPr>
        <sz val="11"/>
        <rFont val="Cambria"/>
        <family val="1"/>
      </rPr>
      <t>or 6 minutes</t>
    </r>
  </si>
  <si>
    <r>
      <t>W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= 0.075 hours</t>
    </r>
    <r>
      <rPr>
        <i/>
        <sz val="11"/>
        <rFont val="Cambria"/>
        <family val="1"/>
      </rPr>
      <t xml:space="preserve"> </t>
    </r>
    <r>
      <rPr>
        <sz val="11"/>
        <rFont val="Cambria"/>
        <family val="1"/>
      </rPr>
      <t>or 4.5 minutes</t>
    </r>
  </si>
  <si>
    <t>The probability that waiting time before beginning service exceeds 5 minutes =0.326</t>
  </si>
  <si>
    <t>The probability that waiting time before finishing service exceeds 7 minutes = 0.311</t>
  </si>
  <si>
    <r>
      <t>L</t>
    </r>
    <r>
      <rPr>
        <sz val="11"/>
        <rFont val="Cambria"/>
        <family val="1"/>
      </rPr>
      <t xml:space="preserve"> = 1 customer</t>
    </r>
  </si>
  <si>
    <r>
      <t>L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= 0.5 customers</t>
    </r>
  </si>
  <si>
    <r>
      <t>P</t>
    </r>
    <r>
      <rPr>
        <vertAlign val="subscript"/>
        <sz val="11"/>
        <rFont val="Cambria"/>
        <family val="1"/>
      </rPr>
      <t>0</t>
    </r>
    <r>
      <rPr>
        <sz val="11"/>
        <rFont val="Cambria"/>
        <family val="1"/>
      </rPr>
      <t xml:space="preserve"> = 0.5</t>
    </r>
  </si>
  <si>
    <r>
      <t>P</t>
    </r>
    <r>
      <rPr>
        <vertAlign val="subscript"/>
        <sz val="11"/>
        <rFont val="Cambria"/>
        <family val="1"/>
      </rPr>
      <t>1</t>
    </r>
    <r>
      <rPr>
        <sz val="11"/>
        <rFont val="Cambria"/>
        <family val="1"/>
      </rPr>
      <t xml:space="preserve"> = 0.25</t>
    </r>
  </si>
  <si>
    <r>
      <t>P</t>
    </r>
    <r>
      <rPr>
        <vertAlign val="subscript"/>
        <sz val="11"/>
        <rFont val="Cambria"/>
        <family val="1"/>
      </rPr>
      <t>2</t>
    </r>
    <r>
      <rPr>
        <sz val="11"/>
        <rFont val="Cambria"/>
        <family val="1"/>
      </rPr>
      <t xml:space="preserve"> = 0.125</t>
    </r>
  </si>
  <si>
    <t>There is a 12.5% chance of having more than 2 customers at the checkout stand.</t>
  </si>
  <si>
    <r>
      <rPr>
        <i/>
        <sz val="11"/>
        <rFont val="Cambria"/>
        <family val="1"/>
      </rPr>
      <t>P</t>
    </r>
    <r>
      <rPr>
        <sz val="11"/>
        <rFont val="Cambria"/>
        <family val="1"/>
      </rPr>
      <t>(n &gt; 2) =</t>
    </r>
  </si>
  <si>
    <t>W = 0.033 hours or 2 minutes</t>
  </si>
  <si>
    <r>
      <t>W</t>
    </r>
    <r>
      <rPr>
        <vertAlign val="subscript"/>
        <sz val="11"/>
        <rFont val="Cambria"/>
        <family val="1"/>
      </rPr>
      <t>q</t>
    </r>
    <r>
      <rPr>
        <sz val="11"/>
        <rFont val="Cambria"/>
        <family val="1"/>
      </rPr>
      <t xml:space="preserve"> = 0.017 hours</t>
    </r>
    <r>
      <rPr>
        <i/>
        <sz val="11"/>
        <rFont val="Cambria"/>
        <family val="1"/>
      </rPr>
      <t xml:space="preserve"> </t>
    </r>
    <r>
      <rPr>
        <sz val="11"/>
        <rFont val="Cambria"/>
        <family val="1"/>
      </rPr>
      <t>or 1 minute</t>
    </r>
  </si>
  <si>
    <t>The probability that waiting time before beginning service exceeds 5 minutes =0.041</t>
  </si>
  <si>
    <t>The probability that waiting time before finishing service exceeds 7 minutes = 0.030</t>
  </si>
  <si>
    <t>e) The manager should use the second approach because it satisfies all the new guidelines.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</si>
</sst>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0.00000"/>
  </numFmts>
  <fonts count="17">
    <font>
      <sz val="9"/>
      <name val="Geneva"/>
    </font>
    <font>
      <b/>
      <sz val="12"/>
      <name val="Verdana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name val="Geneva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u/>
      <sz val="10"/>
      <name val="Arial"/>
      <family val="2"/>
    </font>
    <font>
      <sz val="10"/>
      <color indexed="9"/>
      <name val="Arial"/>
      <family val="2"/>
    </font>
    <font>
      <sz val="8"/>
      <name val="Geneva"/>
    </font>
    <font>
      <b/>
      <sz val="10"/>
      <name val="Symbol"/>
      <family val="1"/>
      <charset val="2"/>
    </font>
    <font>
      <sz val="11"/>
      <name val="Cambria"/>
      <family val="1"/>
    </font>
    <font>
      <sz val="11"/>
      <name val="Symbol"/>
      <family val="1"/>
      <charset val="2"/>
    </font>
    <font>
      <vertAlign val="subscript"/>
      <sz val="11"/>
      <name val="Cambria"/>
      <family val="1"/>
    </font>
    <font>
      <i/>
      <sz val="1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" fillId="2" borderId="1" applyNumberFormat="0" applyFont="0" applyAlignment="0" applyProtection="0">
      <alignment horizontal="left"/>
    </xf>
    <xf numFmtId="0" fontId="1" fillId="3" borderId="0" applyNumberFormat="0" applyFont="0" applyAlignment="0" applyProtection="0">
      <alignment horizontal="left"/>
    </xf>
    <xf numFmtId="0" fontId="6" fillId="0" borderId="0"/>
    <xf numFmtId="0" fontId="6" fillId="0" borderId="0"/>
    <xf numFmtId="0" fontId="1" fillId="4" borderId="2" applyNumberFormat="0" applyFont="0" applyAlignment="0" applyProtection="0">
      <alignment horizontal="left"/>
    </xf>
    <xf numFmtId="0" fontId="6" fillId="0" borderId="0"/>
  </cellStyleXfs>
  <cellXfs count="98">
    <xf numFmtId="0" fontId="0" fillId="0" borderId="0" xfId="0"/>
    <xf numFmtId="0" fontId="2" fillId="0" borderId="0" xfId="3" applyFont="1" applyBorder="1" applyProtection="1">
      <protection locked="0"/>
    </xf>
    <xf numFmtId="0" fontId="4" fillId="0" borderId="0" xfId="3" applyFont="1" applyBorder="1" applyAlignment="1" applyProtection="1">
      <alignment horizontal="right"/>
      <protection locked="0"/>
    </xf>
    <xf numFmtId="0" fontId="4" fillId="0" borderId="0" xfId="3" applyFont="1" applyBorder="1" applyAlignment="1" applyProtection="1">
      <alignment horizontal="center"/>
      <protection locked="0"/>
    </xf>
    <xf numFmtId="0" fontId="4" fillId="0" borderId="0" xfId="3" applyFont="1" applyBorder="1" applyProtection="1">
      <protection locked="0"/>
    </xf>
    <xf numFmtId="0" fontId="4" fillId="0" borderId="0" xfId="3" applyFont="1" applyFill="1" applyBorder="1" applyProtection="1">
      <protection locked="0"/>
    </xf>
    <xf numFmtId="0" fontId="4" fillId="0" borderId="0" xfId="3" applyFont="1" applyProtection="1">
      <protection locked="0"/>
    </xf>
    <xf numFmtId="0" fontId="3" fillId="0" borderId="0" xfId="3" applyFont="1" applyBorder="1" applyAlignment="1" applyProtection="1">
      <alignment horizontal="center"/>
      <protection locked="0"/>
    </xf>
    <xf numFmtId="0" fontId="3" fillId="0" borderId="0" xfId="3" applyFont="1" applyFill="1" applyBorder="1" applyAlignment="1" applyProtection="1">
      <alignment horizontal="centerContinuous"/>
      <protection locked="0"/>
    </xf>
    <xf numFmtId="0" fontId="3" fillId="5" borderId="3" xfId="3" applyFont="1" applyFill="1" applyBorder="1"/>
    <xf numFmtId="0" fontId="3" fillId="5" borderId="4" xfId="3" applyFont="1" applyFill="1" applyBorder="1"/>
    <xf numFmtId="0" fontId="7" fillId="0" borderId="0" xfId="3" applyFont="1" applyFill="1" applyBorder="1" applyAlignment="1" applyProtection="1">
      <alignment horizontal="right"/>
      <protection locked="0"/>
    </xf>
    <xf numFmtId="0" fontId="4" fillId="0" borderId="0" xfId="3" applyNumberFormat="1" applyFont="1" applyBorder="1" applyProtection="1"/>
    <xf numFmtId="0" fontId="4" fillId="0" borderId="0" xfId="3" applyFont="1" applyFill="1" applyBorder="1" applyAlignment="1" applyProtection="1">
      <alignment horizontal="right"/>
    </xf>
    <xf numFmtId="0" fontId="4" fillId="5" borderId="3" xfId="3" applyFont="1" applyFill="1" applyBorder="1"/>
    <xf numFmtId="0" fontId="4" fillId="5" borderId="4" xfId="3" applyFont="1" applyFill="1" applyBorder="1"/>
    <xf numFmtId="0" fontId="4" fillId="5" borderId="7" xfId="3" applyFont="1" applyFill="1" applyBorder="1"/>
    <xf numFmtId="0" fontId="4" fillId="5" borderId="8" xfId="3" applyFont="1" applyFill="1" applyBorder="1"/>
    <xf numFmtId="0" fontId="4" fillId="0" borderId="0" xfId="3" applyFont="1" applyFill="1" applyBorder="1" applyAlignment="1" applyProtection="1">
      <alignment horizontal="right"/>
      <protection locked="0"/>
    </xf>
    <xf numFmtId="0" fontId="9" fillId="0" borderId="0" xfId="3" applyFont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0" fontId="3" fillId="0" borderId="0" xfId="3" applyFont="1" applyFill="1" applyBorder="1" applyProtection="1">
      <protection locked="0"/>
    </xf>
    <xf numFmtId="0" fontId="7" fillId="0" borderId="0" xfId="3" applyFont="1" applyFill="1" applyBorder="1" applyAlignment="1" applyProtection="1">
      <alignment horizontal="right"/>
    </xf>
    <xf numFmtId="0" fontId="4" fillId="0" borderId="0" xfId="3" applyFont="1" applyBorder="1" applyAlignment="1" applyProtection="1">
      <alignment horizontal="right"/>
    </xf>
    <xf numFmtId="0" fontId="4" fillId="0" borderId="0" xfId="3" applyFont="1" applyFill="1" applyBorder="1" applyAlignment="1" applyProtection="1">
      <alignment horizontal="center"/>
    </xf>
    <xf numFmtId="0" fontId="4" fillId="5" borderId="10" xfId="3" applyFont="1" applyFill="1" applyBorder="1"/>
    <xf numFmtId="0" fontId="4" fillId="5" borderId="11" xfId="3" applyFont="1" applyFill="1" applyBorder="1"/>
    <xf numFmtId="0" fontId="2" fillId="0" borderId="0" xfId="4" applyFont="1" applyBorder="1" applyProtection="1">
      <protection locked="0"/>
    </xf>
    <xf numFmtId="0" fontId="4" fillId="0" borderId="0" xfId="4" applyFont="1" applyBorder="1" applyAlignment="1" applyProtection="1">
      <alignment horizontal="right"/>
      <protection locked="0"/>
    </xf>
    <xf numFmtId="0" fontId="4" fillId="0" borderId="0" xfId="4" applyFont="1" applyBorder="1" applyAlignment="1" applyProtection="1">
      <alignment horizontal="center"/>
      <protection locked="0"/>
    </xf>
    <xf numFmtId="0" fontId="4" fillId="0" borderId="0" xfId="4" applyFont="1" applyBorder="1" applyProtection="1">
      <protection locked="0"/>
    </xf>
    <xf numFmtId="0" fontId="4" fillId="0" borderId="0" xfId="4" applyFont="1" applyProtection="1">
      <protection locked="0"/>
    </xf>
    <xf numFmtId="0" fontId="3" fillId="0" borderId="0" xfId="4" applyFont="1" applyBorder="1" applyAlignment="1" applyProtection="1">
      <alignment horizontal="center"/>
      <protection locked="0"/>
    </xf>
    <xf numFmtId="0" fontId="3" fillId="0" borderId="0" xfId="4" applyFont="1" applyBorder="1" applyAlignment="1" applyProtection="1">
      <alignment horizontal="centerContinuous"/>
      <protection locked="0"/>
    </xf>
    <xf numFmtId="0" fontId="3" fillId="5" borderId="3" xfId="4" applyFont="1" applyFill="1" applyBorder="1" applyProtection="1">
      <protection locked="0"/>
    </xf>
    <xf numFmtId="0" fontId="3" fillId="5" borderId="4" xfId="4" applyFont="1" applyFill="1" applyBorder="1" applyProtection="1">
      <protection locked="0"/>
    </xf>
    <xf numFmtId="0" fontId="7" fillId="0" borderId="0" xfId="4" applyFont="1" applyFill="1" applyBorder="1" applyAlignment="1" applyProtection="1">
      <alignment horizontal="right"/>
      <protection locked="0"/>
    </xf>
    <xf numFmtId="0" fontId="4" fillId="0" borderId="0" xfId="4" applyFont="1" applyFill="1" applyBorder="1" applyProtection="1">
      <protection locked="0"/>
    </xf>
    <xf numFmtId="0" fontId="4" fillId="0" borderId="0" xfId="4" applyFont="1" applyFill="1" applyBorder="1" applyAlignment="1" applyProtection="1">
      <alignment horizontal="right"/>
    </xf>
    <xf numFmtId="0" fontId="4" fillId="5" borderId="3" xfId="4" applyNumberFormat="1" applyFont="1" applyFill="1" applyBorder="1" applyProtection="1">
      <protection locked="0"/>
    </xf>
    <xf numFmtId="0" fontId="4" fillId="5" borderId="4" xfId="4" applyNumberFormat="1" applyFont="1" applyFill="1" applyBorder="1" applyProtection="1">
      <protection locked="0"/>
    </xf>
    <xf numFmtId="0" fontId="4" fillId="5" borderId="7" xfId="4" applyNumberFormat="1" applyFont="1" applyFill="1" applyBorder="1" applyProtection="1">
      <protection locked="0"/>
    </xf>
    <xf numFmtId="0" fontId="4" fillId="5" borderId="8" xfId="4" applyNumberFormat="1" applyFont="1" applyFill="1" applyBorder="1" applyProtection="1">
      <protection locked="0"/>
    </xf>
    <xf numFmtId="0" fontId="4" fillId="0" borderId="0" xfId="4" applyFont="1" applyFill="1" applyBorder="1" applyAlignment="1" applyProtection="1">
      <alignment horizontal="right"/>
      <protection locked="0"/>
    </xf>
    <xf numFmtId="0" fontId="4" fillId="0" borderId="0" xfId="4" applyFont="1" applyFill="1" applyBorder="1" applyAlignment="1" applyProtection="1">
      <alignment horizontal="center"/>
      <protection locked="0"/>
    </xf>
    <xf numFmtId="0" fontId="3" fillId="0" borderId="0" xfId="4" applyFont="1" applyFill="1" applyBorder="1" applyProtection="1">
      <protection locked="0"/>
    </xf>
    <xf numFmtId="0" fontId="7" fillId="0" borderId="0" xfId="4" applyFont="1" applyFill="1" applyBorder="1" applyAlignment="1" applyProtection="1">
      <alignment horizontal="right"/>
    </xf>
    <xf numFmtId="0" fontId="4" fillId="0" borderId="0" xfId="4" applyFont="1" applyBorder="1" applyAlignment="1" applyProtection="1">
      <alignment horizontal="right"/>
    </xf>
    <xf numFmtId="0" fontId="4" fillId="0" borderId="0" xfId="4" applyFont="1" applyBorder="1" applyAlignment="1" applyProtection="1">
      <alignment horizontal="center"/>
    </xf>
    <xf numFmtId="0" fontId="10" fillId="0" borderId="0" xfId="4" applyNumberFormat="1" applyFont="1" applyBorder="1" applyProtection="1"/>
    <xf numFmtId="164" fontId="4" fillId="0" borderId="0" xfId="4" applyNumberFormat="1" applyFont="1" applyFill="1" applyBorder="1" applyAlignment="1" applyProtection="1">
      <alignment horizontal="center"/>
      <protection locked="0"/>
    </xf>
    <xf numFmtId="0" fontId="4" fillId="5" borderId="10" xfId="4" applyNumberFormat="1" applyFont="1" applyFill="1" applyBorder="1" applyProtection="1">
      <protection locked="0"/>
    </xf>
    <xf numFmtId="0" fontId="4" fillId="5" borderId="11" xfId="4" applyNumberFormat="1" applyFont="1" applyFill="1" applyBorder="1" applyProtection="1">
      <protection locked="0"/>
    </xf>
    <xf numFmtId="0" fontId="4" fillId="6" borderId="0" xfId="3" applyFont="1" applyFill="1" applyBorder="1" applyAlignment="1" applyProtection="1">
      <alignment horizontal="center"/>
      <protection locked="0"/>
    </xf>
    <xf numFmtId="0" fontId="4" fillId="7" borderId="2" xfId="3" applyNumberFormat="1" applyFont="1" applyFill="1" applyBorder="1" applyAlignment="1" applyProtection="1">
      <alignment horizontal="center"/>
    </xf>
    <xf numFmtId="0" fontId="4" fillId="7" borderId="5" xfId="3" applyNumberFormat="1" applyFont="1" applyFill="1" applyBorder="1" applyAlignment="1" applyProtection="1">
      <alignment horizontal="right"/>
    </xf>
    <xf numFmtId="0" fontId="4" fillId="7" borderId="6" xfId="3" applyNumberFormat="1" applyFont="1" applyFill="1" applyBorder="1" applyAlignment="1" applyProtection="1">
      <alignment horizontal="right"/>
    </xf>
    <xf numFmtId="0" fontId="4" fillId="7" borderId="9" xfId="3" applyNumberFormat="1" applyFont="1" applyFill="1" applyBorder="1" applyAlignment="1" applyProtection="1">
      <alignment horizontal="right"/>
    </xf>
    <xf numFmtId="0" fontId="12" fillId="0" borderId="0" xfId="3" applyFont="1" applyFill="1" applyBorder="1" applyProtection="1">
      <protection locked="0"/>
    </xf>
    <xf numFmtId="0" fontId="4" fillId="7" borderId="2" xfId="4" applyFont="1" applyFill="1" applyBorder="1" applyAlignment="1" applyProtection="1">
      <alignment horizontal="center"/>
    </xf>
    <xf numFmtId="164" fontId="4" fillId="7" borderId="2" xfId="4" applyNumberFormat="1" applyFont="1" applyFill="1" applyBorder="1" applyAlignment="1" applyProtection="1">
      <alignment horizontal="center"/>
      <protection locked="0"/>
    </xf>
    <xf numFmtId="0" fontId="4" fillId="7" borderId="5" xfId="4" applyFont="1" applyFill="1" applyBorder="1" applyProtection="1"/>
    <xf numFmtId="0" fontId="4" fillId="7" borderId="6" xfId="4" applyFont="1" applyFill="1" applyBorder="1" applyProtection="1"/>
    <xf numFmtId="0" fontId="4" fillId="7" borderId="9" xfId="4" applyFont="1" applyFill="1" applyBorder="1" applyProtection="1"/>
    <xf numFmtId="0" fontId="12" fillId="0" borderId="0" xfId="4" applyFont="1" applyFill="1" applyBorder="1" applyProtection="1">
      <protection locked="0"/>
    </xf>
    <xf numFmtId="164" fontId="4" fillId="6" borderId="0" xfId="4" applyNumberFormat="1" applyFont="1" applyFill="1" applyBorder="1" applyAlignment="1" applyProtection="1">
      <alignment horizontal="center"/>
      <protection locked="0"/>
    </xf>
    <xf numFmtId="0" fontId="4" fillId="6" borderId="0" xfId="4" applyFont="1" applyFill="1" applyBorder="1" applyAlignment="1" applyProtection="1">
      <alignment horizontal="center"/>
      <protection locked="0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4" fillId="0" borderId="0" xfId="4" applyFont="1" applyFill="1" applyBorder="1" applyAlignment="1" applyProtection="1">
      <protection locked="0"/>
    </xf>
    <xf numFmtId="0" fontId="4" fillId="0" borderId="0" xfId="6" applyFont="1" applyProtection="1">
      <protection locked="0"/>
    </xf>
    <xf numFmtId="0" fontId="4" fillId="0" borderId="0" xfId="6" applyFont="1" applyAlignment="1" applyProtection="1">
      <alignment horizontal="right"/>
      <protection locked="0"/>
    </xf>
    <xf numFmtId="0" fontId="4" fillId="0" borderId="0" xfId="6" applyFont="1" applyAlignment="1" applyProtection="1">
      <alignment horizontal="center"/>
      <protection locked="0"/>
    </xf>
    <xf numFmtId="0" fontId="4" fillId="7" borderId="9" xfId="6" applyFont="1" applyFill="1" applyBorder="1" applyAlignment="1">
      <alignment horizontal="right"/>
    </xf>
    <xf numFmtId="0" fontId="4" fillId="0" borderId="0" xfId="6" applyFont="1" applyAlignment="1">
      <alignment horizontal="right"/>
    </xf>
    <xf numFmtId="0" fontId="4" fillId="7" borderId="6" xfId="6" applyFont="1" applyFill="1" applyBorder="1" applyAlignment="1">
      <alignment horizontal="right"/>
    </xf>
    <xf numFmtId="0" fontId="4" fillId="0" borderId="0" xfId="6" applyFont="1"/>
    <xf numFmtId="0" fontId="4" fillId="5" borderId="11" xfId="6" applyFont="1" applyFill="1" applyBorder="1"/>
    <xf numFmtId="0" fontId="4" fillId="5" borderId="10" xfId="6" applyFont="1" applyFill="1" applyBorder="1"/>
    <xf numFmtId="0" fontId="4" fillId="5" borderId="8" xfId="6" applyFont="1" applyFill="1" applyBorder="1"/>
    <xf numFmtId="0" fontId="4" fillId="5" borderId="7" xfId="6" applyFont="1" applyFill="1" applyBorder="1"/>
    <xf numFmtId="0" fontId="4" fillId="7" borderId="5" xfId="6" applyFont="1" applyFill="1" applyBorder="1" applyAlignment="1">
      <alignment horizontal="right"/>
    </xf>
    <xf numFmtId="0" fontId="4" fillId="0" borderId="0" xfId="6" applyFont="1" applyAlignment="1">
      <alignment horizontal="center"/>
    </xf>
    <xf numFmtId="0" fontId="4" fillId="6" borderId="0" xfId="6" applyFont="1" applyFill="1" applyAlignment="1" applyProtection="1">
      <alignment horizontal="center"/>
      <protection locked="0"/>
    </xf>
    <xf numFmtId="0" fontId="4" fillId="7" borderId="2" xfId="6" applyFont="1" applyFill="1" applyBorder="1" applyAlignment="1">
      <alignment horizontal="center"/>
    </xf>
    <xf numFmtId="0" fontId="7" fillId="0" borderId="0" xfId="6" applyFont="1" applyAlignment="1">
      <alignment horizontal="right"/>
    </xf>
    <xf numFmtId="0" fontId="12" fillId="0" borderId="0" xfId="6" applyFont="1" applyProtection="1">
      <protection locked="0"/>
    </xf>
    <xf numFmtId="0" fontId="3" fillId="0" borderId="0" xfId="6" applyFont="1" applyProtection="1">
      <protection locked="0"/>
    </xf>
    <xf numFmtId="0" fontId="7" fillId="0" borderId="0" xfId="6" applyFont="1" applyAlignment="1" applyProtection="1">
      <alignment horizontal="right"/>
      <protection locked="0"/>
    </xf>
    <xf numFmtId="0" fontId="4" fillId="5" borderId="4" xfId="6" applyFont="1" applyFill="1" applyBorder="1"/>
    <xf numFmtId="0" fontId="4" fillId="5" borderId="3" xfId="6" applyFont="1" applyFill="1" applyBorder="1"/>
    <xf numFmtId="0" fontId="3" fillId="5" borderId="4" xfId="6" applyFont="1" applyFill="1" applyBorder="1"/>
    <xf numFmtId="0" fontId="3" fillId="5" borderId="3" xfId="6" applyFont="1" applyFill="1" applyBorder="1"/>
    <xf numFmtId="0" fontId="3" fillId="0" borderId="0" xfId="6" applyFont="1" applyAlignment="1" applyProtection="1">
      <alignment horizontal="centerContinuous"/>
      <protection locked="0"/>
    </xf>
    <xf numFmtId="0" fontId="3" fillId="0" borderId="0" xfId="6" applyFont="1" applyAlignment="1" applyProtection="1">
      <alignment horizontal="center"/>
      <protection locked="0"/>
    </xf>
    <xf numFmtId="0" fontId="2" fillId="0" borderId="0" xfId="6" applyFont="1" applyProtection="1">
      <protection locked="0"/>
    </xf>
    <xf numFmtId="0" fontId="16" fillId="0" borderId="0" xfId="0" applyFont="1"/>
    <xf numFmtId="169" fontId="4" fillId="7" borderId="6" xfId="6" applyNumberFormat="1" applyFont="1" applyFill="1" applyBorder="1" applyAlignment="1">
      <alignment horizontal="right"/>
    </xf>
  </cellXfs>
  <cellStyles count="7">
    <cellStyle name="Changing Cells" xfId="1" xr:uid="{00000000-0005-0000-0000-000000000000}"/>
    <cellStyle name="Data" xfId="2" xr:uid="{00000000-0005-0000-0000-000001000000}"/>
    <cellStyle name="Normal" xfId="0" builtinId="0"/>
    <cellStyle name="Normal 2" xfId="6" xr:uid="{5D38EE92-0786-4FD2-8874-8779B512EB56}"/>
    <cellStyle name="Normal_Answers 11.xls" xfId="3" xr:uid="{00000000-0005-0000-0000-000003000000}"/>
    <cellStyle name="Normal_MMs Economic Analysis.xls" xfId="4" xr:uid="{00000000-0005-0000-0000-000004000000}"/>
    <cellStyle name="Target Cell" xfId="5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5698162568501"/>
          <c:y val="0.105263759044677"/>
          <c:w val="0.84332768236188604"/>
          <c:h val="0.637430540881651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'11.S1a'!$G$13:$G$38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'11.S1a'!$H$13:$H$38</c:f>
              <c:numCache>
                <c:formatCode>General</c:formatCode>
                <c:ptCount val="26"/>
                <c:pt idx="0">
                  <c:v>0.14285714285714285</c:v>
                </c:pt>
                <c:pt idx="1">
                  <c:v>0.21428571428571427</c:v>
                </c:pt>
                <c:pt idx="2">
                  <c:v>0.1607142857142857</c:v>
                </c:pt>
                <c:pt idx="3">
                  <c:v>0.12053571428571427</c:v>
                </c:pt>
                <c:pt idx="4">
                  <c:v>9.0401785714285712E-2</c:v>
                </c:pt>
                <c:pt idx="5">
                  <c:v>6.7801339285714288E-2</c:v>
                </c:pt>
                <c:pt idx="6">
                  <c:v>5.0851004464285712E-2</c:v>
                </c:pt>
                <c:pt idx="7">
                  <c:v>3.8138253348214281E-2</c:v>
                </c:pt>
                <c:pt idx="8">
                  <c:v>2.8603690011160712E-2</c:v>
                </c:pt>
                <c:pt idx="9">
                  <c:v>2.1452767508370534E-2</c:v>
                </c:pt>
                <c:pt idx="10">
                  <c:v>1.60895756312779E-2</c:v>
                </c:pt>
                <c:pt idx="11">
                  <c:v>1.2067181723458425E-2</c:v>
                </c:pt>
                <c:pt idx="12">
                  <c:v>9.0503862925938195E-3</c:v>
                </c:pt>
                <c:pt idx="13">
                  <c:v>6.7877897194453642E-3</c:v>
                </c:pt>
                <c:pt idx="14">
                  <c:v>5.0908422895840234E-3</c:v>
                </c:pt>
                <c:pt idx="15">
                  <c:v>3.8181317171880175E-3</c:v>
                </c:pt>
                <c:pt idx="16">
                  <c:v>2.863598787891013E-3</c:v>
                </c:pt>
                <c:pt idx="17">
                  <c:v>2.1476990909182598E-3</c:v>
                </c:pt>
                <c:pt idx="18">
                  <c:v>1.6107743181886949E-3</c:v>
                </c:pt>
                <c:pt idx="19">
                  <c:v>1.2080807386415213E-3</c:v>
                </c:pt>
                <c:pt idx="20">
                  <c:v>9.0606055398114089E-4</c:v>
                </c:pt>
                <c:pt idx="21">
                  <c:v>6.7954541548585561E-4</c:v>
                </c:pt>
                <c:pt idx="22">
                  <c:v>5.0965906161439174E-4</c:v>
                </c:pt>
                <c:pt idx="23">
                  <c:v>3.822442962107938E-4</c:v>
                </c:pt>
                <c:pt idx="24">
                  <c:v>2.8668322215809534E-4</c:v>
                </c:pt>
                <c:pt idx="25">
                  <c:v>2.150124166185715E-4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A-449C-8F2A-3E10EC4A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426368"/>
        <c:axId val="1981428560"/>
      </c:barChart>
      <c:catAx>
        <c:axId val="19814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Customers in System</a:t>
                </a:r>
              </a:p>
            </c:rich>
          </c:tx>
          <c:layout>
            <c:manualLayout>
              <c:xMode val="edge"/>
              <c:yMode val="edge"/>
              <c:x val="0.39071607345019999"/>
              <c:y val="0.853806081257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2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142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5473887814313299E-2"/>
              <c:y val="0.29239950269374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2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5698162568501"/>
          <c:y val="0.105263759044677"/>
          <c:w val="0.84332768236188604"/>
          <c:h val="0.637430540881651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'11.S1b'!$G$13:$G$38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'11.S1b'!$H$13:$H$38</c:f>
              <c:numCache>
                <c:formatCode>General</c:formatCode>
                <c:ptCount val="26"/>
                <c:pt idx="0">
                  <c:v>0.21052631578947367</c:v>
                </c:pt>
                <c:pt idx="1">
                  <c:v>0.31578947368421051</c:v>
                </c:pt>
                <c:pt idx="2">
                  <c:v>0.23684210526315788</c:v>
                </c:pt>
                <c:pt idx="3">
                  <c:v>0.11842105263157894</c:v>
                </c:pt>
                <c:pt idx="4">
                  <c:v>5.9210526315789463E-2</c:v>
                </c:pt>
                <c:pt idx="5">
                  <c:v>2.9605263157894735E-2</c:v>
                </c:pt>
                <c:pt idx="6">
                  <c:v>1.4802631578947368E-2</c:v>
                </c:pt>
                <c:pt idx="7">
                  <c:v>7.4013157894736838E-3</c:v>
                </c:pt>
                <c:pt idx="8">
                  <c:v>3.7006578947368423E-3</c:v>
                </c:pt>
                <c:pt idx="9">
                  <c:v>1.8503289473684207E-3</c:v>
                </c:pt>
                <c:pt idx="10">
                  <c:v>9.2516447368421058E-4</c:v>
                </c:pt>
                <c:pt idx="11">
                  <c:v>4.6258223684210524E-4</c:v>
                </c:pt>
                <c:pt idx="12">
                  <c:v>2.3129111842105262E-4</c:v>
                </c:pt>
                <c:pt idx="13">
                  <c:v>1.156455592105263E-4</c:v>
                </c:pt>
                <c:pt idx="14">
                  <c:v>5.7822779605263155E-5</c:v>
                </c:pt>
                <c:pt idx="15">
                  <c:v>2.8911389802631577E-5</c:v>
                </c:pt>
                <c:pt idx="16">
                  <c:v>1.4455694901315787E-5</c:v>
                </c:pt>
                <c:pt idx="17">
                  <c:v>7.2278474506578943E-6</c:v>
                </c:pt>
                <c:pt idx="18">
                  <c:v>3.6139237253289476E-6</c:v>
                </c:pt>
                <c:pt idx="19">
                  <c:v>1.8069618626644736E-6</c:v>
                </c:pt>
                <c:pt idx="20">
                  <c:v>9.0348093133223679E-7</c:v>
                </c:pt>
                <c:pt idx="21">
                  <c:v>4.517404656661184E-7</c:v>
                </c:pt>
                <c:pt idx="22">
                  <c:v>2.258702328330592E-7</c:v>
                </c:pt>
                <c:pt idx="23">
                  <c:v>1.129351164165296E-7</c:v>
                </c:pt>
                <c:pt idx="24">
                  <c:v>5.6467558208264799E-8</c:v>
                </c:pt>
                <c:pt idx="25">
                  <c:v>2.82337791041324E-8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1-43DE-A1BC-D8182EEF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447440"/>
        <c:axId val="1981449984"/>
      </c:barChart>
      <c:catAx>
        <c:axId val="198144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Customers in System</a:t>
                </a:r>
              </a:p>
            </c:rich>
          </c:tx>
          <c:layout>
            <c:manualLayout>
              <c:xMode val="edge"/>
              <c:yMode val="edge"/>
              <c:x val="0.39071607345019999"/>
              <c:y val="0.853806081257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4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144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5473887814313299E-2"/>
              <c:y val="0.29239950269374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4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5698162568501"/>
          <c:y val="0.104651459879917"/>
          <c:w val="0.84332768236188604"/>
          <c:h val="0.639536699266155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'11.S1c'!$F$13:$F$38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'11.S1c'!$G$13:$G$38</c:f>
              <c:numCache>
                <c:formatCode>General</c:formatCode>
                <c:ptCount val="26"/>
                <c:pt idx="0">
                  <c:v>0.21052631578947367</c:v>
                </c:pt>
                <c:pt idx="1">
                  <c:v>0.31578947368421051</c:v>
                </c:pt>
                <c:pt idx="2">
                  <c:v>0.23684210526315788</c:v>
                </c:pt>
                <c:pt idx="3">
                  <c:v>0.11842105263157894</c:v>
                </c:pt>
                <c:pt idx="4">
                  <c:v>5.9210526315789463E-2</c:v>
                </c:pt>
                <c:pt idx="5">
                  <c:v>2.9605263157894735E-2</c:v>
                </c:pt>
                <c:pt idx="6">
                  <c:v>1.4802631578947368E-2</c:v>
                </c:pt>
                <c:pt idx="7">
                  <c:v>7.4013157894736838E-3</c:v>
                </c:pt>
                <c:pt idx="8">
                  <c:v>3.7006578947368423E-3</c:v>
                </c:pt>
                <c:pt idx="9">
                  <c:v>1.8503289473684207E-3</c:v>
                </c:pt>
                <c:pt idx="10">
                  <c:v>9.2516447368421058E-4</c:v>
                </c:pt>
                <c:pt idx="11">
                  <c:v>4.6258223684210524E-4</c:v>
                </c:pt>
                <c:pt idx="12">
                  <c:v>2.3129111842105262E-4</c:v>
                </c:pt>
                <c:pt idx="13">
                  <c:v>1.156455592105263E-4</c:v>
                </c:pt>
                <c:pt idx="14">
                  <c:v>5.7822779605263155E-5</c:v>
                </c:pt>
                <c:pt idx="15">
                  <c:v>2.8911389802631577E-5</c:v>
                </c:pt>
                <c:pt idx="16">
                  <c:v>1.4455694901315787E-5</c:v>
                </c:pt>
                <c:pt idx="17">
                  <c:v>7.2278474506578943E-6</c:v>
                </c:pt>
                <c:pt idx="18">
                  <c:v>3.6139237253289476E-6</c:v>
                </c:pt>
                <c:pt idx="19">
                  <c:v>1.8069618626644736E-6</c:v>
                </c:pt>
                <c:pt idx="20">
                  <c:v>9.0348093133223679E-7</c:v>
                </c:pt>
                <c:pt idx="21">
                  <c:v>4.517404656661184E-7</c:v>
                </c:pt>
                <c:pt idx="22">
                  <c:v>2.258702328330592E-7</c:v>
                </c:pt>
                <c:pt idx="23">
                  <c:v>1.129351164165296E-7</c:v>
                </c:pt>
                <c:pt idx="24">
                  <c:v>5.6467558208264799E-8</c:v>
                </c:pt>
                <c:pt idx="25">
                  <c:v>2.82337791041324E-8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8-426D-BB19-52AF414A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472368"/>
        <c:axId val="1981474912"/>
      </c:barChart>
      <c:catAx>
        <c:axId val="19814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Customers in System</a:t>
                </a:r>
              </a:p>
            </c:rich>
          </c:tx>
          <c:layout>
            <c:manualLayout>
              <c:xMode val="edge"/>
              <c:yMode val="edge"/>
              <c:x val="0.39071607345019999"/>
              <c:y val="0.85465360434596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7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147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5473887814313299E-2"/>
              <c:y val="0.29651223829579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72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5698162568501"/>
          <c:y val="0.105263759044677"/>
          <c:w val="0.84332768236188604"/>
          <c:h val="0.637430540881651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'11.S1d'!$G$13:$G$38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'11.S1d'!$H$13:$H$38</c:f>
              <c:numCache>
                <c:formatCode>General</c:formatCode>
                <c:ptCount val="26"/>
                <c:pt idx="0">
                  <c:v>0.25</c:v>
                </c:pt>
                <c:pt idx="1">
                  <c:v>0.1875</c:v>
                </c:pt>
                <c:pt idx="2">
                  <c:v>0.140625</c:v>
                </c:pt>
                <c:pt idx="3">
                  <c:v>0.10546875</c:v>
                </c:pt>
                <c:pt idx="4">
                  <c:v>7.91015625E-2</c:v>
                </c:pt>
                <c:pt idx="5">
                  <c:v>5.9326171875E-2</c:v>
                </c:pt>
                <c:pt idx="6">
                  <c:v>4.449462890625E-2</c:v>
                </c:pt>
                <c:pt idx="7">
                  <c:v>3.33709716796875E-2</c:v>
                </c:pt>
                <c:pt idx="8">
                  <c:v>2.5028228759765625E-2</c:v>
                </c:pt>
                <c:pt idx="9">
                  <c:v>1.8771171569824219E-2</c:v>
                </c:pt>
                <c:pt idx="10">
                  <c:v>1.4078378677368164E-2</c:v>
                </c:pt>
                <c:pt idx="11">
                  <c:v>1.0558784008026123E-2</c:v>
                </c:pt>
                <c:pt idx="12">
                  <c:v>7.9190880060195923E-3</c:v>
                </c:pt>
                <c:pt idx="13">
                  <c:v>5.9393160045146942E-3</c:v>
                </c:pt>
                <c:pt idx="14">
                  <c:v>4.4544870033860207E-3</c:v>
                </c:pt>
                <c:pt idx="15">
                  <c:v>3.3408652525395155E-3</c:v>
                </c:pt>
                <c:pt idx="16">
                  <c:v>2.5056489394046366E-3</c:v>
                </c:pt>
                <c:pt idx="17">
                  <c:v>1.8792367045534775E-3</c:v>
                </c:pt>
                <c:pt idx="18">
                  <c:v>1.4094275284151081E-3</c:v>
                </c:pt>
                <c:pt idx="19">
                  <c:v>1.0570706463113311E-3</c:v>
                </c:pt>
                <c:pt idx="20">
                  <c:v>7.9280298473349831E-4</c:v>
                </c:pt>
                <c:pt idx="21">
                  <c:v>5.9460223855012373E-4</c:v>
                </c:pt>
                <c:pt idx="22">
                  <c:v>4.459516789125928E-4</c:v>
                </c:pt>
                <c:pt idx="23">
                  <c:v>3.344637591844446E-4</c:v>
                </c:pt>
                <c:pt idx="24">
                  <c:v>2.5084781938833345E-4</c:v>
                </c:pt>
                <c:pt idx="25">
                  <c:v>1.8813586454125009E-4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C-47A9-B957-57C8282E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497776"/>
        <c:axId val="1981500320"/>
      </c:barChart>
      <c:catAx>
        <c:axId val="198149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Customers in System</a:t>
                </a:r>
              </a:p>
            </c:rich>
          </c:tx>
          <c:layout>
            <c:manualLayout>
              <c:xMode val="edge"/>
              <c:yMode val="edge"/>
              <c:x val="0.39071607345019999"/>
              <c:y val="0.853806081257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50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150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5473887814313299E-2"/>
              <c:y val="0.29239950269374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9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25155480419099"/>
          <c:y val="0.105263759044677"/>
          <c:w val="0.85493310918337995"/>
          <c:h val="0.637430540881651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'11.S1e'!$G$13:$G$38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'11.S1e'!$H$13:$H$38</c:f>
              <c:numCache>
                <c:formatCode>General</c:formatCode>
                <c:ptCount val="26"/>
                <c:pt idx="0">
                  <c:v>0.37499999999999994</c:v>
                </c:pt>
                <c:pt idx="1">
                  <c:v>0.234375</c:v>
                </c:pt>
                <c:pt idx="2">
                  <c:v>0.146484375</c:v>
                </c:pt>
                <c:pt idx="3">
                  <c:v>9.1552734375E-2</c:v>
                </c:pt>
                <c:pt idx="4">
                  <c:v>5.7220458984375E-2</c:v>
                </c:pt>
                <c:pt idx="5">
                  <c:v>3.5762786865234375E-2</c:v>
                </c:pt>
                <c:pt idx="6">
                  <c:v>2.2351741790771484E-2</c:v>
                </c:pt>
                <c:pt idx="7">
                  <c:v>1.3969838619232178E-2</c:v>
                </c:pt>
                <c:pt idx="8">
                  <c:v>8.7311491370201111E-3</c:v>
                </c:pt>
                <c:pt idx="9">
                  <c:v>5.4569682106375694E-3</c:v>
                </c:pt>
                <c:pt idx="10">
                  <c:v>3.4106051316484809E-3</c:v>
                </c:pt>
                <c:pt idx="11">
                  <c:v>2.1316282072803006E-3</c:v>
                </c:pt>
                <c:pt idx="12">
                  <c:v>1.3322676295501878E-3</c:v>
                </c:pt>
                <c:pt idx="13">
                  <c:v>8.3266726846886741E-4</c:v>
                </c:pt>
                <c:pt idx="14">
                  <c:v>5.2041704279304213E-4</c:v>
                </c:pt>
                <c:pt idx="15">
                  <c:v>3.2526065174565133E-4</c:v>
                </c:pt>
                <c:pt idx="16">
                  <c:v>2.0328790734103208E-4</c:v>
                </c:pt>
                <c:pt idx="17">
                  <c:v>1.2705494208814505E-4</c:v>
                </c:pt>
                <c:pt idx="18">
                  <c:v>7.9409338805090657E-5</c:v>
                </c:pt>
                <c:pt idx="19">
                  <c:v>4.963083675318166E-5</c:v>
                </c:pt>
                <c:pt idx="20">
                  <c:v>3.1019272970738538E-5</c:v>
                </c:pt>
                <c:pt idx="21">
                  <c:v>1.9387045606711586E-5</c:v>
                </c:pt>
                <c:pt idx="22">
                  <c:v>1.2116903504194741E-5</c:v>
                </c:pt>
                <c:pt idx="23">
                  <c:v>7.5730646901217127E-6</c:v>
                </c:pt>
                <c:pt idx="24">
                  <c:v>4.7331654313260708E-6</c:v>
                </c:pt>
                <c:pt idx="25">
                  <c:v>2.9582283945787948E-6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2-4492-A5FB-AF4D0579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528256"/>
        <c:axId val="1981531648"/>
      </c:barChart>
      <c:catAx>
        <c:axId val="19815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Customers in System</a:t>
                </a:r>
              </a:p>
            </c:rich>
          </c:tx>
          <c:layout>
            <c:manualLayout>
              <c:xMode val="edge"/>
              <c:yMode val="edge"/>
              <c:x val="0.38491336551983202"/>
              <c:y val="0.853806081257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53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153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5473887814313299E-2"/>
              <c:y val="0.29239950269374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528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7659215623101"/>
          <c:y val="7.2340575840624699E-2"/>
          <c:w val="0.82134094552204295"/>
          <c:h val="0.7446823983593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'11.11b'!$G$13:$G$38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'11.11b'!$H$13:$H$38</c:f>
              <c:numCache>
                <c:formatCode>General</c:formatCode>
                <c:ptCount val="26"/>
                <c:pt idx="0">
                  <c:v>0.25</c:v>
                </c:pt>
                <c:pt idx="1">
                  <c:v>0.1875</c:v>
                </c:pt>
                <c:pt idx="2">
                  <c:v>0.140625</c:v>
                </c:pt>
                <c:pt idx="3">
                  <c:v>0.10546875</c:v>
                </c:pt>
                <c:pt idx="4">
                  <c:v>7.91015625E-2</c:v>
                </c:pt>
                <c:pt idx="5">
                  <c:v>5.9326171875E-2</c:v>
                </c:pt>
                <c:pt idx="6">
                  <c:v>4.449462890625E-2</c:v>
                </c:pt>
                <c:pt idx="7">
                  <c:v>3.33709716796875E-2</c:v>
                </c:pt>
                <c:pt idx="8">
                  <c:v>2.5028228759765625E-2</c:v>
                </c:pt>
                <c:pt idx="9">
                  <c:v>1.8771171569824219E-2</c:v>
                </c:pt>
                <c:pt idx="10">
                  <c:v>1.4078378677368164E-2</c:v>
                </c:pt>
                <c:pt idx="11">
                  <c:v>1.0558784008026123E-2</c:v>
                </c:pt>
                <c:pt idx="12">
                  <c:v>7.9190880060195923E-3</c:v>
                </c:pt>
                <c:pt idx="13">
                  <c:v>5.9393160045146942E-3</c:v>
                </c:pt>
                <c:pt idx="14">
                  <c:v>4.4544870033860207E-3</c:v>
                </c:pt>
                <c:pt idx="15">
                  <c:v>3.3408652525395155E-3</c:v>
                </c:pt>
                <c:pt idx="16">
                  <c:v>2.5056489394046366E-3</c:v>
                </c:pt>
                <c:pt idx="17">
                  <c:v>1.8792367045534775E-3</c:v>
                </c:pt>
                <c:pt idx="18">
                  <c:v>1.4094275284151081E-3</c:v>
                </c:pt>
                <c:pt idx="19">
                  <c:v>1.0570706463113311E-3</c:v>
                </c:pt>
                <c:pt idx="20">
                  <c:v>7.9280298473349831E-4</c:v>
                </c:pt>
                <c:pt idx="21">
                  <c:v>5.9460223855012373E-4</c:v>
                </c:pt>
                <c:pt idx="22">
                  <c:v>4.459516789125928E-4</c:v>
                </c:pt>
                <c:pt idx="23">
                  <c:v>3.344637591844446E-4</c:v>
                </c:pt>
                <c:pt idx="24">
                  <c:v>2.5084781938833345E-4</c:v>
                </c:pt>
                <c:pt idx="25">
                  <c:v>1.8813586454125009E-4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8-4895-9F5B-54039593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996272"/>
        <c:axId val="1987001776"/>
      </c:barChart>
      <c:catAx>
        <c:axId val="198699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Customers in System</a:t>
                </a:r>
              </a:p>
            </c:rich>
          </c:tx>
          <c:layout>
            <c:manualLayout>
              <c:xMode val="edge"/>
              <c:yMode val="edge"/>
              <c:x val="0.34987645154777502"/>
              <c:y val="0.893618808287262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00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700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2406947890818899E-2"/>
              <c:y val="0.34893706371809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99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95798474088999"/>
          <c:y val="7.2340575840624699E-2"/>
          <c:w val="0.81885955293738499"/>
          <c:h val="0.731916414387496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'11.11de'!$G$13:$G$38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'11.11de'!$H$13:$H$38</c:f>
              <c:numCache>
                <c:formatCode>General</c:formatCode>
                <c:ptCount val="26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  <c:pt idx="10">
                  <c:v>4.8828125E-4</c:v>
                </c:pt>
                <c:pt idx="11">
                  <c:v>2.44140625E-4</c:v>
                </c:pt>
                <c:pt idx="12">
                  <c:v>1.220703125E-4</c:v>
                </c:pt>
                <c:pt idx="13">
                  <c:v>6.103515625E-5</c:v>
                </c:pt>
                <c:pt idx="14">
                  <c:v>3.0517578125E-5</c:v>
                </c:pt>
                <c:pt idx="15">
                  <c:v>1.52587890625E-5</c:v>
                </c:pt>
                <c:pt idx="16">
                  <c:v>7.62939453125E-6</c:v>
                </c:pt>
                <c:pt idx="17">
                  <c:v>3.814697265625E-6</c:v>
                </c:pt>
                <c:pt idx="18">
                  <c:v>1.9073486328125E-6</c:v>
                </c:pt>
                <c:pt idx="19">
                  <c:v>9.5367431640625E-7</c:v>
                </c:pt>
                <c:pt idx="20">
                  <c:v>4.76837158203125E-7</c:v>
                </c:pt>
                <c:pt idx="21">
                  <c:v>2.384185791015625E-7</c:v>
                </c:pt>
                <c:pt idx="22">
                  <c:v>1.1920928955078125E-7</c:v>
                </c:pt>
                <c:pt idx="23">
                  <c:v>5.9604644775390625E-8</c:v>
                </c:pt>
                <c:pt idx="24">
                  <c:v>2.9802322387695313E-8</c:v>
                </c:pt>
                <c:pt idx="25">
                  <c:v>1.4901161193847656E-8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3-4EAC-9C40-3AF1401C8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196384"/>
        <c:axId val="1986037312"/>
      </c:barChart>
      <c:catAx>
        <c:axId val="198619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Customers in System</a:t>
                </a:r>
              </a:p>
            </c:rich>
          </c:tx>
          <c:layout>
            <c:manualLayout>
              <c:xMode val="edge"/>
              <c:yMode val="edge"/>
              <c:x val="0.35235784112593899"/>
              <c:y val="0.893618808287262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03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603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7369727047146399E-2"/>
              <c:y val="0.34468174456916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619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4</xdr:col>
      <xdr:colOff>1828800</xdr:colOff>
      <xdr:row>23</xdr:row>
      <xdr:rowOff>0</xdr:rowOff>
    </xdr:to>
    <xdr:graphicFrame macro="">
      <xdr:nvGraphicFramePr>
        <xdr:cNvPr id="8195" name="Chart 1">
          <a:extLst>
            <a:ext uri="{FF2B5EF4-FFF2-40B4-BE49-F238E27FC236}">
              <a16:creationId xmlns:a16="http://schemas.microsoft.com/office/drawing/2014/main" id="{00000000-0008-0000-0000-000003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4</xdr:col>
      <xdr:colOff>1828800</xdr:colOff>
      <xdr:row>23</xdr:row>
      <xdr:rowOff>0</xdr:rowOff>
    </xdr:to>
    <xdr:graphicFrame macro="">
      <xdr:nvGraphicFramePr>
        <xdr:cNvPr id="10243" name="Chart 1">
          <a:extLst>
            <a:ext uri="{FF2B5EF4-FFF2-40B4-BE49-F238E27FC236}">
              <a16:creationId xmlns:a16="http://schemas.microsoft.com/office/drawing/2014/main" id="{00000000-0008-0000-01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38100</xdr:rowOff>
    </xdr:from>
    <xdr:to>
      <xdr:col>4</xdr:col>
      <xdr:colOff>1838325</xdr:colOff>
      <xdr:row>32</xdr:row>
      <xdr:rowOff>57150</xdr:rowOff>
    </xdr:to>
    <xdr:graphicFrame macro="">
      <xdr:nvGraphicFramePr>
        <xdr:cNvPr id="7171" name="Chart 1">
          <a:extLst>
            <a:ext uri="{FF2B5EF4-FFF2-40B4-BE49-F238E27FC236}">
              <a16:creationId xmlns:a16="http://schemas.microsoft.com/office/drawing/2014/main" id="{00000000-0008-0000-0200-000003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4</xdr:col>
      <xdr:colOff>1828800</xdr:colOff>
      <xdr:row>23</xdr:row>
      <xdr:rowOff>0</xdr:rowOff>
    </xdr:to>
    <xdr:graphicFrame macro="">
      <xdr:nvGraphicFramePr>
        <xdr:cNvPr id="9219" name="Chart 1">
          <a:extLst>
            <a:ext uri="{FF2B5EF4-FFF2-40B4-BE49-F238E27FC236}">
              <a16:creationId xmlns:a16="http://schemas.microsoft.com/office/drawing/2014/main" id="{00000000-0008-0000-03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4</xdr:col>
      <xdr:colOff>1828800</xdr:colOff>
      <xdr:row>23</xdr:row>
      <xdr:rowOff>0</xdr:rowOff>
    </xdr:to>
    <xdr:graphicFrame macro="">
      <xdr:nvGraphicFramePr>
        <xdr:cNvPr id="6147" name="Chart 1">
          <a:extLst>
            <a:ext uri="{FF2B5EF4-FFF2-40B4-BE49-F238E27FC236}">
              <a16:creationId xmlns:a16="http://schemas.microsoft.com/office/drawing/2014/main" id="{00000000-0008-0000-04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66675</xdr:rowOff>
    </xdr:from>
    <xdr:to>
      <xdr:col>4</xdr:col>
      <xdr:colOff>1600200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B9FBD-C94D-4C07-B368-3E8F50816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66675</xdr:rowOff>
    </xdr:from>
    <xdr:to>
      <xdr:col>4</xdr:col>
      <xdr:colOff>1600200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B1939-2AAA-41D4-A810-69FC8E239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host/Shared%20Folders/%20Mark/QM501Y/Class%20Notes/18%20Queueing%20Applications/Q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.host/Shared%20Folders/Users/markhillier/Documents/Mark/Teaching/Class%20Notes/MS7/10.%20Nonlinear%20Programming/Nonline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structor%20Manuals/Chapter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tbook%20Spreadsheets/hillier6e_Chapter11/Ch11_M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Oil L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11b"/>
      <sheetName val="11.11d"/>
      <sheetName val="11.12b"/>
      <sheetName val="11.13a"/>
      <sheetName val="11.13b"/>
      <sheetName val="11.14"/>
      <sheetName val="11.15b"/>
      <sheetName val="11.15c"/>
      <sheetName val="11.15d"/>
      <sheetName val="11.16a (1 min)"/>
      <sheetName val="11.16a (1.5 min)"/>
      <sheetName val="11.17a"/>
      <sheetName val="11.17b"/>
      <sheetName val="11.17c"/>
      <sheetName val="11.19a"/>
      <sheetName val="11.19d"/>
      <sheetName val="11.19e"/>
      <sheetName val="11.19f"/>
      <sheetName val="11.21a"/>
      <sheetName val="11.21b"/>
      <sheetName val="11.21d"/>
      <sheetName val="11.22a"/>
      <sheetName val="11.22b"/>
      <sheetName val="11.23a"/>
      <sheetName val="11.23b"/>
      <sheetName val="11.23c"/>
      <sheetName val="11.24a"/>
      <sheetName val="11.24b"/>
      <sheetName val="11.25"/>
      <sheetName val="11.26a (1)"/>
      <sheetName val="11.26a (2)"/>
      <sheetName val="11.27a (D)"/>
      <sheetName val="11.27a (W)"/>
      <sheetName val="11.27b"/>
      <sheetName val="11.27c"/>
      <sheetName val="11.28 (this year)"/>
      <sheetName val="11.28 (next year)"/>
      <sheetName val="11.29b"/>
      <sheetName val="11.30b"/>
      <sheetName val="11.31b"/>
      <sheetName val="11.31c"/>
      <sheetName val="11.31d"/>
      <sheetName val="11.32a (s=4)"/>
      <sheetName val="11.32a (s=5)"/>
      <sheetName val="11.33a"/>
      <sheetName val="11.33b"/>
      <sheetName val="11.33c"/>
      <sheetName val="11.34"/>
      <sheetName val="11.35"/>
    </sheetNames>
    <sheetDataSet>
      <sheetData sheetId="0" refreshError="1"/>
      <sheetData sheetId="1">
        <row r="13">
          <cell r="G13">
            <v>0</v>
          </cell>
          <cell r="H13">
            <v>0.5</v>
          </cell>
        </row>
        <row r="14">
          <cell r="G14">
            <v>1</v>
          </cell>
          <cell r="H14">
            <v>0.25</v>
          </cell>
        </row>
        <row r="15">
          <cell r="G15">
            <v>2</v>
          </cell>
          <cell r="H15">
            <v>0.125</v>
          </cell>
        </row>
        <row r="16">
          <cell r="G16">
            <v>3</v>
          </cell>
          <cell r="H16">
            <v>6.25E-2</v>
          </cell>
        </row>
        <row r="17">
          <cell r="G17">
            <v>4</v>
          </cell>
          <cell r="H17">
            <v>3.125E-2</v>
          </cell>
        </row>
        <row r="18">
          <cell r="G18">
            <v>5</v>
          </cell>
          <cell r="H18">
            <v>1.5625E-2</v>
          </cell>
        </row>
        <row r="19">
          <cell r="G19">
            <v>6</v>
          </cell>
          <cell r="H19">
            <v>7.8125E-3</v>
          </cell>
        </row>
        <row r="20">
          <cell r="G20">
            <v>7</v>
          </cell>
          <cell r="H20">
            <v>3.90625E-3</v>
          </cell>
        </row>
        <row r="21">
          <cell r="G21">
            <v>8</v>
          </cell>
          <cell r="H21">
            <v>1.953125E-3</v>
          </cell>
        </row>
        <row r="22">
          <cell r="G22">
            <v>9</v>
          </cell>
          <cell r="H22">
            <v>9.765625E-4</v>
          </cell>
        </row>
        <row r="23">
          <cell r="G23">
            <v>10</v>
          </cell>
          <cell r="H23">
            <v>4.8828125E-4</v>
          </cell>
        </row>
        <row r="24">
          <cell r="G24">
            <v>11</v>
          </cell>
          <cell r="H24">
            <v>2.44140625E-4</v>
          </cell>
        </row>
        <row r="25">
          <cell r="G25">
            <v>12</v>
          </cell>
          <cell r="H25">
            <v>1.220703125E-4</v>
          </cell>
        </row>
        <row r="26">
          <cell r="G26">
            <v>13</v>
          </cell>
          <cell r="H26">
            <v>6.103515625E-5</v>
          </cell>
        </row>
        <row r="27">
          <cell r="G27">
            <v>14</v>
          </cell>
          <cell r="H27">
            <v>3.0517578125E-5</v>
          </cell>
        </row>
        <row r="28">
          <cell r="G28">
            <v>15</v>
          </cell>
          <cell r="H28">
            <v>1.52587890625E-5</v>
          </cell>
        </row>
        <row r="29">
          <cell r="G29">
            <v>16</v>
          </cell>
          <cell r="H29">
            <v>7.62939453125E-6</v>
          </cell>
        </row>
        <row r="30">
          <cell r="G30">
            <v>17</v>
          </cell>
          <cell r="H30">
            <v>3.814697265625E-6</v>
          </cell>
        </row>
        <row r="31">
          <cell r="G31">
            <v>18</v>
          </cell>
          <cell r="H31">
            <v>1.9073486328125E-6</v>
          </cell>
        </row>
        <row r="32">
          <cell r="G32">
            <v>19</v>
          </cell>
          <cell r="H32">
            <v>9.5367431640625E-7</v>
          </cell>
        </row>
        <row r="33">
          <cell r="G33">
            <v>20</v>
          </cell>
          <cell r="H33">
            <v>4.76837158203125E-7</v>
          </cell>
        </row>
        <row r="34">
          <cell r="G34">
            <v>21</v>
          </cell>
          <cell r="H34">
            <v>2.384185791015625E-7</v>
          </cell>
        </row>
        <row r="35">
          <cell r="G35">
            <v>22</v>
          </cell>
          <cell r="H35">
            <v>1.1920928955078125E-7</v>
          </cell>
        </row>
        <row r="36">
          <cell r="G36">
            <v>23</v>
          </cell>
          <cell r="H36">
            <v>5.9604644775390625E-8</v>
          </cell>
        </row>
        <row r="37">
          <cell r="G37">
            <v>24</v>
          </cell>
          <cell r="H37">
            <v>2.9802322387695313E-8</v>
          </cell>
        </row>
        <row r="38">
          <cell r="G38">
            <v>25</v>
          </cell>
          <cell r="H38">
            <v>1.4901161193847656E-8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C5">
            <v>4</v>
          </cell>
        </row>
        <row r="6">
          <cell r="C6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10">
          <cell r="C10">
            <v>2</v>
          </cell>
        </row>
        <row r="11">
          <cell r="C11">
            <v>10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9">
          <cell r="C9">
            <v>0.05</v>
          </cell>
        </row>
        <row r="12">
          <cell r="C12">
            <v>0.05</v>
          </cell>
        </row>
        <row r="15">
          <cell r="C15">
            <v>100</v>
          </cell>
        </row>
        <row r="16">
          <cell r="C16">
            <v>10</v>
          </cell>
        </row>
        <row r="18">
          <cell r="C18">
            <v>100</v>
          </cell>
        </row>
        <row r="19">
          <cell r="C19">
            <v>39.999999999999993</v>
          </cell>
        </row>
      </sheetData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|M|s"/>
    </sheetNames>
    <sheetDataSet>
      <sheetData sheetId="0">
        <row r="13">
          <cell r="G13">
            <v>0</v>
          </cell>
          <cell r="H13" t="e">
            <v>#DIV/0!</v>
          </cell>
        </row>
        <row r="14">
          <cell r="G14">
            <v>1</v>
          </cell>
          <cell r="H14" t="e">
            <v>#DIV/0!</v>
          </cell>
        </row>
        <row r="15">
          <cell r="G15">
            <v>2</v>
          </cell>
          <cell r="H15" t="e">
            <v>#DIV/0!</v>
          </cell>
        </row>
        <row r="16">
          <cell r="G16">
            <v>3</v>
          </cell>
          <cell r="H16" t="e">
            <v>#DIV/0!</v>
          </cell>
        </row>
        <row r="17">
          <cell r="G17">
            <v>4</v>
          </cell>
          <cell r="H17" t="e">
            <v>#DIV/0!</v>
          </cell>
        </row>
        <row r="18">
          <cell r="G18">
            <v>5</v>
          </cell>
          <cell r="H18" t="e">
            <v>#DIV/0!</v>
          </cell>
        </row>
        <row r="19">
          <cell r="G19">
            <v>6</v>
          </cell>
          <cell r="H19" t="e">
            <v>#DIV/0!</v>
          </cell>
        </row>
        <row r="20">
          <cell r="G20">
            <v>7</v>
          </cell>
          <cell r="H20" t="e">
            <v>#DIV/0!</v>
          </cell>
        </row>
        <row r="21">
          <cell r="G21">
            <v>8</v>
          </cell>
          <cell r="H21" t="e">
            <v>#DIV/0!</v>
          </cell>
        </row>
        <row r="22">
          <cell r="G22">
            <v>9</v>
          </cell>
          <cell r="H22" t="e">
            <v>#DIV/0!</v>
          </cell>
        </row>
        <row r="23">
          <cell r="G23">
            <v>10</v>
          </cell>
          <cell r="H23" t="e">
            <v>#DIV/0!</v>
          </cell>
        </row>
        <row r="24">
          <cell r="G24">
            <v>11</v>
          </cell>
          <cell r="H24" t="e">
            <v>#DIV/0!</v>
          </cell>
        </row>
        <row r="25">
          <cell r="G25">
            <v>12</v>
          </cell>
          <cell r="H25" t="e">
            <v>#DIV/0!</v>
          </cell>
        </row>
        <row r="26">
          <cell r="G26">
            <v>13</v>
          </cell>
          <cell r="H26" t="e">
            <v>#DIV/0!</v>
          </cell>
        </row>
        <row r="27">
          <cell r="G27">
            <v>14</v>
          </cell>
          <cell r="H27" t="e">
            <v>#DIV/0!</v>
          </cell>
        </row>
        <row r="28">
          <cell r="G28">
            <v>15</v>
          </cell>
          <cell r="H28" t="e">
            <v>#DIV/0!</v>
          </cell>
        </row>
        <row r="29">
          <cell r="G29">
            <v>16</v>
          </cell>
          <cell r="H29" t="e">
            <v>#DIV/0!</v>
          </cell>
        </row>
        <row r="30">
          <cell r="G30">
            <v>17</v>
          </cell>
          <cell r="H30" t="e">
            <v>#DIV/0!</v>
          </cell>
        </row>
        <row r="31">
          <cell r="G31">
            <v>18</v>
          </cell>
          <cell r="H31" t="e">
            <v>#DIV/0!</v>
          </cell>
        </row>
        <row r="32">
          <cell r="G32">
            <v>19</v>
          </cell>
          <cell r="H32" t="e">
            <v>#DIV/0!</v>
          </cell>
        </row>
        <row r="33">
          <cell r="G33">
            <v>20</v>
          </cell>
          <cell r="H33" t="e">
            <v>#DIV/0!</v>
          </cell>
        </row>
        <row r="34">
          <cell r="G34">
            <v>21</v>
          </cell>
          <cell r="H34" t="e">
            <v>#DIV/0!</v>
          </cell>
        </row>
        <row r="35">
          <cell r="G35">
            <v>22</v>
          </cell>
          <cell r="H35" t="e">
            <v>#DIV/0!</v>
          </cell>
        </row>
        <row r="36">
          <cell r="G36">
            <v>23</v>
          </cell>
          <cell r="H36" t="e">
            <v>#DIV/0!</v>
          </cell>
        </row>
        <row r="37">
          <cell r="G37">
            <v>24</v>
          </cell>
          <cell r="H37" t="e">
            <v>#DIV/0!</v>
          </cell>
        </row>
        <row r="38">
          <cell r="G38">
            <v>25</v>
          </cell>
          <cell r="H3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tabSelected="1" workbookViewId="0">
      <selection activeCell="K29" sqref="K29"/>
    </sheetView>
  </sheetViews>
  <sheetFormatPr defaultColWidth="12.42578125" defaultRowHeight="12.75"/>
  <cols>
    <col min="1" max="1" width="3.140625" style="4" customWidth="1"/>
    <col min="2" max="2" width="15" style="2" customWidth="1"/>
    <col min="3" max="3" width="11" style="3" customWidth="1"/>
    <col min="4" max="4" width="20.42578125" style="4" customWidth="1"/>
    <col min="5" max="5" width="31.42578125" style="4" customWidth="1"/>
    <col min="6" max="6" width="29.28515625" style="4" hidden="1" customWidth="1"/>
    <col min="7" max="7" width="5.7109375" style="2" bestFit="1" customWidth="1"/>
    <col min="8" max="8" width="14" style="5" bestFit="1" customWidth="1"/>
    <col min="9" max="9" width="12.42578125" style="4" customWidth="1"/>
    <col min="10" max="10" width="13.140625" style="4" bestFit="1" customWidth="1"/>
    <col min="11" max="11" width="9.28515625" style="4" bestFit="1" customWidth="1"/>
    <col min="12" max="16384" width="12.42578125" style="4"/>
  </cols>
  <sheetData>
    <row r="1" spans="1:11" ht="18">
      <c r="A1" s="1" t="s">
        <v>39</v>
      </c>
    </row>
    <row r="2" spans="1:11" ht="13.5" thickBot="1"/>
    <row r="3" spans="1:11" ht="13.5" thickBot="1">
      <c r="A3" s="6"/>
      <c r="C3" s="7" t="s">
        <v>40</v>
      </c>
      <c r="H3" s="8" t="s">
        <v>41</v>
      </c>
      <c r="J3" s="9" t="s">
        <v>42</v>
      </c>
      <c r="K3" s="10" t="s">
        <v>43</v>
      </c>
    </row>
    <row r="4" spans="1:11">
      <c r="A4" s="6"/>
      <c r="B4" s="11" t="s">
        <v>44</v>
      </c>
      <c r="C4" s="53">
        <v>30</v>
      </c>
      <c r="D4" s="5" t="s">
        <v>45</v>
      </c>
      <c r="E4" s="5"/>
      <c r="F4" s="12">
        <f t="shared" ref="F4:F29" si="0">IF(G13&lt;=s-1,((Lambda/Mu)^G13)/FACT(G13),0)</f>
        <v>1</v>
      </c>
      <c r="G4" s="13" t="s">
        <v>46</v>
      </c>
      <c r="H4" s="55">
        <f>IF(Rho&lt;1,Lq+Lambda/Mu,NA())</f>
        <v>3.4285714285714288</v>
      </c>
      <c r="J4" s="14" t="s">
        <v>47</v>
      </c>
      <c r="K4" s="15" t="s">
        <v>48</v>
      </c>
    </row>
    <row r="5" spans="1:11" ht="15.75">
      <c r="A5" s="6"/>
      <c r="B5" s="11" t="s">
        <v>49</v>
      </c>
      <c r="C5" s="53">
        <v>20</v>
      </c>
      <c r="D5" s="5" t="s">
        <v>0</v>
      </c>
      <c r="E5" s="5"/>
      <c r="F5" s="12">
        <f t="shared" si="0"/>
        <v>1.5</v>
      </c>
      <c r="G5" s="13" t="s">
        <v>59</v>
      </c>
      <c r="H5" s="56">
        <f>IF(Rho&lt;1,Lambda*Mu*((Lambda/Mu)^s)/(FACT(s-1)*(s*Mu-Lambda)^2/P0),NA())</f>
        <v>1.9285714285714286</v>
      </c>
      <c r="J5" s="16" t="s">
        <v>1</v>
      </c>
      <c r="K5" s="17" t="s">
        <v>2</v>
      </c>
    </row>
    <row r="6" spans="1:11">
      <c r="A6" s="6"/>
      <c r="B6" s="18" t="s">
        <v>3</v>
      </c>
      <c r="C6" s="53">
        <v>2</v>
      </c>
      <c r="D6" s="5" t="s">
        <v>4</v>
      </c>
      <c r="E6" s="5"/>
      <c r="F6" s="12">
        <f t="shared" si="0"/>
        <v>0</v>
      </c>
      <c r="G6" s="13"/>
      <c r="H6" s="56"/>
      <c r="I6" s="19" t="s">
        <v>65</v>
      </c>
      <c r="J6" s="16" t="s">
        <v>5</v>
      </c>
      <c r="K6" s="17" t="s">
        <v>6</v>
      </c>
    </row>
    <row r="7" spans="1:11" ht="13.5" thickBot="1">
      <c r="A7" s="6"/>
      <c r="B7" s="18"/>
      <c r="C7" s="20"/>
      <c r="D7" s="5"/>
      <c r="E7" s="5"/>
      <c r="F7" s="12">
        <f t="shared" si="0"/>
        <v>0</v>
      </c>
      <c r="G7" s="13" t="s">
        <v>7</v>
      </c>
      <c r="H7" s="56">
        <f>IF(Rho&lt;1,L/Lambda,NA())</f>
        <v>0.1142857142857143</v>
      </c>
      <c r="I7" s="3">
        <f>W*60</f>
        <v>6.8571428571428577</v>
      </c>
      <c r="J7" s="16" t="s">
        <v>8</v>
      </c>
      <c r="K7" s="17" t="s">
        <v>9</v>
      </c>
    </row>
    <row r="8" spans="1:11" ht="16.5" thickBot="1">
      <c r="A8" s="6"/>
      <c r="B8" s="13" t="s">
        <v>10</v>
      </c>
      <c r="C8" s="54">
        <f>IF((s-1-Lambda/Mu)=0,EXP(-Mu*C9)*(1+P0*((Lambda/Mu)^s)/(FACT(s)*(1-Rho))*Mu*C9),EXP(-Mu*C9)*(1+P0*((Lambda/Mu)^s)/(FACT(s)*(1-Rho))*(1-EXP(-Mu*C9*(s-1-Lambda/Mu)))/(s-1-Lambda/Mu)))</f>
        <v>0.50480466726979711</v>
      </c>
      <c r="D8" s="5"/>
      <c r="E8" s="5"/>
      <c r="F8" s="12">
        <f t="shared" si="0"/>
        <v>0</v>
      </c>
      <c r="G8" s="13" t="s">
        <v>60</v>
      </c>
      <c r="H8" s="56">
        <f>IF(Rho&lt;1,Lq/Lambda,NA())</f>
        <v>6.4285714285714293E-2</v>
      </c>
      <c r="I8" s="3">
        <f>Wq*60</f>
        <v>3.8571428571428577</v>
      </c>
      <c r="J8" s="16" t="s">
        <v>11</v>
      </c>
      <c r="K8" s="17" t="s">
        <v>12</v>
      </c>
    </row>
    <row r="9" spans="1:11">
      <c r="A9" s="6"/>
      <c r="B9" s="18" t="s">
        <v>13</v>
      </c>
      <c r="C9" s="53">
        <f>5/60</f>
        <v>8.3333333333333329E-2</v>
      </c>
      <c r="D9" s="5"/>
      <c r="E9" s="21" t="str">
        <f>IF(Rho&gt;=1,"Model invalid because:","")</f>
        <v/>
      </c>
      <c r="F9" s="12">
        <f t="shared" si="0"/>
        <v>0</v>
      </c>
      <c r="G9" s="13"/>
      <c r="H9" s="56"/>
      <c r="J9" s="16" t="s">
        <v>14</v>
      </c>
      <c r="K9" s="17" t="s">
        <v>15</v>
      </c>
    </row>
    <row r="10" spans="1:11" ht="13.5" thickBot="1">
      <c r="A10" s="6"/>
      <c r="B10" s="18"/>
      <c r="C10" s="20"/>
      <c r="D10" s="5"/>
      <c r="E10" s="58" t="str">
        <f>IF(Rho&gt;=1,"   r   &gt;=   1","")</f>
        <v/>
      </c>
      <c r="F10" s="12">
        <f t="shared" si="0"/>
        <v>0</v>
      </c>
      <c r="G10" s="22" t="s">
        <v>16</v>
      </c>
      <c r="H10" s="57">
        <f>Lambda/(s*Mu)</f>
        <v>0.75</v>
      </c>
      <c r="J10" s="16" t="s">
        <v>17</v>
      </c>
      <c r="K10" s="17" t="s">
        <v>18</v>
      </c>
    </row>
    <row r="11" spans="1:11" ht="16.5" thickBot="1">
      <c r="A11" s="6"/>
      <c r="B11" s="13" t="s">
        <v>61</v>
      </c>
      <c r="C11" s="54">
        <f ca="1">(1-SUM(OFFSET(P0,0,0,s,1)))*EXP(-s*Mu*(1-Rho)*C12)</f>
        <v>0.2793845626116932</v>
      </c>
      <c r="D11" s="5"/>
      <c r="E11" s="5"/>
      <c r="F11" s="12">
        <f t="shared" si="0"/>
        <v>0</v>
      </c>
      <c r="G11" s="18"/>
      <c r="J11" s="16" t="s">
        <v>19</v>
      </c>
      <c r="K11" s="17" t="s">
        <v>20</v>
      </c>
    </row>
    <row r="12" spans="1:11" ht="16.5" thickBot="1">
      <c r="A12" s="6"/>
      <c r="B12" s="18" t="s">
        <v>13</v>
      </c>
      <c r="C12" s="53">
        <f>5/60</f>
        <v>8.3333333333333329E-2</v>
      </c>
      <c r="D12" s="5"/>
      <c r="E12" s="5"/>
      <c r="F12" s="12">
        <f t="shared" si="0"/>
        <v>0</v>
      </c>
      <c r="G12" s="23" t="s">
        <v>11</v>
      </c>
      <c r="H12" s="24" t="s">
        <v>62</v>
      </c>
      <c r="J12" s="16" t="s">
        <v>21</v>
      </c>
      <c r="K12" s="17" t="s">
        <v>50</v>
      </c>
    </row>
    <row r="13" spans="1:11">
      <c r="B13" s="18"/>
      <c r="C13" s="20"/>
      <c r="D13" s="5"/>
      <c r="E13" s="5"/>
      <c r="F13" s="12">
        <f t="shared" si="0"/>
        <v>0</v>
      </c>
      <c r="G13" s="13">
        <v>0</v>
      </c>
      <c r="H13" s="55">
        <f>IF(Rho&lt;1,1/(SUM(F4:F29)+((Lambda/Mu)^s)/(FACT(s)*(1-Lambda/(s*Mu)))),NA())</f>
        <v>0.14285714285714285</v>
      </c>
      <c r="J13" s="16" t="s">
        <v>51</v>
      </c>
      <c r="K13" s="17" t="s">
        <v>52</v>
      </c>
    </row>
    <row r="14" spans="1:11">
      <c r="B14" s="5"/>
      <c r="C14" s="5"/>
      <c r="D14" s="5"/>
      <c r="E14" s="5"/>
      <c r="F14" s="12">
        <f t="shared" si="0"/>
        <v>0</v>
      </c>
      <c r="G14" s="13">
        <v>1</v>
      </c>
      <c r="H14" s="56">
        <f t="shared" ref="H14:H38" si="1">IF(Rho&lt;1,IF(s=1,(1-Rho)*Rho^n,IF(s&gt;=n,((Lambda/Mu)^n)*P0/FACT(n),((Lambda/Mu)^n)*P0/(FACT(s)*(s^(n-s))))),NA())</f>
        <v>0.21428571428571427</v>
      </c>
      <c r="J14" s="16" t="s">
        <v>53</v>
      </c>
      <c r="K14" s="17" t="s">
        <v>54</v>
      </c>
    </row>
    <row r="15" spans="1:11">
      <c r="B15" s="5"/>
      <c r="C15" s="5"/>
      <c r="D15" s="5"/>
      <c r="E15" s="5"/>
      <c r="F15" s="12">
        <f t="shared" si="0"/>
        <v>0</v>
      </c>
      <c r="G15" s="13">
        <v>2</v>
      </c>
      <c r="H15" s="56">
        <f t="shared" si="1"/>
        <v>0.1607142857142857</v>
      </c>
      <c r="J15" s="16" t="s">
        <v>55</v>
      </c>
      <c r="K15" s="17" t="s">
        <v>56</v>
      </c>
    </row>
    <row r="16" spans="1:11" ht="13.5" thickBot="1">
      <c r="B16" s="5"/>
      <c r="C16" s="5"/>
      <c r="D16" s="5"/>
      <c r="E16" s="5"/>
      <c r="F16" s="12">
        <f t="shared" si="0"/>
        <v>0</v>
      </c>
      <c r="G16" s="13">
        <v>3</v>
      </c>
      <c r="H16" s="56">
        <f t="shared" si="1"/>
        <v>0.12053571428571427</v>
      </c>
      <c r="J16" s="25" t="s">
        <v>57</v>
      </c>
      <c r="K16" s="26" t="s">
        <v>58</v>
      </c>
    </row>
    <row r="17" spans="2:8">
      <c r="B17" s="5"/>
      <c r="C17" s="5"/>
      <c r="D17" s="5"/>
      <c r="E17" s="5"/>
      <c r="F17" s="12">
        <f t="shared" si="0"/>
        <v>0</v>
      </c>
      <c r="G17" s="13">
        <v>4</v>
      </c>
      <c r="H17" s="56">
        <f t="shared" si="1"/>
        <v>9.0401785714285712E-2</v>
      </c>
    </row>
    <row r="18" spans="2:8">
      <c r="B18" s="5"/>
      <c r="C18" s="20"/>
      <c r="D18" s="5"/>
      <c r="E18" s="5"/>
      <c r="F18" s="12">
        <f t="shared" si="0"/>
        <v>0</v>
      </c>
      <c r="G18" s="13">
        <v>5</v>
      </c>
      <c r="H18" s="56">
        <f t="shared" si="1"/>
        <v>6.7801339285714288E-2</v>
      </c>
    </row>
    <row r="19" spans="2:8">
      <c r="B19" s="5"/>
      <c r="C19" s="20"/>
      <c r="D19" s="5"/>
      <c r="E19" s="5"/>
      <c r="F19" s="12">
        <f t="shared" si="0"/>
        <v>0</v>
      </c>
      <c r="G19" s="13">
        <v>6</v>
      </c>
      <c r="H19" s="56">
        <f t="shared" si="1"/>
        <v>5.0851004464285712E-2</v>
      </c>
    </row>
    <row r="20" spans="2:8">
      <c r="B20" s="5"/>
      <c r="C20" s="20"/>
      <c r="D20" s="5"/>
      <c r="E20" s="5"/>
      <c r="F20" s="12">
        <f t="shared" si="0"/>
        <v>0</v>
      </c>
      <c r="G20" s="13">
        <v>7</v>
      </c>
      <c r="H20" s="56">
        <f t="shared" si="1"/>
        <v>3.8138253348214281E-2</v>
      </c>
    </row>
    <row r="21" spans="2:8">
      <c r="B21" s="18"/>
      <c r="C21" s="20"/>
      <c r="D21" s="5"/>
      <c r="E21" s="5"/>
      <c r="F21" s="12">
        <f t="shared" si="0"/>
        <v>0</v>
      </c>
      <c r="G21" s="13">
        <v>8</v>
      </c>
      <c r="H21" s="56">
        <f t="shared" si="1"/>
        <v>2.8603690011160712E-2</v>
      </c>
    </row>
    <row r="22" spans="2:8">
      <c r="B22" s="18"/>
      <c r="C22" s="20"/>
      <c r="D22" s="5"/>
      <c r="E22" s="5"/>
      <c r="F22" s="12">
        <f t="shared" si="0"/>
        <v>0</v>
      </c>
      <c r="G22" s="13">
        <v>9</v>
      </c>
      <c r="H22" s="56">
        <f t="shared" si="1"/>
        <v>2.1452767508370534E-2</v>
      </c>
    </row>
    <row r="23" spans="2:8">
      <c r="B23" s="18"/>
      <c r="C23" s="20"/>
      <c r="D23" s="5"/>
      <c r="E23" s="5"/>
      <c r="F23" s="12">
        <f t="shared" si="0"/>
        <v>0</v>
      </c>
      <c r="G23" s="13">
        <v>10</v>
      </c>
      <c r="H23" s="56">
        <f t="shared" si="1"/>
        <v>1.60895756312779E-2</v>
      </c>
    </row>
    <row r="24" spans="2:8">
      <c r="B24" s="18"/>
      <c r="C24" s="20"/>
      <c r="D24" s="5"/>
      <c r="E24" s="5"/>
      <c r="F24" s="12">
        <f t="shared" si="0"/>
        <v>0</v>
      </c>
      <c r="G24" s="13">
        <v>11</v>
      </c>
      <c r="H24" s="56">
        <f t="shared" si="1"/>
        <v>1.2067181723458425E-2</v>
      </c>
    </row>
    <row r="25" spans="2:8">
      <c r="B25" s="18"/>
      <c r="C25" s="20"/>
      <c r="D25" s="5"/>
      <c r="E25" s="5"/>
      <c r="F25" s="12">
        <f t="shared" si="0"/>
        <v>0</v>
      </c>
      <c r="G25" s="13">
        <v>12</v>
      </c>
      <c r="H25" s="56">
        <f t="shared" si="1"/>
        <v>9.0503862925938195E-3</v>
      </c>
    </row>
    <row r="26" spans="2:8" ht="17.25" customHeight="1">
      <c r="B26" s="68" t="s">
        <v>66</v>
      </c>
      <c r="C26" s="68"/>
      <c r="D26" s="68"/>
      <c r="E26" s="68"/>
      <c r="F26" s="12">
        <f t="shared" si="0"/>
        <v>0</v>
      </c>
      <c r="G26" s="13">
        <v>13</v>
      </c>
      <c r="H26" s="56">
        <f t="shared" si="1"/>
        <v>6.7877897194453642E-3</v>
      </c>
    </row>
    <row r="27" spans="2:8" ht="12.75" customHeight="1">
      <c r="B27" s="68"/>
      <c r="C27" s="68"/>
      <c r="D27" s="68"/>
      <c r="E27" s="68"/>
      <c r="F27" s="12">
        <f t="shared" si="0"/>
        <v>0</v>
      </c>
      <c r="G27" s="13">
        <v>14</v>
      </c>
      <c r="H27" s="56">
        <f t="shared" si="1"/>
        <v>5.0908422895840234E-3</v>
      </c>
    </row>
    <row r="28" spans="2:8" ht="12.75" customHeight="1">
      <c r="B28" s="68"/>
      <c r="C28" s="68"/>
      <c r="D28" s="68"/>
      <c r="E28" s="68"/>
      <c r="F28" s="12">
        <f t="shared" si="0"/>
        <v>0</v>
      </c>
      <c r="G28" s="13">
        <v>15</v>
      </c>
      <c r="H28" s="56">
        <f t="shared" si="1"/>
        <v>3.8181317171880175E-3</v>
      </c>
    </row>
    <row r="29" spans="2:8" ht="12.75" customHeight="1">
      <c r="B29" s="68"/>
      <c r="C29" s="68"/>
      <c r="D29" s="68"/>
      <c r="E29" s="68"/>
      <c r="F29" s="12">
        <f t="shared" si="0"/>
        <v>0</v>
      </c>
      <c r="G29" s="13">
        <v>16</v>
      </c>
      <c r="H29" s="56">
        <f t="shared" si="1"/>
        <v>2.863598787891013E-3</v>
      </c>
    </row>
    <row r="30" spans="2:8" ht="12.75" customHeight="1">
      <c r="B30" s="68"/>
      <c r="C30" s="68"/>
      <c r="D30" s="68"/>
      <c r="E30" s="68"/>
      <c r="F30" s="5"/>
      <c r="G30" s="13">
        <v>17</v>
      </c>
      <c r="H30" s="56">
        <f t="shared" si="1"/>
        <v>2.1476990909182598E-3</v>
      </c>
    </row>
    <row r="31" spans="2:8" ht="12.75" customHeight="1">
      <c r="B31" s="68"/>
      <c r="C31" s="68"/>
      <c r="D31" s="68"/>
      <c r="E31" s="68"/>
      <c r="F31" s="5"/>
      <c r="G31" s="13">
        <v>18</v>
      </c>
      <c r="H31" s="56">
        <f t="shared" si="1"/>
        <v>1.6107743181886949E-3</v>
      </c>
    </row>
    <row r="32" spans="2:8">
      <c r="B32" s="68"/>
      <c r="C32" s="68"/>
      <c r="D32" s="68"/>
      <c r="E32" s="68"/>
      <c r="F32" s="5"/>
      <c r="G32" s="13">
        <v>19</v>
      </c>
      <c r="H32" s="56">
        <f t="shared" si="1"/>
        <v>1.2080807386415213E-3</v>
      </c>
    </row>
    <row r="33" spans="2:8">
      <c r="B33" s="18"/>
      <c r="C33" s="20"/>
      <c r="D33" s="5"/>
      <c r="E33" s="5"/>
      <c r="F33" s="5"/>
      <c r="G33" s="13">
        <v>20</v>
      </c>
      <c r="H33" s="56">
        <f t="shared" si="1"/>
        <v>9.0606055398114089E-4</v>
      </c>
    </row>
    <row r="34" spans="2:8">
      <c r="B34" s="18"/>
      <c r="C34" s="20"/>
      <c r="D34" s="5"/>
      <c r="E34" s="5"/>
      <c r="F34" s="5"/>
      <c r="G34" s="13">
        <v>21</v>
      </c>
      <c r="H34" s="56">
        <f t="shared" si="1"/>
        <v>6.7954541548585561E-4</v>
      </c>
    </row>
    <row r="35" spans="2:8">
      <c r="B35" s="18"/>
      <c r="C35" s="20"/>
      <c r="D35" s="5"/>
      <c r="E35" s="5"/>
      <c r="F35" s="5"/>
      <c r="G35" s="13">
        <v>22</v>
      </c>
      <c r="H35" s="56">
        <f t="shared" si="1"/>
        <v>5.0965906161439174E-4</v>
      </c>
    </row>
    <row r="36" spans="2:8">
      <c r="B36" s="18"/>
      <c r="C36" s="20"/>
      <c r="D36" s="5"/>
      <c r="E36" s="5"/>
      <c r="F36" s="5"/>
      <c r="G36" s="13">
        <v>23</v>
      </c>
      <c r="H36" s="56">
        <f t="shared" si="1"/>
        <v>3.822442962107938E-4</v>
      </c>
    </row>
    <row r="37" spans="2:8">
      <c r="B37" s="18"/>
      <c r="C37" s="20"/>
      <c r="D37" s="5"/>
      <c r="E37" s="5"/>
      <c r="F37" s="5"/>
      <c r="G37" s="13">
        <v>24</v>
      </c>
      <c r="H37" s="56">
        <f t="shared" si="1"/>
        <v>2.8668322215809534E-4</v>
      </c>
    </row>
    <row r="38" spans="2:8" ht="13.5" thickBot="1">
      <c r="B38" s="18"/>
      <c r="C38" s="20"/>
      <c r="D38" s="5"/>
      <c r="E38" s="5"/>
      <c r="F38" s="5"/>
      <c r="G38" s="13">
        <v>25</v>
      </c>
      <c r="H38" s="57">
        <f t="shared" si="1"/>
        <v>2.150124166185715E-4</v>
      </c>
    </row>
    <row r="39" spans="2:8">
      <c r="B39" s="18"/>
      <c r="C39" s="20"/>
      <c r="D39" s="5"/>
      <c r="E39" s="5"/>
      <c r="F39" s="5"/>
      <c r="G39" s="18"/>
    </row>
    <row r="40" spans="2:8">
      <c r="B40" s="18"/>
      <c r="C40" s="20"/>
      <c r="D40" s="5"/>
      <c r="E40" s="5"/>
      <c r="F40" s="5"/>
      <c r="G40" s="18"/>
    </row>
    <row r="41" spans="2:8">
      <c r="B41" s="18"/>
      <c r="C41" s="20"/>
      <c r="D41" s="5"/>
      <c r="E41" s="5"/>
      <c r="F41" s="5"/>
      <c r="G41" s="18"/>
    </row>
    <row r="42" spans="2:8">
      <c r="B42" s="18"/>
      <c r="C42" s="20"/>
      <c r="D42" s="5"/>
      <c r="E42" s="5"/>
      <c r="F42" s="5"/>
      <c r="G42" s="18"/>
    </row>
    <row r="43" spans="2:8">
      <c r="B43" s="18"/>
      <c r="C43" s="20"/>
      <c r="D43" s="5"/>
      <c r="E43" s="5"/>
      <c r="F43" s="5"/>
      <c r="G43" s="18"/>
    </row>
    <row r="44" spans="2:8">
      <c r="B44" s="18"/>
      <c r="C44" s="20"/>
      <c r="D44" s="5"/>
      <c r="E44" s="5"/>
      <c r="F44" s="5"/>
      <c r="G44" s="18"/>
    </row>
    <row r="45" spans="2:8">
      <c r="B45" s="18"/>
      <c r="C45" s="20"/>
      <c r="D45" s="5"/>
      <c r="E45" s="5"/>
      <c r="F45" s="5"/>
      <c r="G45" s="18"/>
    </row>
  </sheetData>
  <dataConsolidate/>
  <mergeCells count="1">
    <mergeCell ref="B26:E32"/>
  </mergeCells>
  <phoneticPr fontId="5"/>
  <dataValidations count="5">
    <dataValidation type="decimal" operator="greaterThanOrEqual" allowBlank="1" showInputMessage="1" showErrorMessage="1" errorTitle="Warning" error="t must be greater than or equal to 0." sqref="C9" xr:uid="{00000000-0002-0000-0000-000000000000}">
      <formula1>0</formula1>
    </dataValidation>
    <dataValidation type="decimal" operator="greaterThanOrEqual" allowBlank="1" showInputMessage="1" showErrorMessage="1" error="t must be greater than or equal to 0." sqref="C12" xr:uid="{00000000-0002-0000-0000-000001000000}">
      <formula1>0</formula1>
    </dataValidation>
    <dataValidation type="whole" allowBlank="1" showInputMessage="1" showErrorMessage="1" error="The number of servers must be an integer between 1 and 25 (inclusive)." sqref="C6" xr:uid="{00000000-0002-0000-0000-000002000000}">
      <formula1>1</formula1>
      <formula2>25</formula2>
    </dataValidation>
    <dataValidation type="decimal" operator="greaterThan" allowBlank="1" showInputMessage="1" showErrorMessage="1" error="The mean arrival rate must be greater than zero." sqref="C4" xr:uid="{00000000-0002-0000-0000-000003000000}">
      <formula1>0</formula1>
    </dataValidation>
    <dataValidation type="decimal" operator="greaterThan" allowBlank="1" showInputMessage="1" showErrorMessage="1" error="The mean service rate must be greater than zero." sqref="C5" xr:uid="{00000000-0002-0000-0000-000004000000}">
      <formula1>0</formula1>
    </dataValidation>
  </dataValidations>
  <printOptions headings="1" gridLines="1"/>
  <pageMargins left="0.75" right="0.75" top="1" bottom="1" header="0.5" footer="0.5"/>
  <pageSetup scale="81" orientation="landscape" horizontalDpi="4294967292" verticalDpi="4294967292" r:id="rId1"/>
  <headerFooter alignWithMargins="0"/>
  <ignoredErrors>
    <ignoredError sqref="E9:E10 I7:I8 C9 C1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>
      <selection activeCell="D37" sqref="D37"/>
    </sheetView>
  </sheetViews>
  <sheetFormatPr defaultColWidth="12.42578125" defaultRowHeight="12.75"/>
  <cols>
    <col min="1" max="1" width="3.140625" style="4" customWidth="1"/>
    <col min="2" max="2" width="15" style="2" customWidth="1"/>
    <col min="3" max="3" width="11" style="3" customWidth="1"/>
    <col min="4" max="4" width="20.42578125" style="4" customWidth="1"/>
    <col min="5" max="5" width="31.42578125" style="4" customWidth="1"/>
    <col min="6" max="6" width="29.28515625" style="4" hidden="1" customWidth="1"/>
    <col min="7" max="7" width="5.7109375" style="2" bestFit="1" customWidth="1"/>
    <col min="8" max="8" width="14" style="5" bestFit="1" customWidth="1"/>
    <col min="9" max="9" width="12.42578125" style="4" customWidth="1"/>
    <col min="10" max="10" width="13.140625" style="4" bestFit="1" customWidth="1"/>
    <col min="11" max="11" width="9.28515625" style="4" bestFit="1" customWidth="1"/>
    <col min="12" max="16384" width="12.42578125" style="4"/>
  </cols>
  <sheetData>
    <row r="1" spans="1:11" ht="18">
      <c r="A1" s="1" t="s">
        <v>39</v>
      </c>
    </row>
    <row r="2" spans="1:11" ht="13.5" thickBot="1"/>
    <row r="3" spans="1:11" ht="13.5" thickBot="1">
      <c r="A3" s="6"/>
      <c r="C3" s="7" t="s">
        <v>40</v>
      </c>
      <c r="H3" s="8" t="s">
        <v>41</v>
      </c>
      <c r="J3" s="9" t="s">
        <v>42</v>
      </c>
      <c r="K3" s="10" t="s">
        <v>43</v>
      </c>
    </row>
    <row r="4" spans="1:11">
      <c r="A4" s="6"/>
      <c r="B4" s="11" t="s">
        <v>44</v>
      </c>
      <c r="C4" s="53">
        <v>30</v>
      </c>
      <c r="D4" s="5" t="s">
        <v>45</v>
      </c>
      <c r="E4" s="5"/>
      <c r="F4" s="12">
        <f t="shared" ref="F4:F29" si="0">IF(G13&lt;=s-1,((Lambda/Mu)^G13)/FACT(G13),0)</f>
        <v>1</v>
      </c>
      <c r="G4" s="13" t="s">
        <v>46</v>
      </c>
      <c r="H4" s="55">
        <f>IF(Rho&lt;1,Lq+Lambda/Mu,NA())</f>
        <v>1.736842105263158</v>
      </c>
      <c r="J4" s="14" t="s">
        <v>47</v>
      </c>
      <c r="K4" s="15" t="s">
        <v>48</v>
      </c>
    </row>
    <row r="5" spans="1:11" ht="15.75">
      <c r="A5" s="6"/>
      <c r="B5" s="11" t="s">
        <v>49</v>
      </c>
      <c r="C5" s="53">
        <v>20</v>
      </c>
      <c r="D5" s="5" t="s">
        <v>0</v>
      </c>
      <c r="E5" s="5"/>
      <c r="F5" s="12">
        <f t="shared" si="0"/>
        <v>1.5</v>
      </c>
      <c r="G5" s="13" t="s">
        <v>59</v>
      </c>
      <c r="H5" s="56">
        <f>IF(Rho&lt;1,Lambda*Mu*((Lambda/Mu)^s)/(FACT(s-1)*(s*Mu-Lambda)^2/P0),NA())</f>
        <v>0.23684210526315788</v>
      </c>
      <c r="J5" s="16" t="s">
        <v>1</v>
      </c>
      <c r="K5" s="17" t="s">
        <v>2</v>
      </c>
    </row>
    <row r="6" spans="1:11">
      <c r="A6" s="6"/>
      <c r="B6" s="18" t="s">
        <v>3</v>
      </c>
      <c r="C6" s="53">
        <v>3</v>
      </c>
      <c r="D6" s="5" t="s">
        <v>4</v>
      </c>
      <c r="E6" s="5"/>
      <c r="F6" s="12">
        <f t="shared" si="0"/>
        <v>1.125</v>
      </c>
      <c r="G6" s="13"/>
      <c r="H6" s="56"/>
      <c r="I6" s="19" t="s">
        <v>65</v>
      </c>
      <c r="J6" s="16" t="s">
        <v>5</v>
      </c>
      <c r="K6" s="17" t="s">
        <v>6</v>
      </c>
    </row>
    <row r="7" spans="1:11" ht="13.5" thickBot="1">
      <c r="A7" s="6"/>
      <c r="B7" s="18"/>
      <c r="C7" s="20"/>
      <c r="D7" s="5"/>
      <c r="E7" s="5"/>
      <c r="F7" s="12">
        <f t="shared" si="0"/>
        <v>0</v>
      </c>
      <c r="G7" s="13" t="s">
        <v>7</v>
      </c>
      <c r="H7" s="56">
        <f>IF(Rho&lt;1,L/Lambda,NA())</f>
        <v>5.7894736842105263E-2</v>
      </c>
      <c r="I7" s="3">
        <f>W*60</f>
        <v>3.4736842105263159</v>
      </c>
      <c r="J7" s="16" t="s">
        <v>8</v>
      </c>
      <c r="K7" s="17" t="s">
        <v>9</v>
      </c>
    </row>
    <row r="8" spans="1:11" ht="16.5" thickBot="1">
      <c r="A8" s="6"/>
      <c r="B8" s="13" t="s">
        <v>10</v>
      </c>
      <c r="C8" s="54">
        <f>IF((s-1-Lambda/Mu)=0,EXP(-Mu*C9)*(1+P0*((Lambda/Mu)^s)/(FACT(s)*(1-Rho))*Mu*C9),EXP(-Mu*C9)*(1+P0*((Lambda/Mu)^s)/(FACT(s)*(1-Rho))*(1-EXP(-Mu*C9*(s-1-Lambda/Mu)))/(s-1-Lambda/Mu)))</f>
        <v>0.23946062588613909</v>
      </c>
      <c r="D8" s="5"/>
      <c r="E8" s="5"/>
      <c r="F8" s="12">
        <f t="shared" si="0"/>
        <v>0</v>
      </c>
      <c r="G8" s="13" t="s">
        <v>60</v>
      </c>
      <c r="H8" s="56">
        <f>IF(Rho&lt;1,Lq/Lambda,NA())</f>
        <v>7.8947368421052634E-3</v>
      </c>
      <c r="I8" s="3">
        <f>Wq*60</f>
        <v>0.47368421052631582</v>
      </c>
      <c r="J8" s="16" t="s">
        <v>11</v>
      </c>
      <c r="K8" s="17" t="s">
        <v>12</v>
      </c>
    </row>
    <row r="9" spans="1:11">
      <c r="A9" s="6"/>
      <c r="B9" s="18" t="s">
        <v>13</v>
      </c>
      <c r="C9" s="53">
        <f>5/60</f>
        <v>8.3333333333333329E-2</v>
      </c>
      <c r="D9" s="5"/>
      <c r="E9" s="21" t="str">
        <f>IF(Rho&gt;=1,"Model invalid because:","")</f>
        <v/>
      </c>
      <c r="F9" s="12">
        <f t="shared" si="0"/>
        <v>0</v>
      </c>
      <c r="G9" s="13"/>
      <c r="H9" s="56"/>
      <c r="J9" s="16" t="s">
        <v>14</v>
      </c>
      <c r="K9" s="17" t="s">
        <v>15</v>
      </c>
    </row>
    <row r="10" spans="1:11" ht="13.5" thickBot="1">
      <c r="A10" s="6"/>
      <c r="B10" s="18"/>
      <c r="C10" s="20"/>
      <c r="D10" s="5"/>
      <c r="E10" s="58" t="str">
        <f>IF(Rho&gt;=1,"   r   &gt;=   1","")</f>
        <v/>
      </c>
      <c r="F10" s="12">
        <f t="shared" si="0"/>
        <v>0</v>
      </c>
      <c r="G10" s="22" t="s">
        <v>16</v>
      </c>
      <c r="H10" s="57">
        <f>Lambda/(s*Mu)</f>
        <v>0.5</v>
      </c>
      <c r="J10" s="16" t="s">
        <v>17</v>
      </c>
      <c r="K10" s="17" t="s">
        <v>18</v>
      </c>
    </row>
    <row r="11" spans="1:11" ht="16.5" thickBot="1">
      <c r="A11" s="6"/>
      <c r="B11" s="13" t="s">
        <v>61</v>
      </c>
      <c r="C11" s="54">
        <f ca="1">(1-SUM(OFFSET(P0,0,0,s,1)))*EXP(-s*Mu*(1-Rho)*C12)</f>
        <v>1.9441183884607617E-2</v>
      </c>
      <c r="D11" s="5"/>
      <c r="E11" s="5"/>
      <c r="F11" s="12">
        <f t="shared" si="0"/>
        <v>0</v>
      </c>
      <c r="G11" s="18"/>
      <c r="J11" s="16" t="s">
        <v>19</v>
      </c>
      <c r="K11" s="17" t="s">
        <v>20</v>
      </c>
    </row>
    <row r="12" spans="1:11" ht="16.5" thickBot="1">
      <c r="A12" s="6"/>
      <c r="B12" s="18" t="s">
        <v>13</v>
      </c>
      <c r="C12" s="53">
        <f>5/60</f>
        <v>8.3333333333333329E-2</v>
      </c>
      <c r="D12" s="5"/>
      <c r="E12" s="5"/>
      <c r="F12" s="12">
        <f t="shared" si="0"/>
        <v>0</v>
      </c>
      <c r="G12" s="23" t="s">
        <v>11</v>
      </c>
      <c r="H12" s="24" t="s">
        <v>62</v>
      </c>
      <c r="J12" s="16" t="s">
        <v>21</v>
      </c>
      <c r="K12" s="17" t="s">
        <v>50</v>
      </c>
    </row>
    <row r="13" spans="1:11">
      <c r="B13" s="18"/>
      <c r="C13" s="20"/>
      <c r="D13" s="5"/>
      <c r="E13" s="5"/>
      <c r="F13" s="12">
        <f t="shared" si="0"/>
        <v>0</v>
      </c>
      <c r="G13" s="13">
        <v>0</v>
      </c>
      <c r="H13" s="55">
        <f>IF(Rho&lt;1,1/(SUM(F4:F29)+((Lambda/Mu)^s)/(FACT(s)*(1-Lambda/(s*Mu)))),NA())</f>
        <v>0.21052631578947367</v>
      </c>
      <c r="J13" s="16" t="s">
        <v>51</v>
      </c>
      <c r="K13" s="17" t="s">
        <v>52</v>
      </c>
    </row>
    <row r="14" spans="1:11">
      <c r="B14" s="5"/>
      <c r="C14" s="5"/>
      <c r="D14" s="5"/>
      <c r="E14" s="5"/>
      <c r="F14" s="12">
        <f t="shared" si="0"/>
        <v>0</v>
      </c>
      <c r="G14" s="13">
        <v>1</v>
      </c>
      <c r="H14" s="56">
        <f t="shared" ref="H14:H38" si="1">IF(Rho&lt;1,IF(s=1,(1-Rho)*Rho^n,IF(s&gt;=n,((Lambda/Mu)^n)*P0/FACT(n),((Lambda/Mu)^n)*P0/(FACT(s)*(s^(n-s))))),NA())</f>
        <v>0.31578947368421051</v>
      </c>
      <c r="J14" s="16" t="s">
        <v>53</v>
      </c>
      <c r="K14" s="17" t="s">
        <v>54</v>
      </c>
    </row>
    <row r="15" spans="1:11">
      <c r="B15" s="5"/>
      <c r="C15" s="5"/>
      <c r="D15" s="5"/>
      <c r="E15" s="5"/>
      <c r="F15" s="12">
        <f t="shared" si="0"/>
        <v>0</v>
      </c>
      <c r="G15" s="13">
        <v>2</v>
      </c>
      <c r="H15" s="56">
        <f t="shared" si="1"/>
        <v>0.23684210526315788</v>
      </c>
      <c r="J15" s="16" t="s">
        <v>55</v>
      </c>
      <c r="K15" s="17" t="s">
        <v>56</v>
      </c>
    </row>
    <row r="16" spans="1:11" ht="13.5" thickBot="1">
      <c r="B16" s="5"/>
      <c r="C16" s="5"/>
      <c r="D16" s="5"/>
      <c r="E16" s="5"/>
      <c r="F16" s="12">
        <f t="shared" si="0"/>
        <v>0</v>
      </c>
      <c r="G16" s="13">
        <v>3</v>
      </c>
      <c r="H16" s="56">
        <f t="shared" si="1"/>
        <v>0.11842105263157894</v>
      </c>
      <c r="J16" s="25" t="s">
        <v>57</v>
      </c>
      <c r="K16" s="26" t="s">
        <v>58</v>
      </c>
    </row>
    <row r="17" spans="2:8">
      <c r="B17" s="5"/>
      <c r="C17" s="5"/>
      <c r="D17" s="5"/>
      <c r="E17" s="5"/>
      <c r="F17" s="12">
        <f t="shared" si="0"/>
        <v>0</v>
      </c>
      <c r="G17" s="13">
        <v>4</v>
      </c>
      <c r="H17" s="56">
        <f t="shared" si="1"/>
        <v>5.9210526315789463E-2</v>
      </c>
    </row>
    <row r="18" spans="2:8">
      <c r="B18" s="5"/>
      <c r="C18" s="20"/>
      <c r="D18" s="5"/>
      <c r="E18" s="5"/>
      <c r="F18" s="12">
        <f t="shared" si="0"/>
        <v>0</v>
      </c>
      <c r="G18" s="13">
        <v>5</v>
      </c>
      <c r="H18" s="56">
        <f t="shared" si="1"/>
        <v>2.9605263157894735E-2</v>
      </c>
    </row>
    <row r="19" spans="2:8">
      <c r="B19" s="5"/>
      <c r="C19" s="20"/>
      <c r="D19" s="5"/>
      <c r="E19" s="5"/>
      <c r="F19" s="12">
        <f t="shared" si="0"/>
        <v>0</v>
      </c>
      <c r="G19" s="13">
        <v>6</v>
      </c>
      <c r="H19" s="56">
        <f t="shared" si="1"/>
        <v>1.4802631578947368E-2</v>
      </c>
    </row>
    <row r="20" spans="2:8">
      <c r="B20" s="5"/>
      <c r="C20" s="20"/>
      <c r="D20" s="5"/>
      <c r="E20" s="5"/>
      <c r="F20" s="12">
        <f t="shared" si="0"/>
        <v>0</v>
      </c>
      <c r="G20" s="13">
        <v>7</v>
      </c>
      <c r="H20" s="56">
        <f t="shared" si="1"/>
        <v>7.4013157894736838E-3</v>
      </c>
    </row>
    <row r="21" spans="2:8">
      <c r="B21" s="18"/>
      <c r="C21" s="20"/>
      <c r="D21" s="5"/>
      <c r="E21" s="5"/>
      <c r="F21" s="12">
        <f t="shared" si="0"/>
        <v>0</v>
      </c>
      <c r="G21" s="13">
        <v>8</v>
      </c>
      <c r="H21" s="56">
        <f t="shared" si="1"/>
        <v>3.7006578947368423E-3</v>
      </c>
    </row>
    <row r="22" spans="2:8">
      <c r="B22" s="18"/>
      <c r="C22" s="20"/>
      <c r="D22" s="5"/>
      <c r="E22" s="5"/>
      <c r="F22" s="12">
        <f t="shared" si="0"/>
        <v>0</v>
      </c>
      <c r="G22" s="13">
        <v>9</v>
      </c>
      <c r="H22" s="56">
        <f t="shared" si="1"/>
        <v>1.8503289473684207E-3</v>
      </c>
    </row>
    <row r="23" spans="2:8">
      <c r="B23" s="18"/>
      <c r="C23" s="20"/>
      <c r="D23" s="5"/>
      <c r="E23" s="5"/>
      <c r="F23" s="12">
        <f t="shared" si="0"/>
        <v>0</v>
      </c>
      <c r="G23" s="13">
        <v>10</v>
      </c>
      <c r="H23" s="56">
        <f t="shared" si="1"/>
        <v>9.2516447368421058E-4</v>
      </c>
    </row>
    <row r="24" spans="2:8">
      <c r="B24" s="18"/>
      <c r="C24" s="20"/>
      <c r="D24" s="5"/>
      <c r="E24" s="5"/>
      <c r="F24" s="12">
        <f t="shared" si="0"/>
        <v>0</v>
      </c>
      <c r="G24" s="13">
        <v>11</v>
      </c>
      <c r="H24" s="56">
        <f t="shared" si="1"/>
        <v>4.6258223684210524E-4</v>
      </c>
    </row>
    <row r="25" spans="2:8">
      <c r="B25" s="18"/>
      <c r="C25" s="20"/>
      <c r="D25" s="5"/>
      <c r="E25" s="5"/>
      <c r="F25" s="12">
        <f t="shared" si="0"/>
        <v>0</v>
      </c>
      <c r="G25" s="13">
        <v>12</v>
      </c>
      <c r="H25" s="56">
        <f t="shared" si="1"/>
        <v>2.3129111842105262E-4</v>
      </c>
    </row>
    <row r="26" spans="2:8" ht="17.25" customHeight="1">
      <c r="B26" s="68" t="s">
        <v>67</v>
      </c>
      <c r="C26" s="68"/>
      <c r="D26" s="68"/>
      <c r="E26" s="68"/>
      <c r="F26" s="12">
        <f t="shared" si="0"/>
        <v>0</v>
      </c>
      <c r="G26" s="13">
        <v>13</v>
      </c>
      <c r="H26" s="56">
        <f t="shared" si="1"/>
        <v>1.156455592105263E-4</v>
      </c>
    </row>
    <row r="27" spans="2:8" ht="12.75" customHeight="1">
      <c r="B27" s="68"/>
      <c r="C27" s="68"/>
      <c r="D27" s="68"/>
      <c r="E27" s="68"/>
      <c r="F27" s="12">
        <f t="shared" si="0"/>
        <v>0</v>
      </c>
      <c r="G27" s="13">
        <v>14</v>
      </c>
      <c r="H27" s="56">
        <f t="shared" si="1"/>
        <v>5.7822779605263155E-5</v>
      </c>
    </row>
    <row r="28" spans="2:8" ht="12.75" customHeight="1">
      <c r="B28" s="68"/>
      <c r="C28" s="68"/>
      <c r="D28" s="68"/>
      <c r="E28" s="68"/>
      <c r="F28" s="12">
        <f t="shared" si="0"/>
        <v>0</v>
      </c>
      <c r="G28" s="13">
        <v>15</v>
      </c>
      <c r="H28" s="56">
        <f t="shared" si="1"/>
        <v>2.8911389802631577E-5</v>
      </c>
    </row>
    <row r="29" spans="2:8" ht="12.75" customHeight="1">
      <c r="B29" s="68"/>
      <c r="C29" s="68"/>
      <c r="D29" s="68"/>
      <c r="E29" s="68"/>
      <c r="F29" s="12">
        <f t="shared" si="0"/>
        <v>0</v>
      </c>
      <c r="G29" s="13">
        <v>16</v>
      </c>
      <c r="H29" s="56">
        <f t="shared" si="1"/>
        <v>1.4455694901315787E-5</v>
      </c>
    </row>
    <row r="30" spans="2:8" ht="12.75" customHeight="1">
      <c r="B30" s="68"/>
      <c r="C30" s="68"/>
      <c r="D30" s="68"/>
      <c r="E30" s="68"/>
      <c r="F30" s="5"/>
      <c r="G30" s="13">
        <v>17</v>
      </c>
      <c r="H30" s="56">
        <f t="shared" si="1"/>
        <v>7.2278474506578943E-6</v>
      </c>
    </row>
    <row r="31" spans="2:8" ht="12.75" customHeight="1">
      <c r="B31" s="68"/>
      <c r="C31" s="68"/>
      <c r="D31" s="68"/>
      <c r="E31" s="68"/>
      <c r="F31" s="5"/>
      <c r="G31" s="13">
        <v>18</v>
      </c>
      <c r="H31" s="56">
        <f t="shared" si="1"/>
        <v>3.6139237253289476E-6</v>
      </c>
    </row>
    <row r="32" spans="2:8" ht="12.75" customHeight="1">
      <c r="B32" s="68"/>
      <c r="C32" s="68"/>
      <c r="D32" s="68"/>
      <c r="E32" s="68"/>
      <c r="F32" s="5"/>
      <c r="G32" s="13">
        <v>19</v>
      </c>
      <c r="H32" s="56">
        <f t="shared" si="1"/>
        <v>1.8069618626644736E-6</v>
      </c>
    </row>
    <row r="33" spans="2:8" ht="12.75" customHeight="1">
      <c r="B33" s="68"/>
      <c r="C33" s="68"/>
      <c r="D33" s="68"/>
      <c r="E33" s="68"/>
      <c r="F33" s="5"/>
      <c r="G33" s="13">
        <v>20</v>
      </c>
      <c r="H33" s="56">
        <f t="shared" si="1"/>
        <v>9.0348093133223679E-7</v>
      </c>
    </row>
    <row r="34" spans="2:8">
      <c r="B34" s="68"/>
      <c r="C34" s="68"/>
      <c r="D34" s="68"/>
      <c r="E34" s="68"/>
      <c r="F34" s="5"/>
      <c r="G34" s="13">
        <v>21</v>
      </c>
      <c r="H34" s="56">
        <f t="shared" si="1"/>
        <v>4.517404656661184E-7</v>
      </c>
    </row>
    <row r="35" spans="2:8">
      <c r="B35" s="18"/>
      <c r="C35" s="20"/>
      <c r="D35" s="5"/>
      <c r="E35" s="5"/>
      <c r="F35" s="5"/>
      <c r="G35" s="13">
        <v>22</v>
      </c>
      <c r="H35" s="56">
        <f t="shared" si="1"/>
        <v>2.258702328330592E-7</v>
      </c>
    </row>
    <row r="36" spans="2:8">
      <c r="B36" s="18"/>
      <c r="C36" s="20"/>
      <c r="D36" s="5"/>
      <c r="E36" s="5"/>
      <c r="F36" s="5"/>
      <c r="G36" s="13">
        <v>23</v>
      </c>
      <c r="H36" s="56">
        <f t="shared" si="1"/>
        <v>1.129351164165296E-7</v>
      </c>
    </row>
    <row r="37" spans="2:8">
      <c r="B37" s="18"/>
      <c r="C37" s="20"/>
      <c r="D37" s="5"/>
      <c r="E37" s="5"/>
      <c r="F37" s="5"/>
      <c r="G37" s="13">
        <v>24</v>
      </c>
      <c r="H37" s="56">
        <f t="shared" si="1"/>
        <v>5.6467558208264799E-8</v>
      </c>
    </row>
    <row r="38" spans="2:8" ht="13.5" thickBot="1">
      <c r="B38" s="18"/>
      <c r="C38" s="20"/>
      <c r="D38" s="5"/>
      <c r="E38" s="5"/>
      <c r="F38" s="5"/>
      <c r="G38" s="13">
        <v>25</v>
      </c>
      <c r="H38" s="57">
        <f t="shared" si="1"/>
        <v>2.82337791041324E-8</v>
      </c>
    </row>
    <row r="39" spans="2:8">
      <c r="B39" s="18"/>
      <c r="C39" s="20"/>
      <c r="D39" s="5"/>
      <c r="E39" s="5"/>
      <c r="F39" s="5"/>
      <c r="G39" s="18"/>
    </row>
    <row r="40" spans="2:8">
      <c r="B40" s="18"/>
      <c r="C40" s="20"/>
      <c r="D40" s="5"/>
      <c r="E40" s="5"/>
      <c r="F40" s="5"/>
      <c r="G40" s="18"/>
    </row>
    <row r="41" spans="2:8">
      <c r="B41" s="18"/>
      <c r="C41" s="20"/>
      <c r="D41" s="5"/>
      <c r="E41" s="5"/>
      <c r="F41" s="5"/>
      <c r="G41" s="18"/>
    </row>
    <row r="42" spans="2:8">
      <c r="B42" s="18"/>
      <c r="C42" s="20"/>
      <c r="D42" s="5"/>
      <c r="E42" s="5"/>
      <c r="F42" s="5"/>
      <c r="G42" s="18"/>
    </row>
    <row r="43" spans="2:8">
      <c r="B43" s="18"/>
      <c r="C43" s="20"/>
      <c r="D43" s="5"/>
      <c r="E43" s="5"/>
      <c r="F43" s="5"/>
      <c r="G43" s="18"/>
    </row>
    <row r="44" spans="2:8">
      <c r="B44" s="18"/>
      <c r="C44" s="20"/>
      <c r="D44" s="5"/>
      <c r="E44" s="5"/>
      <c r="F44" s="5"/>
      <c r="G44" s="18"/>
    </row>
    <row r="45" spans="2:8">
      <c r="B45" s="18"/>
      <c r="C45" s="20"/>
      <c r="D45" s="5"/>
      <c r="E45" s="5"/>
      <c r="F45" s="5"/>
      <c r="G45" s="18"/>
    </row>
  </sheetData>
  <dataConsolidate/>
  <mergeCells count="1">
    <mergeCell ref="B26:E34"/>
  </mergeCells>
  <phoneticPr fontId="5"/>
  <dataValidations count="5">
    <dataValidation type="decimal" operator="greaterThanOrEqual" allowBlank="1" showInputMessage="1" showErrorMessage="1" errorTitle="Warning" error="t must be greater than or equal to 0." sqref="C9" xr:uid="{00000000-0002-0000-0100-000000000000}">
      <formula1>0</formula1>
    </dataValidation>
    <dataValidation type="decimal" operator="greaterThanOrEqual" allowBlank="1" showInputMessage="1" showErrorMessage="1" error="t must be greater than or equal to 0." sqref="C12" xr:uid="{00000000-0002-0000-0100-000001000000}">
      <formula1>0</formula1>
    </dataValidation>
    <dataValidation type="whole" allowBlank="1" showInputMessage="1" showErrorMessage="1" error="The number of servers must be an integer between 1 and 25 (inclusive)." sqref="C6" xr:uid="{00000000-0002-0000-0100-000002000000}">
      <formula1>1</formula1>
      <formula2>25</formula2>
    </dataValidation>
    <dataValidation type="decimal" operator="greaterThan" allowBlank="1" showInputMessage="1" showErrorMessage="1" error="The mean arrival rate must be greater than zero." sqref="C4" xr:uid="{00000000-0002-0000-0100-000003000000}">
      <formula1>0</formula1>
    </dataValidation>
    <dataValidation type="decimal" operator="greaterThan" allowBlank="1" showInputMessage="1" showErrorMessage="1" error="The mean service rate must be greater than zero." sqref="C5" xr:uid="{00000000-0002-0000-0100-000004000000}">
      <formula1>0</formula1>
    </dataValidation>
  </dataValidations>
  <printOptions headings="1" gridLines="1"/>
  <pageMargins left="0.75" right="0.75" top="1" bottom="1" header="0.5" footer="0.5"/>
  <pageSetup paperSize="0" scale="81" orientation="landscape" horizontalDpi="4294967292" verticalDpi="4294967292"/>
  <headerFooter alignWithMargins="0"/>
  <ignoredErrors>
    <ignoredError sqref="E9:E10 C9 C12 I7:I8" unlocked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5"/>
  <sheetViews>
    <sheetView workbookViewId="0">
      <selection activeCell="D45" sqref="D45"/>
    </sheetView>
  </sheetViews>
  <sheetFormatPr defaultColWidth="12.42578125" defaultRowHeight="12.75"/>
  <cols>
    <col min="1" max="1" width="3.140625" style="30" customWidth="1"/>
    <col min="2" max="2" width="15" style="28" customWidth="1"/>
    <col min="3" max="3" width="11" style="29" customWidth="1"/>
    <col min="4" max="4" width="20.42578125" style="30" customWidth="1"/>
    <col min="5" max="5" width="29.28515625" style="30" customWidth="1"/>
    <col min="6" max="6" width="5.7109375" style="28" bestFit="1" customWidth="1"/>
    <col min="7" max="7" width="14" style="30" bestFit="1" customWidth="1"/>
    <col min="8" max="8" width="6.7109375" style="30" customWidth="1"/>
    <col min="9" max="9" width="14.42578125" style="30" bestFit="1" customWidth="1"/>
    <col min="10" max="10" width="9.28515625" style="30" bestFit="1" customWidth="1"/>
    <col min="11" max="16384" width="12.42578125" style="30"/>
  </cols>
  <sheetData>
    <row r="1" spans="1:10" ht="18">
      <c r="A1" s="27" t="s">
        <v>63</v>
      </c>
    </row>
    <row r="2" spans="1:10" ht="13.5" thickBot="1"/>
    <row r="3" spans="1:10" ht="13.5" thickBot="1">
      <c r="A3" s="31"/>
      <c r="C3" s="32" t="s">
        <v>40</v>
      </c>
      <c r="G3" s="33" t="s">
        <v>41</v>
      </c>
      <c r="I3" s="34" t="s">
        <v>42</v>
      </c>
      <c r="J3" s="35" t="s">
        <v>43</v>
      </c>
    </row>
    <row r="4" spans="1:10">
      <c r="A4" s="31"/>
      <c r="B4" s="36" t="s">
        <v>44</v>
      </c>
      <c r="C4" s="66">
        <v>30</v>
      </c>
      <c r="D4" s="37" t="s">
        <v>45</v>
      </c>
      <c r="E4" s="37"/>
      <c r="F4" s="38" t="s">
        <v>46</v>
      </c>
      <c r="G4" s="61">
        <f>IF(Rho&lt;1,Lq+Lambda/Mu,NA())</f>
        <v>1.736842105263158</v>
      </c>
      <c r="I4" s="39" t="s">
        <v>22</v>
      </c>
      <c r="J4" s="40" t="s">
        <v>23</v>
      </c>
    </row>
    <row r="5" spans="1:10" ht="15.75">
      <c r="A5" s="31"/>
      <c r="B5" s="36" t="s">
        <v>49</v>
      </c>
      <c r="C5" s="66">
        <v>20</v>
      </c>
      <c r="D5" s="37" t="s">
        <v>0</v>
      </c>
      <c r="E5" s="37"/>
      <c r="F5" s="38" t="s">
        <v>59</v>
      </c>
      <c r="G5" s="62">
        <f>IF(Rho&lt;1,Lambda*Mu*((Lambda/Mu)^s)/(FACT(s-1)*(s*Mu-Lambda)^2/P0),NA())</f>
        <v>0.23684210526315788</v>
      </c>
      <c r="I5" s="41" t="s">
        <v>24</v>
      </c>
      <c r="J5" s="42" t="s">
        <v>25</v>
      </c>
    </row>
    <row r="6" spans="1:10">
      <c r="A6" s="31"/>
      <c r="B6" s="43" t="s">
        <v>3</v>
      </c>
      <c r="C6" s="66">
        <v>3</v>
      </c>
      <c r="D6" s="37" t="s">
        <v>4</v>
      </c>
      <c r="E6" s="37"/>
      <c r="F6" s="38"/>
      <c r="G6" s="62"/>
      <c r="I6" s="41" t="s">
        <v>26</v>
      </c>
      <c r="J6" s="42" t="s">
        <v>27</v>
      </c>
    </row>
    <row r="7" spans="1:10" ht="13.5" thickBot="1">
      <c r="A7" s="31"/>
      <c r="B7" s="43"/>
      <c r="C7" s="44"/>
      <c r="D7" s="37"/>
      <c r="E7" s="37"/>
      <c r="F7" s="38" t="s">
        <v>7</v>
      </c>
      <c r="G7" s="62">
        <f>IF(Rho&lt;1,L/Lambda,NA())</f>
        <v>5.7894736842105263E-2</v>
      </c>
      <c r="I7" s="41" t="s">
        <v>28</v>
      </c>
      <c r="J7" s="42" t="s">
        <v>29</v>
      </c>
    </row>
    <row r="8" spans="1:10" ht="16.5" thickBot="1">
      <c r="A8" s="31"/>
      <c r="B8" s="38" t="s">
        <v>10</v>
      </c>
      <c r="C8" s="59">
        <f>IF((s-1-Lambda/Mu)=0,EXP(-Mu*Time1)*(1+P0*((Lambda/Mu)^s)/(FACT(s)*(1-Rho))*Mu*C9),EXP(-Mu*Time1)*(1+P0*((Lambda/Mu)^s)/(FACT(s)*(1-Rho))*(1-EXP(-Mu*Time1*(s-1-Lambda/Mu)))/(s-1-Lambda/Mu)))</f>
        <v>0.23946062588613909</v>
      </c>
      <c r="D8" s="37"/>
      <c r="E8" s="37"/>
      <c r="F8" s="38" t="s">
        <v>60</v>
      </c>
      <c r="G8" s="62">
        <f>IF(Rho&lt;1,Lq/Lambda,NA())</f>
        <v>7.8947368421052634E-3</v>
      </c>
      <c r="I8" s="41" t="s">
        <v>47</v>
      </c>
      <c r="J8" s="42" t="s">
        <v>48</v>
      </c>
    </row>
    <row r="9" spans="1:10">
      <c r="A9" s="31"/>
      <c r="B9" s="43" t="s">
        <v>13</v>
      </c>
      <c r="C9" s="66">
        <f>5/60</f>
        <v>8.3333333333333329E-2</v>
      </c>
      <c r="D9" s="37"/>
      <c r="E9" s="45" t="str">
        <f>IF(Rho&gt;=1,"Model invalid because:","")</f>
        <v/>
      </c>
      <c r="F9" s="38"/>
      <c r="G9" s="62"/>
      <c r="I9" s="41" t="s">
        <v>1</v>
      </c>
      <c r="J9" s="42" t="s">
        <v>2</v>
      </c>
    </row>
    <row r="10" spans="1:10" ht="13.5" thickBot="1">
      <c r="A10" s="31"/>
      <c r="B10" s="43"/>
      <c r="C10" s="44"/>
      <c r="D10" s="37"/>
      <c r="E10" s="64" t="str">
        <f>IF(Rho&gt;=1,"   r   &gt;=   1","")</f>
        <v/>
      </c>
      <c r="F10" s="46" t="s">
        <v>16</v>
      </c>
      <c r="G10" s="63">
        <f>Lambda/(s*Mu)</f>
        <v>0.5</v>
      </c>
      <c r="I10" s="41" t="s">
        <v>5</v>
      </c>
      <c r="J10" s="42" t="s">
        <v>6</v>
      </c>
    </row>
    <row r="11" spans="1:10" ht="16.5" thickBot="1">
      <c r="A11" s="31"/>
      <c r="B11" s="38" t="s">
        <v>61</v>
      </c>
      <c r="C11" s="59">
        <f ca="1">(1-SUM(OFFSET(P0,0,0,s,1)))*EXP(-s*Mu*(1-Rho)*Time2)</f>
        <v>1.9441183884607617E-2</v>
      </c>
      <c r="D11" s="37"/>
      <c r="E11" s="37"/>
      <c r="F11" s="43"/>
      <c r="G11" s="37"/>
      <c r="I11" s="41" t="s">
        <v>8</v>
      </c>
      <c r="J11" s="42" t="s">
        <v>9</v>
      </c>
    </row>
    <row r="12" spans="1:10" ht="16.5" thickBot="1">
      <c r="A12" s="31"/>
      <c r="B12" s="43" t="s">
        <v>13</v>
      </c>
      <c r="C12" s="66">
        <f>5/60</f>
        <v>8.3333333333333329E-2</v>
      </c>
      <c r="D12" s="37"/>
      <c r="E12" s="37"/>
      <c r="F12" s="47" t="s">
        <v>11</v>
      </c>
      <c r="G12" s="48" t="s">
        <v>62</v>
      </c>
      <c r="I12" s="41" t="s">
        <v>11</v>
      </c>
      <c r="J12" s="42" t="s">
        <v>12</v>
      </c>
    </row>
    <row r="13" spans="1:10">
      <c r="A13" s="49">
        <f t="shared" ref="A13:A38" si="0">IF(F13&lt;=s-1,((Lambda/Mu)^F13)/FACT(F13),0)</f>
        <v>1</v>
      </c>
      <c r="B13" s="43"/>
      <c r="C13" s="44"/>
      <c r="D13" s="37"/>
      <c r="E13" s="37"/>
      <c r="F13" s="38">
        <v>0</v>
      </c>
      <c r="G13" s="61">
        <f>IF(Rho&lt;1,1/(SUM(A13:A38)+((Lambda/Mu)^s)/(FACT(s)*(1-Lambda/(s*Mu)))),NA())</f>
        <v>0.21052631578947367</v>
      </c>
      <c r="I13" s="41" t="s">
        <v>14</v>
      </c>
      <c r="J13" s="42" t="s">
        <v>15</v>
      </c>
    </row>
    <row r="14" spans="1:10">
      <c r="A14" s="49">
        <f t="shared" si="0"/>
        <v>1.5</v>
      </c>
      <c r="B14" s="45" t="s">
        <v>30</v>
      </c>
      <c r="C14" s="37"/>
      <c r="D14" s="37"/>
      <c r="E14" s="37"/>
      <c r="F14" s="38">
        <v>1</v>
      </c>
      <c r="G14" s="62">
        <f t="shared" ref="G14:G38" si="1">IF(Rho&lt;1,IF(s=1,(1-Rho)*Rho^n,IF(s&gt;=n,((Lambda/Mu)^n)*P0/FACT(n),((Lambda/Mu)^n)*P0/(FACT(s)*(s^(n-s))))),NA())</f>
        <v>0.31578947368421051</v>
      </c>
      <c r="I14" s="41" t="s">
        <v>17</v>
      </c>
      <c r="J14" s="42" t="s">
        <v>18</v>
      </c>
    </row>
    <row r="15" spans="1:10">
      <c r="A15" s="49">
        <f t="shared" si="0"/>
        <v>1.125</v>
      </c>
      <c r="B15" s="43" t="s">
        <v>31</v>
      </c>
      <c r="C15" s="65">
        <v>18</v>
      </c>
      <c r="D15" s="37" t="s">
        <v>32</v>
      </c>
      <c r="E15" s="37"/>
      <c r="F15" s="38">
        <v>2</v>
      </c>
      <c r="G15" s="62">
        <f t="shared" si="1"/>
        <v>0.23684210526315788</v>
      </c>
      <c r="I15" s="41" t="s">
        <v>19</v>
      </c>
      <c r="J15" s="42" t="s">
        <v>20</v>
      </c>
    </row>
    <row r="16" spans="1:10">
      <c r="A16" s="49">
        <f t="shared" si="0"/>
        <v>0</v>
      </c>
      <c r="B16" s="43" t="s">
        <v>33</v>
      </c>
      <c r="C16" s="65">
        <v>30</v>
      </c>
      <c r="D16" s="37" t="s">
        <v>34</v>
      </c>
      <c r="E16" s="37"/>
      <c r="F16" s="38">
        <v>3</v>
      </c>
      <c r="G16" s="62">
        <f t="shared" si="1"/>
        <v>0.11842105263157894</v>
      </c>
      <c r="I16" s="41" t="s">
        <v>21</v>
      </c>
      <c r="J16" s="42" t="s">
        <v>50</v>
      </c>
    </row>
    <row r="17" spans="1:10">
      <c r="A17" s="49">
        <f t="shared" si="0"/>
        <v>0</v>
      </c>
      <c r="B17" s="37"/>
      <c r="C17" s="44"/>
      <c r="D17" s="37"/>
      <c r="E17" s="37"/>
      <c r="F17" s="38">
        <v>4</v>
      </c>
      <c r="G17" s="62">
        <f t="shared" si="1"/>
        <v>5.9210526315789463E-2</v>
      </c>
      <c r="I17" s="41" t="s">
        <v>51</v>
      </c>
      <c r="J17" s="42" t="s">
        <v>52</v>
      </c>
    </row>
    <row r="18" spans="1:10">
      <c r="A18" s="49">
        <f t="shared" si="0"/>
        <v>0</v>
      </c>
      <c r="B18" s="43" t="s">
        <v>35</v>
      </c>
      <c r="C18" s="50">
        <f>Cs*s</f>
        <v>54</v>
      </c>
      <c r="D18" s="37"/>
      <c r="E18" s="37"/>
      <c r="F18" s="38">
        <v>5</v>
      </c>
      <c r="G18" s="62">
        <f t="shared" si="1"/>
        <v>2.9605263157894735E-2</v>
      </c>
      <c r="I18" s="41" t="s">
        <v>53</v>
      </c>
      <c r="J18" s="42" t="s">
        <v>54</v>
      </c>
    </row>
    <row r="19" spans="1:10" ht="13.5" thickBot="1">
      <c r="A19" s="49">
        <f t="shared" si="0"/>
        <v>0</v>
      </c>
      <c r="B19" s="43" t="s">
        <v>36</v>
      </c>
      <c r="C19" s="50">
        <f>Cw*L</f>
        <v>52.10526315789474</v>
      </c>
      <c r="D19" s="37"/>
      <c r="E19" s="37"/>
      <c r="F19" s="38">
        <v>6</v>
      </c>
      <c r="G19" s="62">
        <f t="shared" si="1"/>
        <v>1.4802631578947368E-2</v>
      </c>
      <c r="I19" s="41" t="s">
        <v>37</v>
      </c>
      <c r="J19" s="42" t="s">
        <v>38</v>
      </c>
    </row>
    <row r="20" spans="1:10" ht="13.5" thickBot="1">
      <c r="A20" s="49">
        <f t="shared" si="0"/>
        <v>0</v>
      </c>
      <c r="B20" s="43" t="s">
        <v>64</v>
      </c>
      <c r="C20" s="60">
        <f>CostOfService+CostOfWaiting</f>
        <v>106.10526315789474</v>
      </c>
      <c r="D20" s="37"/>
      <c r="E20" s="37"/>
      <c r="F20" s="38">
        <v>7</v>
      </c>
      <c r="G20" s="62">
        <f t="shared" si="1"/>
        <v>7.4013157894736838E-3</v>
      </c>
      <c r="I20" s="41" t="s">
        <v>55</v>
      </c>
      <c r="J20" s="42" t="s">
        <v>56</v>
      </c>
    </row>
    <row r="21" spans="1:10" ht="13.5" thickBot="1">
      <c r="A21" s="49">
        <f t="shared" si="0"/>
        <v>0</v>
      </c>
      <c r="B21" s="43"/>
      <c r="C21" s="44"/>
      <c r="D21" s="37"/>
      <c r="E21" s="37"/>
      <c r="F21" s="38">
        <v>8</v>
      </c>
      <c r="G21" s="62">
        <f t="shared" si="1"/>
        <v>3.7006578947368423E-3</v>
      </c>
      <c r="I21" s="51" t="s">
        <v>57</v>
      </c>
      <c r="J21" s="52" t="s">
        <v>58</v>
      </c>
    </row>
    <row r="22" spans="1:10">
      <c r="A22" s="49">
        <f t="shared" si="0"/>
        <v>0</v>
      </c>
      <c r="B22" s="43"/>
      <c r="C22" s="44"/>
      <c r="D22" s="37"/>
      <c r="E22" s="37"/>
      <c r="F22" s="38">
        <v>9</v>
      </c>
      <c r="G22" s="62">
        <f t="shared" si="1"/>
        <v>1.8503289473684207E-3</v>
      </c>
    </row>
    <row r="23" spans="1:10">
      <c r="A23" s="49">
        <f t="shared" si="0"/>
        <v>0</v>
      </c>
      <c r="B23" s="43"/>
      <c r="C23" s="44"/>
      <c r="D23" s="37"/>
      <c r="E23" s="37"/>
      <c r="F23" s="38">
        <v>10</v>
      </c>
      <c r="G23" s="62">
        <f t="shared" si="1"/>
        <v>9.2516447368421058E-4</v>
      </c>
    </row>
    <row r="24" spans="1:10">
      <c r="A24" s="49">
        <f t="shared" si="0"/>
        <v>0</v>
      </c>
      <c r="B24" s="43"/>
      <c r="C24" s="44"/>
      <c r="D24" s="37"/>
      <c r="E24" s="37"/>
      <c r="F24" s="38">
        <v>11</v>
      </c>
      <c r="G24" s="62">
        <f t="shared" si="1"/>
        <v>4.6258223684210524E-4</v>
      </c>
    </row>
    <row r="25" spans="1:10">
      <c r="A25" s="49">
        <f t="shared" si="0"/>
        <v>0</v>
      </c>
      <c r="B25" s="43"/>
      <c r="C25" s="44"/>
      <c r="D25" s="37"/>
      <c r="E25" s="37"/>
      <c r="F25" s="38">
        <v>12</v>
      </c>
      <c r="G25" s="62">
        <f t="shared" si="1"/>
        <v>2.3129111842105262E-4</v>
      </c>
    </row>
    <row r="26" spans="1:10">
      <c r="A26" s="49">
        <f t="shared" si="0"/>
        <v>0</v>
      </c>
      <c r="B26" s="43"/>
      <c r="C26" s="44"/>
      <c r="D26" s="37"/>
      <c r="E26" s="37"/>
      <c r="F26" s="38">
        <v>13</v>
      </c>
      <c r="G26" s="62">
        <f t="shared" si="1"/>
        <v>1.156455592105263E-4</v>
      </c>
    </row>
    <row r="27" spans="1:10">
      <c r="A27" s="49">
        <f t="shared" si="0"/>
        <v>0</v>
      </c>
      <c r="B27" s="43"/>
      <c r="C27" s="44"/>
      <c r="D27" s="37"/>
      <c r="E27" s="37"/>
      <c r="F27" s="38">
        <v>14</v>
      </c>
      <c r="G27" s="62">
        <f t="shared" si="1"/>
        <v>5.7822779605263155E-5</v>
      </c>
    </row>
    <row r="28" spans="1:10">
      <c r="A28" s="49">
        <f t="shared" si="0"/>
        <v>0</v>
      </c>
      <c r="B28" s="43"/>
      <c r="C28" s="44"/>
      <c r="D28" s="37"/>
      <c r="E28" s="37"/>
      <c r="F28" s="38">
        <v>15</v>
      </c>
      <c r="G28" s="62">
        <f t="shared" si="1"/>
        <v>2.8911389802631577E-5</v>
      </c>
    </row>
    <row r="29" spans="1:10">
      <c r="A29" s="49">
        <f t="shared" si="0"/>
        <v>0</v>
      </c>
      <c r="B29" s="43"/>
      <c r="C29" s="44"/>
      <c r="D29" s="37"/>
      <c r="E29" s="37"/>
      <c r="F29" s="38">
        <v>16</v>
      </c>
      <c r="G29" s="62">
        <f t="shared" si="1"/>
        <v>1.4455694901315787E-5</v>
      </c>
    </row>
    <row r="30" spans="1:10">
      <c r="A30" s="49">
        <f t="shared" si="0"/>
        <v>0</v>
      </c>
      <c r="B30" s="43"/>
      <c r="C30" s="44"/>
      <c r="D30" s="37"/>
      <c r="E30" s="37"/>
      <c r="F30" s="38">
        <v>17</v>
      </c>
      <c r="G30" s="62">
        <f t="shared" si="1"/>
        <v>7.2278474506578943E-6</v>
      </c>
    </row>
    <row r="31" spans="1:10">
      <c r="A31" s="49">
        <f t="shared" si="0"/>
        <v>0</v>
      </c>
      <c r="B31" s="43"/>
      <c r="C31" s="44"/>
      <c r="D31" s="37"/>
      <c r="E31" s="37"/>
      <c r="F31" s="38">
        <v>18</v>
      </c>
      <c r="G31" s="62">
        <f t="shared" si="1"/>
        <v>3.6139237253289476E-6</v>
      </c>
    </row>
    <row r="32" spans="1:10">
      <c r="A32" s="49">
        <f t="shared" si="0"/>
        <v>0</v>
      </c>
      <c r="B32" s="43"/>
      <c r="C32" s="44"/>
      <c r="D32" s="37"/>
      <c r="E32" s="37"/>
      <c r="F32" s="38">
        <v>19</v>
      </c>
      <c r="G32" s="62">
        <f t="shared" si="1"/>
        <v>1.8069618626644736E-6</v>
      </c>
    </row>
    <row r="33" spans="1:7">
      <c r="A33" s="49">
        <f t="shared" si="0"/>
        <v>0</v>
      </c>
      <c r="B33" s="43"/>
      <c r="C33" s="44"/>
      <c r="D33" s="37"/>
      <c r="E33" s="37"/>
      <c r="F33" s="38">
        <v>20</v>
      </c>
      <c r="G33" s="62">
        <f t="shared" si="1"/>
        <v>9.0348093133223679E-7</v>
      </c>
    </row>
    <row r="34" spans="1:7">
      <c r="A34" s="49">
        <f t="shared" si="0"/>
        <v>0</v>
      </c>
      <c r="B34" s="43"/>
      <c r="C34" s="44"/>
      <c r="D34" s="37"/>
      <c r="E34" s="37"/>
      <c r="F34" s="38">
        <v>21</v>
      </c>
      <c r="G34" s="62">
        <f t="shared" si="1"/>
        <v>4.517404656661184E-7</v>
      </c>
    </row>
    <row r="35" spans="1:7" ht="17.25" customHeight="1">
      <c r="A35" s="49">
        <f t="shared" si="0"/>
        <v>0</v>
      </c>
      <c r="B35" s="68" t="s">
        <v>68</v>
      </c>
      <c r="C35" s="68"/>
      <c r="D35" s="68"/>
      <c r="E35" s="68"/>
      <c r="F35" s="38">
        <v>22</v>
      </c>
      <c r="G35" s="62">
        <f t="shared" si="1"/>
        <v>2.258702328330592E-7</v>
      </c>
    </row>
    <row r="36" spans="1:7" ht="14.25" customHeight="1">
      <c r="A36" s="49">
        <f t="shared" si="0"/>
        <v>0</v>
      </c>
      <c r="B36" s="68"/>
      <c r="C36" s="68"/>
      <c r="D36" s="68"/>
      <c r="E36" s="68"/>
      <c r="F36" s="38">
        <v>23</v>
      </c>
      <c r="G36" s="62">
        <f t="shared" si="1"/>
        <v>1.129351164165296E-7</v>
      </c>
    </row>
    <row r="37" spans="1:7" ht="14.25" customHeight="1">
      <c r="A37" s="49">
        <f t="shared" si="0"/>
        <v>0</v>
      </c>
      <c r="B37" s="68"/>
      <c r="C37" s="68"/>
      <c r="D37" s="68"/>
      <c r="E37" s="68"/>
      <c r="F37" s="38">
        <v>24</v>
      </c>
      <c r="G37" s="62">
        <f t="shared" si="1"/>
        <v>5.6467558208264799E-8</v>
      </c>
    </row>
    <row r="38" spans="1:7" ht="13.5" thickBot="1">
      <c r="A38" s="49">
        <f t="shared" si="0"/>
        <v>0</v>
      </c>
      <c r="B38" s="43"/>
      <c r="C38" s="44"/>
      <c r="D38" s="69"/>
      <c r="E38" s="69"/>
      <c r="F38" s="38">
        <v>25</v>
      </c>
      <c r="G38" s="63">
        <f t="shared" si="1"/>
        <v>2.82337791041324E-8</v>
      </c>
    </row>
    <row r="39" spans="1:7" ht="17.25" customHeight="1">
      <c r="B39" s="68" t="s">
        <v>69</v>
      </c>
      <c r="C39" s="68"/>
      <c r="D39" s="68"/>
      <c r="E39" s="68"/>
      <c r="F39" s="43"/>
      <c r="G39" s="37"/>
    </row>
    <row r="40" spans="1:7" ht="12.75" customHeight="1">
      <c r="B40" s="68"/>
      <c r="C40" s="68"/>
      <c r="D40" s="68"/>
      <c r="E40" s="68"/>
      <c r="F40" s="43"/>
      <c r="G40" s="37"/>
    </row>
    <row r="41" spans="1:7" ht="12.75" customHeight="1">
      <c r="B41" s="68"/>
      <c r="C41" s="68"/>
      <c r="D41" s="68"/>
      <c r="E41" s="68"/>
      <c r="F41" s="43"/>
      <c r="G41" s="37"/>
    </row>
    <row r="42" spans="1:7" ht="12.75" customHeight="1">
      <c r="B42" s="68"/>
      <c r="C42" s="68"/>
      <c r="D42" s="68"/>
      <c r="E42" s="68"/>
      <c r="F42" s="43"/>
      <c r="G42" s="37"/>
    </row>
    <row r="43" spans="1:7">
      <c r="B43" s="43"/>
      <c r="C43" s="44"/>
      <c r="D43" s="37"/>
      <c r="E43" s="37"/>
      <c r="F43" s="43"/>
      <c r="G43" s="37"/>
    </row>
    <row r="44" spans="1:7">
      <c r="B44" s="43"/>
      <c r="C44" s="44"/>
      <c r="D44" s="37"/>
      <c r="E44" s="37"/>
      <c r="F44" s="43"/>
      <c r="G44" s="37"/>
    </row>
    <row r="45" spans="1:7">
      <c r="B45" s="43"/>
      <c r="C45" s="44"/>
      <c r="D45" s="37"/>
      <c r="E45" s="37"/>
      <c r="F45" s="43"/>
      <c r="G45" s="37"/>
    </row>
  </sheetData>
  <dataConsolidate/>
  <mergeCells count="2">
    <mergeCell ref="B35:E37"/>
    <mergeCell ref="B39:E42"/>
  </mergeCells>
  <phoneticPr fontId="11"/>
  <dataValidations count="5">
    <dataValidation type="decimal" operator="greaterThanOrEqual" allowBlank="1" showInputMessage="1" showErrorMessage="1" errorTitle="Warning" error="t must be greater than or equal to 0." sqref="C9" xr:uid="{00000000-0002-0000-0200-000000000000}">
      <formula1>0</formula1>
    </dataValidation>
    <dataValidation type="decimal" operator="greaterThanOrEqual" allowBlank="1" showInputMessage="1" showErrorMessage="1" error="t must be greater than or equal to 0." sqref="C12" xr:uid="{00000000-0002-0000-0200-000001000000}">
      <formula1>0</formula1>
    </dataValidation>
    <dataValidation type="whole" allowBlank="1" showInputMessage="1" showErrorMessage="1" error="The number of servers must be an integer between 1 and 25 (inclusive)." sqref="C6" xr:uid="{00000000-0002-0000-0200-000002000000}">
      <formula1>1</formula1>
      <formula2>25</formula2>
    </dataValidation>
    <dataValidation type="decimal" operator="greaterThan" allowBlank="1" showInputMessage="1" showErrorMessage="1" error="The mean arrival rate must be greater than zero." sqref="C4" xr:uid="{00000000-0002-0000-0200-000003000000}">
      <formula1>0</formula1>
    </dataValidation>
    <dataValidation type="decimal" operator="greaterThan" allowBlank="1" showInputMessage="1" showErrorMessage="1" error="The mean service rate must be greater than zero." sqref="C5" xr:uid="{00000000-0002-0000-0200-000004000000}">
      <formula1>0</formula1>
    </dataValidation>
  </dataValidations>
  <pageMargins left="0.75" right="0.75" top="1" bottom="1" header="0.5" footer="0.5"/>
  <pageSetup paperSize="0" scale="88" orientation="landscape" horizontalDpi="4294967292" verticalDpi="4294967292"/>
  <headerFooter alignWithMargins="0"/>
  <ignoredErrors>
    <ignoredError sqref="E9:E10 C18:C20 C12 C9" unlocked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5"/>
  <sheetViews>
    <sheetView workbookViewId="0">
      <selection activeCell="D37" sqref="D37"/>
    </sheetView>
  </sheetViews>
  <sheetFormatPr defaultColWidth="12.42578125" defaultRowHeight="12.75"/>
  <cols>
    <col min="1" max="1" width="3.140625" style="4" customWidth="1"/>
    <col min="2" max="2" width="15" style="2" customWidth="1"/>
    <col min="3" max="3" width="11" style="3" customWidth="1"/>
    <col min="4" max="4" width="20.42578125" style="4" customWidth="1"/>
    <col min="5" max="5" width="31.42578125" style="4" customWidth="1"/>
    <col min="6" max="6" width="29.28515625" style="4" hidden="1" customWidth="1"/>
    <col min="7" max="7" width="5.7109375" style="2" bestFit="1" customWidth="1"/>
    <col min="8" max="8" width="14" style="5" bestFit="1" customWidth="1"/>
    <col min="9" max="9" width="12.42578125" style="4" customWidth="1"/>
    <col min="10" max="10" width="13.140625" style="4" bestFit="1" customWidth="1"/>
    <col min="11" max="11" width="9.28515625" style="4" bestFit="1" customWidth="1"/>
    <col min="12" max="16384" width="12.42578125" style="4"/>
  </cols>
  <sheetData>
    <row r="1" spans="1:11" ht="18">
      <c r="A1" s="1" t="s">
        <v>39</v>
      </c>
    </row>
    <row r="2" spans="1:11" ht="13.5" thickBot="1"/>
    <row r="3" spans="1:11" ht="13.5" thickBot="1">
      <c r="A3" s="6"/>
      <c r="C3" s="7" t="s">
        <v>40</v>
      </c>
      <c r="H3" s="8" t="s">
        <v>41</v>
      </c>
      <c r="J3" s="9" t="s">
        <v>42</v>
      </c>
      <c r="K3" s="10" t="s">
        <v>43</v>
      </c>
    </row>
    <row r="4" spans="1:11">
      <c r="A4" s="6"/>
      <c r="B4" s="11" t="s">
        <v>44</v>
      </c>
      <c r="C4" s="53">
        <v>15</v>
      </c>
      <c r="D4" s="5" t="s">
        <v>45</v>
      </c>
      <c r="E4" s="5"/>
      <c r="F4" s="12">
        <f t="shared" ref="F4:F29" si="0">IF(G13&lt;=s-1,((Lambda/Mu)^G13)/FACT(G13),0)</f>
        <v>1</v>
      </c>
      <c r="G4" s="13" t="s">
        <v>46</v>
      </c>
      <c r="H4" s="55">
        <f>IF(Rho&lt;1,Lq+Lambda/Mu,NA())</f>
        <v>3</v>
      </c>
      <c r="J4" s="14" t="s">
        <v>47</v>
      </c>
      <c r="K4" s="15" t="s">
        <v>48</v>
      </c>
    </row>
    <row r="5" spans="1:11" ht="15.75">
      <c r="A5" s="6"/>
      <c r="B5" s="11" t="s">
        <v>49</v>
      </c>
      <c r="C5" s="53">
        <v>20</v>
      </c>
      <c r="D5" s="5" t="s">
        <v>0</v>
      </c>
      <c r="E5" s="5"/>
      <c r="F5" s="12">
        <f t="shared" si="0"/>
        <v>0</v>
      </c>
      <c r="G5" s="13" t="s">
        <v>59</v>
      </c>
      <c r="H5" s="56">
        <f>IF(Rho&lt;1,Lambda*Mu*((Lambda/Mu)^s)/(FACT(s-1)*(s*Mu-Lambda)^2/P0),NA())</f>
        <v>2.25</v>
      </c>
      <c r="J5" s="16" t="s">
        <v>1</v>
      </c>
      <c r="K5" s="17" t="s">
        <v>2</v>
      </c>
    </row>
    <row r="6" spans="1:11">
      <c r="A6" s="6"/>
      <c r="B6" s="18" t="s">
        <v>3</v>
      </c>
      <c r="C6" s="53">
        <v>1</v>
      </c>
      <c r="D6" s="5" t="s">
        <v>4</v>
      </c>
      <c r="E6" s="5"/>
      <c r="F6" s="12">
        <f t="shared" si="0"/>
        <v>0</v>
      </c>
      <c r="G6" s="13"/>
      <c r="H6" s="56"/>
      <c r="I6" s="19" t="s">
        <v>65</v>
      </c>
      <c r="J6" s="16" t="s">
        <v>5</v>
      </c>
      <c r="K6" s="17" t="s">
        <v>6</v>
      </c>
    </row>
    <row r="7" spans="1:11" ht="13.5" thickBot="1">
      <c r="A7" s="6"/>
      <c r="B7" s="18"/>
      <c r="C7" s="20"/>
      <c r="D7" s="5"/>
      <c r="E7" s="5"/>
      <c r="F7" s="12">
        <f t="shared" si="0"/>
        <v>0</v>
      </c>
      <c r="G7" s="13" t="s">
        <v>7</v>
      </c>
      <c r="H7" s="56">
        <f>IF(Rho&lt;1,L/Lambda,NA())</f>
        <v>0.2</v>
      </c>
      <c r="I7" s="3">
        <f>W*60</f>
        <v>12</v>
      </c>
      <c r="J7" s="16" t="s">
        <v>8</v>
      </c>
      <c r="K7" s="17" t="s">
        <v>9</v>
      </c>
    </row>
    <row r="8" spans="1:11" ht="16.5" thickBot="1">
      <c r="A8" s="6"/>
      <c r="B8" s="13" t="s">
        <v>10</v>
      </c>
      <c r="C8" s="54">
        <f>IF((s-1-Lambda/Mu)=0,EXP(-Mu*C9)*(1+P0*((Lambda/Mu)^s)/(FACT(s)*(1-Rho))*Mu*C9),EXP(-Mu*C9)*(1+P0*((Lambda/Mu)^s)/(FACT(s)*(1-Rho))*(1-EXP(-Mu*C9*(s-1-Lambda/Mu)))/(s-1-Lambda/Mu)))</f>
        <v>0.65924063020044377</v>
      </c>
      <c r="D8" s="5"/>
      <c r="E8" s="5"/>
      <c r="F8" s="12">
        <f t="shared" si="0"/>
        <v>0</v>
      </c>
      <c r="G8" s="13" t="s">
        <v>60</v>
      </c>
      <c r="H8" s="56">
        <f>IF(Rho&lt;1,Lq/Lambda,NA())</f>
        <v>0.15</v>
      </c>
      <c r="I8" s="3">
        <f>Wq*60</f>
        <v>9</v>
      </c>
      <c r="J8" s="16" t="s">
        <v>11</v>
      </c>
      <c r="K8" s="17" t="s">
        <v>12</v>
      </c>
    </row>
    <row r="9" spans="1:11">
      <c r="A9" s="6"/>
      <c r="B9" s="18" t="s">
        <v>13</v>
      </c>
      <c r="C9" s="53">
        <f>5/60</f>
        <v>8.3333333333333329E-2</v>
      </c>
      <c r="D9" s="5"/>
      <c r="E9" s="21" t="str">
        <f>IF(Rho&gt;=1,"Model invalid because:","")</f>
        <v/>
      </c>
      <c r="F9" s="12">
        <f t="shared" si="0"/>
        <v>0</v>
      </c>
      <c r="G9" s="13"/>
      <c r="H9" s="56"/>
      <c r="J9" s="16" t="s">
        <v>14</v>
      </c>
      <c r="K9" s="17" t="s">
        <v>15</v>
      </c>
    </row>
    <row r="10" spans="1:11" ht="13.5" thickBot="1">
      <c r="A10" s="6"/>
      <c r="B10" s="18"/>
      <c r="C10" s="20"/>
      <c r="D10" s="5"/>
      <c r="E10" s="58" t="str">
        <f>IF(Rho&gt;=1,"   r   &gt;=   1","")</f>
        <v/>
      </c>
      <c r="F10" s="12">
        <f t="shared" si="0"/>
        <v>0</v>
      </c>
      <c r="G10" s="22" t="s">
        <v>16</v>
      </c>
      <c r="H10" s="57">
        <f>Lambda/(s*Mu)</f>
        <v>0.75</v>
      </c>
      <c r="J10" s="16" t="s">
        <v>17</v>
      </c>
      <c r="K10" s="17" t="s">
        <v>18</v>
      </c>
    </row>
    <row r="11" spans="1:11" ht="16.5" thickBot="1">
      <c r="A11" s="6"/>
      <c r="B11" s="13" t="s">
        <v>61</v>
      </c>
      <c r="C11" s="54">
        <f ca="1">(1-SUM(OFFSET(P0,0,0,s,1)))*EXP(-s*Mu*(1-Rho)*C12)</f>
        <v>0.4944304726503328</v>
      </c>
      <c r="D11" s="5"/>
      <c r="E11" s="5"/>
      <c r="F11" s="12">
        <f t="shared" si="0"/>
        <v>0</v>
      </c>
      <c r="G11" s="18"/>
      <c r="J11" s="16" t="s">
        <v>19</v>
      </c>
      <c r="K11" s="17" t="s">
        <v>20</v>
      </c>
    </row>
    <row r="12" spans="1:11" ht="16.5" thickBot="1">
      <c r="A12" s="6"/>
      <c r="B12" s="18" t="s">
        <v>13</v>
      </c>
      <c r="C12" s="53">
        <f>5/60</f>
        <v>8.3333333333333329E-2</v>
      </c>
      <c r="D12" s="5"/>
      <c r="E12" s="5"/>
      <c r="F12" s="12">
        <f t="shared" si="0"/>
        <v>0</v>
      </c>
      <c r="G12" s="23" t="s">
        <v>11</v>
      </c>
      <c r="H12" s="24" t="s">
        <v>62</v>
      </c>
      <c r="J12" s="16" t="s">
        <v>21</v>
      </c>
      <c r="K12" s="17" t="s">
        <v>50</v>
      </c>
    </row>
    <row r="13" spans="1:11">
      <c r="B13" s="18"/>
      <c r="C13" s="20"/>
      <c r="D13" s="5"/>
      <c r="E13" s="5"/>
      <c r="F13" s="12">
        <f t="shared" si="0"/>
        <v>0</v>
      </c>
      <c r="G13" s="13">
        <v>0</v>
      </c>
      <c r="H13" s="55">
        <f>IF(Rho&lt;1,1/(SUM(F4:F29)+((Lambda/Mu)^s)/(FACT(s)*(1-Lambda/(s*Mu)))),NA())</f>
        <v>0.25</v>
      </c>
      <c r="J13" s="16" t="s">
        <v>51</v>
      </c>
      <c r="K13" s="17" t="s">
        <v>52</v>
      </c>
    </row>
    <row r="14" spans="1:11">
      <c r="B14" s="5"/>
      <c r="C14" s="5"/>
      <c r="D14" s="5"/>
      <c r="E14" s="5"/>
      <c r="F14" s="12">
        <f t="shared" si="0"/>
        <v>0</v>
      </c>
      <c r="G14" s="13">
        <v>1</v>
      </c>
      <c r="H14" s="56">
        <f t="shared" ref="H14:H38" si="1">IF(Rho&lt;1,IF(s=1,(1-Rho)*Rho^n,IF(s&gt;=n,((Lambda/Mu)^n)*P0/FACT(n),((Lambda/Mu)^n)*P0/(FACT(s)*(s^(n-s))))),NA())</f>
        <v>0.1875</v>
      </c>
      <c r="J14" s="16" t="s">
        <v>53</v>
      </c>
      <c r="K14" s="17" t="s">
        <v>54</v>
      </c>
    </row>
    <row r="15" spans="1:11">
      <c r="B15" s="5"/>
      <c r="C15" s="5"/>
      <c r="D15" s="5"/>
      <c r="E15" s="5"/>
      <c r="F15" s="12">
        <f t="shared" si="0"/>
        <v>0</v>
      </c>
      <c r="G15" s="13">
        <v>2</v>
      </c>
      <c r="H15" s="56">
        <f t="shared" si="1"/>
        <v>0.140625</v>
      </c>
      <c r="J15" s="16" t="s">
        <v>55</v>
      </c>
      <c r="K15" s="17" t="s">
        <v>56</v>
      </c>
    </row>
    <row r="16" spans="1:11" ht="13.5" thickBot="1">
      <c r="B16" s="5"/>
      <c r="C16" s="5"/>
      <c r="D16" s="5"/>
      <c r="E16" s="5"/>
      <c r="F16" s="12">
        <f t="shared" si="0"/>
        <v>0</v>
      </c>
      <c r="G16" s="13">
        <v>3</v>
      </c>
      <c r="H16" s="56">
        <f t="shared" si="1"/>
        <v>0.10546875</v>
      </c>
      <c r="J16" s="25" t="s">
        <v>57</v>
      </c>
      <c r="K16" s="26" t="s">
        <v>58</v>
      </c>
    </row>
    <row r="17" spans="2:8">
      <c r="B17" s="5"/>
      <c r="C17" s="5"/>
      <c r="D17" s="5"/>
      <c r="E17" s="5"/>
      <c r="F17" s="12">
        <f t="shared" si="0"/>
        <v>0</v>
      </c>
      <c r="G17" s="13">
        <v>4</v>
      </c>
      <c r="H17" s="56">
        <f t="shared" si="1"/>
        <v>7.91015625E-2</v>
      </c>
    </row>
    <row r="18" spans="2:8">
      <c r="B18" s="5"/>
      <c r="C18" s="20"/>
      <c r="D18" s="5"/>
      <c r="E18" s="5"/>
      <c r="F18" s="12">
        <f t="shared" si="0"/>
        <v>0</v>
      </c>
      <c r="G18" s="13">
        <v>5</v>
      </c>
      <c r="H18" s="56">
        <f t="shared" si="1"/>
        <v>5.9326171875E-2</v>
      </c>
    </row>
    <row r="19" spans="2:8">
      <c r="B19" s="5"/>
      <c r="C19" s="20"/>
      <c r="D19" s="5"/>
      <c r="E19" s="5"/>
      <c r="F19" s="12">
        <f t="shared" si="0"/>
        <v>0</v>
      </c>
      <c r="G19" s="13">
        <v>6</v>
      </c>
      <c r="H19" s="56">
        <f t="shared" si="1"/>
        <v>4.449462890625E-2</v>
      </c>
    </row>
    <row r="20" spans="2:8">
      <c r="B20" s="5"/>
      <c r="C20" s="20"/>
      <c r="D20" s="5"/>
      <c r="E20" s="5"/>
      <c r="F20" s="12">
        <f t="shared" si="0"/>
        <v>0</v>
      </c>
      <c r="G20" s="13">
        <v>7</v>
      </c>
      <c r="H20" s="56">
        <f t="shared" si="1"/>
        <v>3.33709716796875E-2</v>
      </c>
    </row>
    <row r="21" spans="2:8">
      <c r="B21" s="18"/>
      <c r="C21" s="20"/>
      <c r="D21" s="5"/>
      <c r="E21" s="5"/>
      <c r="F21" s="12">
        <f t="shared" si="0"/>
        <v>0</v>
      </c>
      <c r="G21" s="13">
        <v>8</v>
      </c>
      <c r="H21" s="56">
        <f t="shared" si="1"/>
        <v>2.5028228759765625E-2</v>
      </c>
    </row>
    <row r="22" spans="2:8">
      <c r="B22" s="18"/>
      <c r="C22" s="20"/>
      <c r="D22" s="5"/>
      <c r="E22" s="5"/>
      <c r="F22" s="12">
        <f t="shared" si="0"/>
        <v>0</v>
      </c>
      <c r="G22" s="13">
        <v>9</v>
      </c>
      <c r="H22" s="56">
        <f t="shared" si="1"/>
        <v>1.8771171569824219E-2</v>
      </c>
    </row>
    <row r="23" spans="2:8">
      <c r="B23" s="18"/>
      <c r="C23" s="20"/>
      <c r="D23" s="5"/>
      <c r="E23" s="5"/>
      <c r="F23" s="12">
        <f t="shared" si="0"/>
        <v>0</v>
      </c>
      <c r="G23" s="13">
        <v>10</v>
      </c>
      <c r="H23" s="56">
        <f t="shared" si="1"/>
        <v>1.4078378677368164E-2</v>
      </c>
    </row>
    <row r="24" spans="2:8">
      <c r="B24" s="18"/>
      <c r="C24" s="20"/>
      <c r="D24" s="5"/>
      <c r="E24" s="5"/>
      <c r="F24" s="12">
        <f t="shared" si="0"/>
        <v>0</v>
      </c>
      <c r="G24" s="13">
        <v>11</v>
      </c>
      <c r="H24" s="56">
        <f t="shared" si="1"/>
        <v>1.0558784008026123E-2</v>
      </c>
    </row>
    <row r="25" spans="2:8">
      <c r="B25" s="18"/>
      <c r="C25" s="20"/>
      <c r="D25" s="5"/>
      <c r="E25" s="5"/>
      <c r="F25" s="12">
        <f t="shared" si="0"/>
        <v>0</v>
      </c>
      <c r="G25" s="13">
        <v>12</v>
      </c>
      <c r="H25" s="56">
        <f t="shared" si="1"/>
        <v>7.9190880060195923E-3</v>
      </c>
    </row>
    <row r="26" spans="2:8" ht="17.25" customHeight="1">
      <c r="B26" s="68" t="s">
        <v>70</v>
      </c>
      <c r="C26" s="68"/>
      <c r="D26" s="68"/>
      <c r="E26" s="68"/>
      <c r="F26" s="12">
        <f t="shared" si="0"/>
        <v>0</v>
      </c>
      <c r="G26" s="13">
        <v>13</v>
      </c>
      <c r="H26" s="56">
        <f t="shared" si="1"/>
        <v>5.9393160045146942E-3</v>
      </c>
    </row>
    <row r="27" spans="2:8">
      <c r="B27" s="68"/>
      <c r="C27" s="68"/>
      <c r="D27" s="68"/>
      <c r="E27" s="68"/>
      <c r="F27" s="12">
        <f t="shared" si="0"/>
        <v>0</v>
      </c>
      <c r="G27" s="13">
        <v>14</v>
      </c>
      <c r="H27" s="56">
        <f t="shared" si="1"/>
        <v>4.4544870033860207E-3</v>
      </c>
    </row>
    <row r="28" spans="2:8">
      <c r="B28" s="68"/>
      <c r="C28" s="68"/>
      <c r="D28" s="68"/>
      <c r="E28" s="68"/>
      <c r="F28" s="12">
        <f t="shared" si="0"/>
        <v>0</v>
      </c>
      <c r="G28" s="13">
        <v>15</v>
      </c>
      <c r="H28" s="56">
        <f t="shared" si="1"/>
        <v>3.3408652525395155E-3</v>
      </c>
    </row>
    <row r="29" spans="2:8">
      <c r="B29" s="68"/>
      <c r="C29" s="68"/>
      <c r="D29" s="68"/>
      <c r="E29" s="68"/>
      <c r="F29" s="12">
        <f t="shared" si="0"/>
        <v>0</v>
      </c>
      <c r="G29" s="13">
        <v>16</v>
      </c>
      <c r="H29" s="56">
        <f t="shared" si="1"/>
        <v>2.5056489394046366E-3</v>
      </c>
    </row>
    <row r="30" spans="2:8">
      <c r="B30" s="68"/>
      <c r="C30" s="68"/>
      <c r="D30" s="68"/>
      <c r="E30" s="68"/>
      <c r="F30" s="5"/>
      <c r="G30" s="13">
        <v>17</v>
      </c>
      <c r="H30" s="56">
        <f t="shared" si="1"/>
        <v>1.8792367045534775E-3</v>
      </c>
    </row>
    <row r="31" spans="2:8">
      <c r="B31" s="68"/>
      <c r="C31" s="68"/>
      <c r="D31" s="68"/>
      <c r="E31" s="68"/>
      <c r="F31" s="5"/>
      <c r="G31" s="13">
        <v>18</v>
      </c>
      <c r="H31" s="56">
        <f t="shared" si="1"/>
        <v>1.4094275284151081E-3</v>
      </c>
    </row>
    <row r="32" spans="2:8">
      <c r="B32" s="68"/>
      <c r="C32" s="68"/>
      <c r="D32" s="68"/>
      <c r="E32" s="68"/>
      <c r="F32" s="5"/>
      <c r="G32" s="13">
        <v>19</v>
      </c>
      <c r="H32" s="56">
        <f t="shared" si="1"/>
        <v>1.0570706463113311E-3</v>
      </c>
    </row>
    <row r="33" spans="2:8">
      <c r="B33" s="68"/>
      <c r="C33" s="68"/>
      <c r="D33" s="68"/>
      <c r="E33" s="68"/>
      <c r="F33" s="5"/>
      <c r="G33" s="13">
        <v>20</v>
      </c>
      <c r="H33" s="56">
        <f t="shared" si="1"/>
        <v>7.9280298473349831E-4</v>
      </c>
    </row>
    <row r="34" spans="2:8">
      <c r="B34" s="68"/>
      <c r="C34" s="68"/>
      <c r="D34" s="68"/>
      <c r="E34" s="68"/>
      <c r="F34" s="5"/>
      <c r="G34" s="13">
        <v>21</v>
      </c>
      <c r="H34" s="56">
        <f t="shared" si="1"/>
        <v>5.9460223855012373E-4</v>
      </c>
    </row>
    <row r="35" spans="2:8">
      <c r="B35" s="18"/>
      <c r="C35" s="20"/>
      <c r="D35" s="5"/>
      <c r="E35" s="5"/>
      <c r="F35" s="5"/>
      <c r="G35" s="13">
        <v>22</v>
      </c>
      <c r="H35" s="56">
        <f t="shared" si="1"/>
        <v>4.459516789125928E-4</v>
      </c>
    </row>
    <row r="36" spans="2:8">
      <c r="B36" s="18"/>
      <c r="C36" s="20"/>
      <c r="D36" s="5"/>
      <c r="E36" s="5"/>
      <c r="F36" s="5"/>
      <c r="G36" s="13">
        <v>23</v>
      </c>
      <c r="H36" s="56">
        <f t="shared" si="1"/>
        <v>3.344637591844446E-4</v>
      </c>
    </row>
    <row r="37" spans="2:8">
      <c r="B37" s="18"/>
      <c r="C37" s="20"/>
      <c r="D37" s="5"/>
      <c r="E37" s="5"/>
      <c r="F37" s="5"/>
      <c r="G37" s="13">
        <v>24</v>
      </c>
      <c r="H37" s="56">
        <f t="shared" si="1"/>
        <v>2.5084781938833345E-4</v>
      </c>
    </row>
    <row r="38" spans="2:8" ht="13.5" thickBot="1">
      <c r="B38" s="18"/>
      <c r="C38" s="20"/>
      <c r="D38" s="5"/>
      <c r="E38" s="5"/>
      <c r="F38" s="5"/>
      <c r="G38" s="13">
        <v>25</v>
      </c>
      <c r="H38" s="57">
        <f t="shared" si="1"/>
        <v>1.8813586454125009E-4</v>
      </c>
    </row>
    <row r="39" spans="2:8">
      <c r="B39" s="18"/>
      <c r="C39" s="20"/>
      <c r="D39" s="5"/>
      <c r="E39" s="5"/>
      <c r="F39" s="5"/>
      <c r="G39" s="18"/>
    </row>
    <row r="40" spans="2:8">
      <c r="B40" s="18"/>
      <c r="C40" s="20"/>
      <c r="D40" s="5"/>
      <c r="E40" s="5"/>
      <c r="F40" s="5"/>
      <c r="G40" s="18"/>
    </row>
    <row r="41" spans="2:8">
      <c r="B41" s="18"/>
      <c r="C41" s="20"/>
      <c r="D41" s="5"/>
      <c r="E41" s="5"/>
      <c r="F41" s="5"/>
      <c r="G41" s="18"/>
    </row>
    <row r="42" spans="2:8">
      <c r="B42" s="18"/>
      <c r="C42" s="20"/>
      <c r="D42" s="5"/>
      <c r="E42" s="5"/>
      <c r="F42" s="5"/>
      <c r="G42" s="18"/>
    </row>
    <row r="43" spans="2:8">
      <c r="B43" s="18"/>
      <c r="C43" s="20"/>
      <c r="D43" s="5"/>
      <c r="E43" s="5"/>
      <c r="F43" s="5"/>
      <c r="G43" s="18"/>
    </row>
    <row r="44" spans="2:8">
      <c r="B44" s="18"/>
      <c r="C44" s="20"/>
      <c r="D44" s="5"/>
      <c r="E44" s="5"/>
      <c r="F44" s="5"/>
      <c r="G44" s="18"/>
    </row>
    <row r="45" spans="2:8">
      <c r="B45" s="18"/>
      <c r="C45" s="20"/>
      <c r="D45" s="5"/>
      <c r="E45" s="5"/>
      <c r="F45" s="5"/>
      <c r="G45" s="18"/>
    </row>
  </sheetData>
  <dataConsolidate/>
  <mergeCells count="1">
    <mergeCell ref="B26:E34"/>
  </mergeCells>
  <phoneticPr fontId="5"/>
  <dataValidations count="5">
    <dataValidation type="decimal" operator="greaterThanOrEqual" allowBlank="1" showInputMessage="1" showErrorMessage="1" errorTitle="Warning" error="t must be greater than or equal to 0." sqref="C9" xr:uid="{00000000-0002-0000-0300-000000000000}">
      <formula1>0</formula1>
    </dataValidation>
    <dataValidation type="decimal" operator="greaterThanOrEqual" allowBlank="1" showInputMessage="1" showErrorMessage="1" error="t must be greater than or equal to 0." sqref="C12" xr:uid="{00000000-0002-0000-0300-000001000000}">
      <formula1>0</formula1>
    </dataValidation>
    <dataValidation type="whole" allowBlank="1" showInputMessage="1" showErrorMessage="1" error="The number of servers must be an integer between 1 and 25 (inclusive)." sqref="C6" xr:uid="{00000000-0002-0000-0300-000002000000}">
      <formula1>1</formula1>
      <formula2>25</formula2>
    </dataValidation>
    <dataValidation type="decimal" operator="greaterThan" allowBlank="1" showInputMessage="1" showErrorMessage="1" error="The mean arrival rate must be greater than zero." sqref="C4" xr:uid="{00000000-0002-0000-0300-000003000000}">
      <formula1>0</formula1>
    </dataValidation>
    <dataValidation type="decimal" operator="greaterThan" allowBlank="1" showInputMessage="1" showErrorMessage="1" error="The mean service rate must be greater than zero." sqref="C5" xr:uid="{00000000-0002-0000-0300-000004000000}">
      <formula1>0</formula1>
    </dataValidation>
  </dataValidations>
  <printOptions headings="1" gridLines="1"/>
  <pageMargins left="0.75" right="0.75" top="1" bottom="1" header="0.5" footer="0.5"/>
  <pageSetup paperSize="0" scale="81" orientation="landscape" horizontalDpi="4294967292" verticalDpi="4294967292"/>
  <headerFooter alignWithMargins="0"/>
  <ignoredErrors>
    <ignoredError sqref="E9:E10 I7:I8 C12 C9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45"/>
  <sheetViews>
    <sheetView workbookViewId="0">
      <selection activeCell="N34" sqref="N34"/>
    </sheetView>
  </sheetViews>
  <sheetFormatPr defaultColWidth="12.42578125" defaultRowHeight="12.75"/>
  <cols>
    <col min="1" max="1" width="3.140625" style="4" customWidth="1"/>
    <col min="2" max="2" width="15" style="2" customWidth="1"/>
    <col min="3" max="3" width="11" style="3" customWidth="1"/>
    <col min="4" max="4" width="20.42578125" style="4" customWidth="1"/>
    <col min="5" max="5" width="31.42578125" style="4" customWidth="1"/>
    <col min="6" max="6" width="29.28515625" style="4" hidden="1" customWidth="1"/>
    <col min="7" max="7" width="5.7109375" style="2" bestFit="1" customWidth="1"/>
    <col min="8" max="8" width="14" style="5" bestFit="1" customWidth="1"/>
    <col min="9" max="9" width="12.42578125" style="4" customWidth="1"/>
    <col min="10" max="10" width="13.140625" style="4" bestFit="1" customWidth="1"/>
    <col min="11" max="11" width="9.28515625" style="4" bestFit="1" customWidth="1"/>
    <col min="12" max="16384" width="12.42578125" style="4"/>
  </cols>
  <sheetData>
    <row r="1" spans="1:11" ht="18">
      <c r="A1" s="1" t="s">
        <v>39</v>
      </c>
    </row>
    <row r="2" spans="1:11" ht="13.5" thickBot="1"/>
    <row r="3" spans="1:11" ht="13.5" thickBot="1">
      <c r="A3" s="6"/>
      <c r="C3" s="7" t="s">
        <v>40</v>
      </c>
      <c r="H3" s="8" t="s">
        <v>41</v>
      </c>
      <c r="J3" s="9" t="s">
        <v>42</v>
      </c>
      <c r="K3" s="10" t="s">
        <v>43</v>
      </c>
    </row>
    <row r="4" spans="1:11">
      <c r="A4" s="6"/>
      <c r="B4" s="11" t="s">
        <v>44</v>
      </c>
      <c r="C4" s="53">
        <v>15</v>
      </c>
      <c r="D4" s="5" t="s">
        <v>45</v>
      </c>
      <c r="E4" s="5"/>
      <c r="F4" s="12">
        <f t="shared" ref="F4:F29" si="0">IF(G13&lt;=s-1,((Lambda/Mu)^G13)/FACT(G13),0)</f>
        <v>1</v>
      </c>
      <c r="G4" s="13" t="s">
        <v>46</v>
      </c>
      <c r="H4" s="55">
        <f>IF(Rho&lt;1,Lq+Lambda/Mu,NA())</f>
        <v>1.6666666666666665</v>
      </c>
      <c r="J4" s="14" t="s">
        <v>47</v>
      </c>
      <c r="K4" s="15" t="s">
        <v>48</v>
      </c>
    </row>
    <row r="5" spans="1:11" ht="15.75">
      <c r="A5" s="6"/>
      <c r="B5" s="11" t="s">
        <v>49</v>
      </c>
      <c r="C5" s="53">
        <f>60/2.5</f>
        <v>24</v>
      </c>
      <c r="D5" s="5" t="s">
        <v>0</v>
      </c>
      <c r="E5" s="5"/>
      <c r="F5" s="12">
        <f t="shared" si="0"/>
        <v>0</v>
      </c>
      <c r="G5" s="13" t="s">
        <v>59</v>
      </c>
      <c r="H5" s="56">
        <f>IF(Rho&lt;1,Lambda*Mu*((Lambda/Mu)^s)/(FACT(s-1)*(s*Mu-Lambda)^2/P0),NA())</f>
        <v>1.0416666666666665</v>
      </c>
      <c r="J5" s="16" t="s">
        <v>1</v>
      </c>
      <c r="K5" s="17" t="s">
        <v>2</v>
      </c>
    </row>
    <row r="6" spans="1:11">
      <c r="A6" s="6"/>
      <c r="B6" s="18" t="s">
        <v>3</v>
      </c>
      <c r="C6" s="53">
        <v>1</v>
      </c>
      <c r="D6" s="5" t="s">
        <v>4</v>
      </c>
      <c r="E6" s="5"/>
      <c r="F6" s="12">
        <f t="shared" si="0"/>
        <v>0</v>
      </c>
      <c r="G6" s="13"/>
      <c r="H6" s="56"/>
      <c r="I6" s="19" t="s">
        <v>65</v>
      </c>
      <c r="J6" s="16" t="s">
        <v>5</v>
      </c>
      <c r="K6" s="17" t="s">
        <v>6</v>
      </c>
    </row>
    <row r="7" spans="1:11" ht="13.5" thickBot="1">
      <c r="A7" s="6"/>
      <c r="B7" s="18"/>
      <c r="C7" s="20"/>
      <c r="D7" s="5"/>
      <c r="E7" s="5"/>
      <c r="F7" s="12">
        <f t="shared" si="0"/>
        <v>0</v>
      </c>
      <c r="G7" s="13" t="s">
        <v>7</v>
      </c>
      <c r="H7" s="56">
        <f>IF(Rho&lt;1,L/Lambda,NA())</f>
        <v>0.1111111111111111</v>
      </c>
      <c r="I7" s="3">
        <f>W*60</f>
        <v>6.6666666666666661</v>
      </c>
      <c r="J7" s="16" t="s">
        <v>8</v>
      </c>
      <c r="K7" s="17" t="s">
        <v>9</v>
      </c>
    </row>
    <row r="8" spans="1:11" ht="16.5" thickBot="1">
      <c r="A8" s="6"/>
      <c r="B8" s="13" t="s">
        <v>10</v>
      </c>
      <c r="C8" s="54">
        <f>IF((s-1-Lambda/Mu)=0,EXP(-Mu*C9)*(1+P0*((Lambda/Mu)^s)/(FACT(s)*(1-Rho))*Mu*C9),EXP(-Mu*C9)*(1+P0*((Lambda/Mu)^s)/(FACT(s)*(1-Rho))*(1-EXP(-Mu*C9*(s-1-Lambda/Mu)))/(s-1-Lambda/Mu)))</f>
        <v>0.47236655274101469</v>
      </c>
      <c r="D8" s="5"/>
      <c r="E8" s="5"/>
      <c r="F8" s="12">
        <f t="shared" si="0"/>
        <v>0</v>
      </c>
      <c r="G8" s="13" t="s">
        <v>60</v>
      </c>
      <c r="H8" s="56">
        <f>IF(Rho&lt;1,Lq/Lambda,NA())</f>
        <v>6.9444444444444434E-2</v>
      </c>
      <c r="I8" s="3">
        <f>Wq*60</f>
        <v>4.1666666666666661</v>
      </c>
      <c r="J8" s="16" t="s">
        <v>11</v>
      </c>
      <c r="K8" s="17" t="s">
        <v>12</v>
      </c>
    </row>
    <row r="9" spans="1:11">
      <c r="A9" s="6"/>
      <c r="B9" s="18" t="s">
        <v>13</v>
      </c>
      <c r="C9" s="53">
        <f>5/60</f>
        <v>8.3333333333333329E-2</v>
      </c>
      <c r="D9" s="5"/>
      <c r="E9" s="21" t="str">
        <f>IF(Rho&gt;=1,"Model invalid because:","")</f>
        <v/>
      </c>
      <c r="F9" s="12">
        <f t="shared" si="0"/>
        <v>0</v>
      </c>
      <c r="G9" s="13"/>
      <c r="H9" s="56"/>
      <c r="J9" s="16" t="s">
        <v>14</v>
      </c>
      <c r="K9" s="17" t="s">
        <v>15</v>
      </c>
    </row>
    <row r="10" spans="1:11" ht="13.5" thickBot="1">
      <c r="A10" s="6"/>
      <c r="B10" s="18"/>
      <c r="C10" s="20"/>
      <c r="D10" s="5"/>
      <c r="E10" s="58" t="str">
        <f>IF(Rho&gt;=1,"   r   &gt;=   1","")</f>
        <v/>
      </c>
      <c r="F10" s="12">
        <f t="shared" si="0"/>
        <v>0</v>
      </c>
      <c r="G10" s="22" t="s">
        <v>16</v>
      </c>
      <c r="H10" s="57">
        <f>Lambda/(s*Mu)</f>
        <v>0.625</v>
      </c>
      <c r="J10" s="16" t="s">
        <v>17</v>
      </c>
      <c r="K10" s="17" t="s">
        <v>18</v>
      </c>
    </row>
    <row r="11" spans="1:11" ht="16.5" thickBot="1">
      <c r="A11" s="6"/>
      <c r="B11" s="13" t="s">
        <v>61</v>
      </c>
      <c r="C11" s="54">
        <f ca="1">(1-SUM(OFFSET(P0,0,0,s,1)))*EXP(-s*Mu*(1-Rho)*C12)</f>
        <v>0.29522909546313419</v>
      </c>
      <c r="D11" s="5"/>
      <c r="E11" s="5"/>
      <c r="F11" s="12">
        <f t="shared" si="0"/>
        <v>0</v>
      </c>
      <c r="G11" s="18"/>
      <c r="J11" s="16" t="s">
        <v>19</v>
      </c>
      <c r="K11" s="17" t="s">
        <v>20</v>
      </c>
    </row>
    <row r="12" spans="1:11" ht="16.5" thickBot="1">
      <c r="A12" s="6"/>
      <c r="B12" s="18" t="s">
        <v>13</v>
      </c>
      <c r="C12" s="53">
        <f>5/60</f>
        <v>8.3333333333333329E-2</v>
      </c>
      <c r="D12" s="5"/>
      <c r="E12" s="5"/>
      <c r="F12" s="12">
        <f t="shared" si="0"/>
        <v>0</v>
      </c>
      <c r="G12" s="23" t="s">
        <v>11</v>
      </c>
      <c r="H12" s="24" t="s">
        <v>62</v>
      </c>
      <c r="J12" s="16" t="s">
        <v>21</v>
      </c>
      <c r="K12" s="17" t="s">
        <v>50</v>
      </c>
    </row>
    <row r="13" spans="1:11">
      <c r="B13" s="18"/>
      <c r="C13" s="20"/>
      <c r="D13" s="5"/>
      <c r="E13" s="5"/>
      <c r="F13" s="12">
        <f t="shared" si="0"/>
        <v>0</v>
      </c>
      <c r="G13" s="13">
        <v>0</v>
      </c>
      <c r="H13" s="55">
        <f>IF(Rho&lt;1,1/(SUM(F4:F29)+((Lambda/Mu)^s)/(FACT(s)*(1-Lambda/(s*Mu)))),NA())</f>
        <v>0.37499999999999994</v>
      </c>
      <c r="J13" s="16" t="s">
        <v>51</v>
      </c>
      <c r="K13" s="17" t="s">
        <v>52</v>
      </c>
    </row>
    <row r="14" spans="1:11">
      <c r="B14" s="5"/>
      <c r="C14" s="5"/>
      <c r="D14" s="5"/>
      <c r="E14" s="5"/>
      <c r="F14" s="12">
        <f t="shared" si="0"/>
        <v>0</v>
      </c>
      <c r="G14" s="13">
        <v>1</v>
      </c>
      <c r="H14" s="56">
        <f t="shared" ref="H14:H38" si="1">IF(Rho&lt;1,IF(s=1,(1-Rho)*Rho^n,IF(s&gt;=n,((Lambda/Mu)^n)*P0/FACT(n),((Lambda/Mu)^n)*P0/(FACT(s)*(s^(n-s))))),NA())</f>
        <v>0.234375</v>
      </c>
      <c r="J14" s="16" t="s">
        <v>53</v>
      </c>
      <c r="K14" s="17" t="s">
        <v>54</v>
      </c>
    </row>
    <row r="15" spans="1:11">
      <c r="B15" s="5"/>
      <c r="C15" s="5"/>
      <c r="D15" s="5"/>
      <c r="E15" s="5"/>
      <c r="F15" s="12">
        <f t="shared" si="0"/>
        <v>0</v>
      </c>
      <c r="G15" s="13">
        <v>2</v>
      </c>
      <c r="H15" s="56">
        <f t="shared" si="1"/>
        <v>0.146484375</v>
      </c>
      <c r="J15" s="16" t="s">
        <v>55</v>
      </c>
      <c r="K15" s="17" t="s">
        <v>56</v>
      </c>
    </row>
    <row r="16" spans="1:11" ht="13.5" thickBot="1">
      <c r="B16" s="5"/>
      <c r="C16" s="5"/>
      <c r="D16" s="5"/>
      <c r="E16" s="5"/>
      <c r="F16" s="12">
        <f t="shared" si="0"/>
        <v>0</v>
      </c>
      <c r="G16" s="13">
        <v>3</v>
      </c>
      <c r="H16" s="56">
        <f t="shared" si="1"/>
        <v>9.1552734375E-2</v>
      </c>
      <c r="J16" s="25" t="s">
        <v>57</v>
      </c>
      <c r="K16" s="26" t="s">
        <v>58</v>
      </c>
    </row>
    <row r="17" spans="2:8">
      <c r="B17" s="5"/>
      <c r="C17" s="5"/>
      <c r="D17" s="5"/>
      <c r="E17" s="5"/>
      <c r="F17" s="12">
        <f t="shared" si="0"/>
        <v>0</v>
      </c>
      <c r="G17" s="13">
        <v>4</v>
      </c>
      <c r="H17" s="56">
        <f t="shared" si="1"/>
        <v>5.7220458984375E-2</v>
      </c>
    </row>
    <row r="18" spans="2:8">
      <c r="B18" s="5"/>
      <c r="C18" s="20"/>
      <c r="D18" s="5"/>
      <c r="E18" s="5"/>
      <c r="F18" s="12">
        <f t="shared" si="0"/>
        <v>0</v>
      </c>
      <c r="G18" s="13">
        <v>5</v>
      </c>
      <c r="H18" s="56">
        <f t="shared" si="1"/>
        <v>3.5762786865234375E-2</v>
      </c>
    </row>
    <row r="19" spans="2:8">
      <c r="B19" s="5"/>
      <c r="C19" s="20"/>
      <c r="D19" s="5"/>
      <c r="E19" s="5"/>
      <c r="F19" s="12">
        <f t="shared" si="0"/>
        <v>0</v>
      </c>
      <c r="G19" s="13">
        <v>6</v>
      </c>
      <c r="H19" s="56">
        <f t="shared" si="1"/>
        <v>2.2351741790771484E-2</v>
      </c>
    </row>
    <row r="20" spans="2:8">
      <c r="B20" s="5"/>
      <c r="C20" s="20"/>
      <c r="D20" s="5"/>
      <c r="E20" s="5"/>
      <c r="F20" s="12">
        <f t="shared" si="0"/>
        <v>0</v>
      </c>
      <c r="G20" s="13">
        <v>7</v>
      </c>
      <c r="H20" s="56">
        <f t="shared" si="1"/>
        <v>1.3969838619232178E-2</v>
      </c>
    </row>
    <row r="21" spans="2:8">
      <c r="B21" s="18"/>
      <c r="C21" s="20"/>
      <c r="D21" s="5"/>
      <c r="E21" s="5"/>
      <c r="F21" s="12">
        <f t="shared" si="0"/>
        <v>0</v>
      </c>
      <c r="G21" s="13">
        <v>8</v>
      </c>
      <c r="H21" s="56">
        <f t="shared" si="1"/>
        <v>8.7311491370201111E-3</v>
      </c>
    </row>
    <row r="22" spans="2:8">
      <c r="B22" s="18"/>
      <c r="C22" s="20"/>
      <c r="D22" s="5"/>
      <c r="E22" s="5"/>
      <c r="F22" s="12">
        <f t="shared" si="0"/>
        <v>0</v>
      </c>
      <c r="G22" s="13">
        <v>9</v>
      </c>
      <c r="H22" s="56">
        <f t="shared" si="1"/>
        <v>5.4569682106375694E-3</v>
      </c>
    </row>
    <row r="23" spans="2:8">
      <c r="B23" s="18"/>
      <c r="C23" s="20"/>
      <c r="D23" s="5"/>
      <c r="E23" s="5"/>
      <c r="F23" s="12">
        <f t="shared" si="0"/>
        <v>0</v>
      </c>
      <c r="G23" s="13">
        <v>10</v>
      </c>
      <c r="H23" s="56">
        <f t="shared" si="1"/>
        <v>3.4106051316484809E-3</v>
      </c>
    </row>
    <row r="24" spans="2:8">
      <c r="B24" s="18"/>
      <c r="C24" s="20"/>
      <c r="D24" s="5"/>
      <c r="E24" s="5"/>
      <c r="F24" s="12">
        <f t="shared" si="0"/>
        <v>0</v>
      </c>
      <c r="G24" s="13">
        <v>11</v>
      </c>
      <c r="H24" s="56">
        <f t="shared" si="1"/>
        <v>2.1316282072803006E-3</v>
      </c>
    </row>
    <row r="25" spans="2:8" ht="17.25" customHeight="1">
      <c r="B25" s="68" t="s">
        <v>71</v>
      </c>
      <c r="C25" s="68"/>
      <c r="D25" s="68"/>
      <c r="E25" s="68"/>
      <c r="F25" s="12">
        <f t="shared" si="0"/>
        <v>0</v>
      </c>
      <c r="G25" s="13">
        <v>12</v>
      </c>
      <c r="H25" s="56">
        <f t="shared" si="1"/>
        <v>1.3322676295501878E-3</v>
      </c>
    </row>
    <row r="26" spans="2:8" ht="12.75" customHeight="1">
      <c r="B26" s="68"/>
      <c r="C26" s="68"/>
      <c r="D26" s="68"/>
      <c r="E26" s="68"/>
      <c r="F26" s="12">
        <f t="shared" si="0"/>
        <v>0</v>
      </c>
      <c r="G26" s="13">
        <v>13</v>
      </c>
      <c r="H26" s="56">
        <f t="shared" si="1"/>
        <v>8.3266726846886741E-4</v>
      </c>
    </row>
    <row r="27" spans="2:8" ht="12.75" customHeight="1">
      <c r="B27" s="68"/>
      <c r="C27" s="68"/>
      <c r="D27" s="68"/>
      <c r="E27" s="68"/>
      <c r="F27" s="12">
        <f t="shared" si="0"/>
        <v>0</v>
      </c>
      <c r="G27" s="13">
        <v>14</v>
      </c>
      <c r="H27" s="56">
        <f t="shared" si="1"/>
        <v>5.2041704279304213E-4</v>
      </c>
    </row>
    <row r="28" spans="2:8" ht="12.75" customHeight="1">
      <c r="B28" s="68"/>
      <c r="C28" s="68"/>
      <c r="D28" s="68"/>
      <c r="E28" s="68"/>
      <c r="F28" s="12">
        <f t="shared" si="0"/>
        <v>0</v>
      </c>
      <c r="G28" s="13">
        <v>15</v>
      </c>
      <c r="H28" s="56">
        <f t="shared" si="1"/>
        <v>3.2526065174565133E-4</v>
      </c>
    </row>
    <row r="29" spans="2:8" ht="12.75" customHeight="1">
      <c r="B29" s="68"/>
      <c r="C29" s="68"/>
      <c r="D29" s="68"/>
      <c r="E29" s="68"/>
      <c r="F29" s="12">
        <f t="shared" si="0"/>
        <v>0</v>
      </c>
      <c r="G29" s="13">
        <v>16</v>
      </c>
      <c r="H29" s="56">
        <f t="shared" si="1"/>
        <v>2.0328790734103208E-4</v>
      </c>
    </row>
    <row r="30" spans="2:8" ht="12.75" customHeight="1">
      <c r="B30" s="68"/>
      <c r="C30" s="68"/>
      <c r="D30" s="68"/>
      <c r="E30" s="68"/>
      <c r="F30" s="5"/>
      <c r="G30" s="13">
        <v>17</v>
      </c>
      <c r="H30" s="56">
        <f t="shared" si="1"/>
        <v>1.2705494208814505E-4</v>
      </c>
    </row>
    <row r="31" spans="2:8" ht="12.75" customHeight="1">
      <c r="B31" s="68"/>
      <c r="C31" s="68"/>
      <c r="D31" s="68"/>
      <c r="E31" s="68"/>
      <c r="F31" s="5"/>
      <c r="G31" s="13">
        <v>18</v>
      </c>
      <c r="H31" s="56">
        <f t="shared" si="1"/>
        <v>7.9409338805090657E-5</v>
      </c>
    </row>
    <row r="32" spans="2:8" ht="12.75" customHeight="1">
      <c r="B32" s="68"/>
      <c r="C32" s="68"/>
      <c r="D32" s="68"/>
      <c r="E32" s="68"/>
      <c r="F32" s="5"/>
      <c r="G32" s="13">
        <v>19</v>
      </c>
      <c r="H32" s="56">
        <f t="shared" si="1"/>
        <v>4.963083675318166E-5</v>
      </c>
    </row>
    <row r="33" spans="2:8" ht="12.75" customHeight="1">
      <c r="B33" s="68"/>
      <c r="C33" s="68"/>
      <c r="D33" s="68"/>
      <c r="E33" s="68"/>
      <c r="F33" s="5"/>
      <c r="G33" s="13">
        <v>20</v>
      </c>
      <c r="H33" s="56">
        <f t="shared" si="1"/>
        <v>3.1019272970738538E-5</v>
      </c>
    </row>
    <row r="34" spans="2:8" ht="12.75" customHeight="1">
      <c r="B34" s="68"/>
      <c r="C34" s="68"/>
      <c r="D34" s="68"/>
      <c r="E34" s="68"/>
      <c r="F34" s="5"/>
      <c r="G34" s="13">
        <v>21</v>
      </c>
      <c r="H34" s="56">
        <f t="shared" si="1"/>
        <v>1.9387045606711586E-5</v>
      </c>
    </row>
    <row r="35" spans="2:8">
      <c r="B35" s="68"/>
      <c r="C35" s="68"/>
      <c r="D35" s="68"/>
      <c r="E35" s="68"/>
      <c r="F35" s="5"/>
      <c r="G35" s="13">
        <v>22</v>
      </c>
      <c r="H35" s="56">
        <f t="shared" si="1"/>
        <v>1.2116903504194741E-5</v>
      </c>
    </row>
    <row r="36" spans="2:8">
      <c r="B36" s="18"/>
      <c r="C36" s="20"/>
      <c r="D36" s="5"/>
      <c r="E36" s="5"/>
      <c r="F36" s="5"/>
      <c r="G36" s="13">
        <v>23</v>
      </c>
      <c r="H36" s="56">
        <f t="shared" si="1"/>
        <v>7.5730646901217127E-6</v>
      </c>
    </row>
    <row r="37" spans="2:8">
      <c r="B37" s="18"/>
      <c r="C37" s="20"/>
      <c r="D37" s="5"/>
      <c r="E37" s="5"/>
      <c r="F37" s="5"/>
      <c r="G37" s="13">
        <v>24</v>
      </c>
      <c r="H37" s="56">
        <f t="shared" si="1"/>
        <v>4.7331654313260708E-6</v>
      </c>
    </row>
    <row r="38" spans="2:8" ht="13.5" thickBot="1">
      <c r="B38" s="18"/>
      <c r="C38" s="20"/>
      <c r="D38" s="5"/>
      <c r="E38" s="5"/>
      <c r="F38" s="5"/>
      <c r="G38" s="13">
        <v>25</v>
      </c>
      <c r="H38" s="57">
        <f t="shared" si="1"/>
        <v>2.9582283945787948E-6</v>
      </c>
    </row>
    <row r="39" spans="2:8">
      <c r="B39" s="18"/>
      <c r="C39" s="20"/>
      <c r="D39" s="5"/>
      <c r="E39" s="5"/>
      <c r="F39" s="5"/>
      <c r="G39" s="18"/>
    </row>
    <row r="40" spans="2:8">
      <c r="B40" s="18"/>
      <c r="C40" s="20"/>
      <c r="D40" s="5"/>
      <c r="E40" s="5"/>
      <c r="F40" s="5"/>
      <c r="G40" s="18"/>
    </row>
    <row r="41" spans="2:8">
      <c r="B41" s="18"/>
      <c r="C41" s="20"/>
      <c r="D41" s="5"/>
      <c r="E41" s="5"/>
      <c r="F41" s="5"/>
      <c r="G41" s="18"/>
    </row>
    <row r="42" spans="2:8">
      <c r="B42" s="18"/>
      <c r="C42" s="20"/>
      <c r="D42" s="5"/>
      <c r="E42" s="5"/>
      <c r="F42" s="5"/>
      <c r="G42" s="18"/>
    </row>
    <row r="43" spans="2:8">
      <c r="B43" s="18"/>
      <c r="C43" s="20"/>
      <c r="D43" s="5"/>
      <c r="E43" s="5"/>
      <c r="F43" s="5"/>
      <c r="G43" s="18"/>
    </row>
    <row r="44" spans="2:8">
      <c r="B44" s="18"/>
      <c r="C44" s="20"/>
      <c r="D44" s="5"/>
      <c r="E44" s="5"/>
      <c r="F44" s="5"/>
      <c r="G44" s="18"/>
    </row>
    <row r="45" spans="2:8">
      <c r="B45" s="18"/>
      <c r="C45" s="20"/>
      <c r="D45" s="5"/>
      <c r="E45" s="5"/>
      <c r="F45" s="5"/>
      <c r="G45" s="18"/>
    </row>
  </sheetData>
  <dataConsolidate/>
  <mergeCells count="1">
    <mergeCell ref="B25:E35"/>
  </mergeCells>
  <phoneticPr fontId="5"/>
  <dataValidations count="5">
    <dataValidation type="decimal" operator="greaterThanOrEqual" allowBlank="1" showInputMessage="1" showErrorMessage="1" errorTitle="Warning" error="t must be greater than or equal to 0." sqref="C9" xr:uid="{00000000-0002-0000-0400-000000000000}">
      <formula1>0</formula1>
    </dataValidation>
    <dataValidation type="decimal" operator="greaterThanOrEqual" allowBlank="1" showInputMessage="1" showErrorMessage="1" error="t must be greater than or equal to 0." sqref="C12" xr:uid="{00000000-0002-0000-0400-000001000000}">
      <formula1>0</formula1>
    </dataValidation>
    <dataValidation type="whole" allowBlank="1" showInputMessage="1" showErrorMessage="1" error="The number of servers must be an integer between 1 and 25 (inclusive)." sqref="C6" xr:uid="{00000000-0002-0000-0400-000002000000}">
      <formula1>1</formula1>
      <formula2>25</formula2>
    </dataValidation>
    <dataValidation type="decimal" operator="greaterThan" allowBlank="1" showInputMessage="1" showErrorMessage="1" error="The mean arrival rate must be greater than zero." sqref="C4" xr:uid="{00000000-0002-0000-0400-000003000000}">
      <formula1>0</formula1>
    </dataValidation>
    <dataValidation type="decimal" operator="greaterThan" allowBlank="1" showInputMessage="1" showErrorMessage="1" error="The mean service rate must be greater than zero." sqref="C5" xr:uid="{00000000-0002-0000-0400-000004000000}">
      <formula1>0</formula1>
    </dataValidation>
  </dataValidations>
  <printOptions headings="1" gridLines="1"/>
  <pageMargins left="0.75" right="0.75" top="1" bottom="1" header="0.5" footer="0.5"/>
  <pageSetup paperSize="0" scale="81" orientation="landscape" horizontalDpi="4294967292" verticalDpi="4294967292"/>
  <headerFooter alignWithMargins="0"/>
  <ignoredErrors>
    <ignoredError sqref="I7:I8 E9:E10 C9 C5 C12" unlocked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2BF1-A01B-4F99-990F-3C042BBD1150}">
  <sheetPr>
    <pageSetUpPr fitToPage="1"/>
  </sheetPr>
  <dimension ref="A1:K38"/>
  <sheetViews>
    <sheetView workbookViewId="0">
      <selection activeCell="J30" sqref="J30:J31"/>
    </sheetView>
  </sheetViews>
  <sheetFormatPr defaultColWidth="10.7109375" defaultRowHeight="12.75"/>
  <cols>
    <col min="1" max="1" width="10.42578125" style="70" customWidth="1"/>
    <col min="2" max="2" width="11" style="71" customWidth="1"/>
    <col min="3" max="3" width="9.42578125" style="72" customWidth="1"/>
    <col min="4" max="4" width="15" style="70" customWidth="1"/>
    <col min="5" max="5" width="22.42578125" style="70" customWidth="1"/>
    <col min="6" max="6" width="0.5703125" style="70" customWidth="1"/>
    <col min="7" max="7" width="4.85546875" style="71" bestFit="1" customWidth="1"/>
    <col min="8" max="8" width="10.85546875" style="70" customWidth="1"/>
    <col min="9" max="9" width="10.7109375" style="70" customWidth="1"/>
    <col min="10" max="10" width="11.28515625" style="70" bestFit="1" customWidth="1"/>
    <col min="11" max="11" width="8" style="70" bestFit="1" customWidth="1"/>
    <col min="12" max="16384" width="10.7109375" style="70"/>
  </cols>
  <sheetData>
    <row r="1" spans="1:11" ht="18">
      <c r="A1" s="95" t="s">
        <v>39</v>
      </c>
    </row>
    <row r="2" spans="1:11" ht="13.5" thickBot="1"/>
    <row r="3" spans="1:11" ht="13.5" thickBot="1">
      <c r="C3" s="94" t="s">
        <v>40</v>
      </c>
      <c r="H3" s="93" t="s">
        <v>41</v>
      </c>
      <c r="J3" s="92" t="s">
        <v>42</v>
      </c>
      <c r="K3" s="91" t="s">
        <v>43</v>
      </c>
    </row>
    <row r="4" spans="1:11">
      <c r="B4" s="88" t="s">
        <v>44</v>
      </c>
      <c r="C4" s="83">
        <v>30</v>
      </c>
      <c r="D4" s="70" t="s">
        <v>45</v>
      </c>
      <c r="F4" s="76">
        <f>IF(G13&lt;=s-1,((Lambda/Mu)^G13)/FACT(G13),0)</f>
        <v>1</v>
      </c>
      <c r="G4" s="74" t="s">
        <v>46</v>
      </c>
      <c r="H4" s="81">
        <f>IF(Rho&lt;1,Lq+Lambda/Mu,NA())</f>
        <v>3</v>
      </c>
      <c r="J4" s="90" t="s">
        <v>47</v>
      </c>
      <c r="K4" s="89" t="s">
        <v>48</v>
      </c>
    </row>
    <row r="5" spans="1:11" ht="15.75">
      <c r="B5" s="88" t="s">
        <v>49</v>
      </c>
      <c r="C5" s="83">
        <v>40</v>
      </c>
      <c r="D5" s="70" t="s">
        <v>0</v>
      </c>
      <c r="F5" s="76">
        <f>IF(G14&lt;=s-1,((Lambda/Mu)^G14)/FACT(G14),0)</f>
        <v>0</v>
      </c>
      <c r="G5" s="74" t="s">
        <v>59</v>
      </c>
      <c r="H5" s="75">
        <f>IF(Rho&lt;1,Lambda*Mu*((Lambda/Mu)^s)/(FACT(s-1)*(s*Mu-Lambda)^2/P0),NA())</f>
        <v>2.25</v>
      </c>
      <c r="J5" s="80" t="s">
        <v>1</v>
      </c>
      <c r="K5" s="79" t="s">
        <v>2</v>
      </c>
    </row>
    <row r="6" spans="1:11">
      <c r="B6" s="71" t="s">
        <v>3</v>
      </c>
      <c r="C6" s="83">
        <v>1</v>
      </c>
      <c r="D6" s="70" t="s">
        <v>4</v>
      </c>
      <c r="F6" s="76">
        <f>IF(G15&lt;=s-1,((Lambda/Mu)^G15)/FACT(G15),0)</f>
        <v>0</v>
      </c>
      <c r="G6" s="74"/>
      <c r="H6" s="75"/>
      <c r="J6" s="80" t="s">
        <v>5</v>
      </c>
      <c r="K6" s="79" t="s">
        <v>6</v>
      </c>
    </row>
    <row r="7" spans="1:11" ht="13.5" thickBot="1">
      <c r="F7" s="76">
        <f>IF(G16&lt;=s-1,((Lambda/Mu)^G16)/FACT(G16),0)</f>
        <v>0</v>
      </c>
      <c r="G7" s="74" t="s">
        <v>7</v>
      </c>
      <c r="H7" s="75">
        <f>IF(Rho&lt;1,L/Lambda,NA())</f>
        <v>0.1</v>
      </c>
      <c r="I7" s="70">
        <f>W*60</f>
        <v>6</v>
      </c>
      <c r="J7" s="80" t="s">
        <v>8</v>
      </c>
      <c r="K7" s="79" t="s">
        <v>9</v>
      </c>
    </row>
    <row r="8" spans="1:11" ht="16.5" thickBot="1">
      <c r="B8" s="74" t="s">
        <v>10</v>
      </c>
      <c r="C8" s="84">
        <f>IF((s-1-Lambda/Mu)=0,EXP(-Mu*C9)*(1+P0*((Lambda/Mu)^s)/(FACT(s)*(1-Rho))*Mu*C9),EXP(-Mu*C9)*(1+P0*((Lambda/Mu)^s)/(FACT(s)*(1-Rho))*(1-EXP(-Mu*C9*(s-1-Lambda/Mu)))/(s-1-Lambda/Mu)))</f>
        <v>0.31140322391459757</v>
      </c>
      <c r="F8" s="76">
        <f>IF(G17&lt;=s-1,((Lambda/Mu)^G17)/FACT(G17),0)</f>
        <v>0</v>
      </c>
      <c r="G8" s="74" t="s">
        <v>60</v>
      </c>
      <c r="H8" s="75">
        <f>IF(Rho&lt;1,Lq/Lambda,NA())</f>
        <v>7.4999999999999997E-2</v>
      </c>
      <c r="I8" s="70">
        <f>Wq*60</f>
        <v>4.5</v>
      </c>
      <c r="J8" s="80" t="s">
        <v>11</v>
      </c>
      <c r="K8" s="79" t="s">
        <v>12</v>
      </c>
    </row>
    <row r="9" spans="1:11">
      <c r="B9" s="71" t="s">
        <v>13</v>
      </c>
      <c r="C9" s="83">
        <f>7/60</f>
        <v>0.11666666666666667</v>
      </c>
      <c r="E9" s="87" t="str">
        <f>IF(Rho&gt;=1,"Model invalid because:","")</f>
        <v/>
      </c>
      <c r="F9" s="76">
        <f>IF(G18&lt;=s-1,((Lambda/Mu)^G18)/FACT(G18),0)</f>
        <v>0</v>
      </c>
      <c r="G9" s="74"/>
      <c r="H9" s="75"/>
      <c r="J9" s="80" t="s">
        <v>14</v>
      </c>
      <c r="K9" s="79" t="s">
        <v>15</v>
      </c>
    </row>
    <row r="10" spans="1:11" ht="13.5" thickBot="1">
      <c r="E10" s="86" t="str">
        <f>IF(Rho&gt;=1,"   r   &gt;=   1","")</f>
        <v/>
      </c>
      <c r="F10" s="76">
        <f>IF(G19&lt;=s-1,((Lambda/Mu)^G19)/FACT(G19),0)</f>
        <v>0</v>
      </c>
      <c r="G10" s="85" t="s">
        <v>16</v>
      </c>
      <c r="H10" s="73">
        <f>Lambda/(s*Mu)</f>
        <v>0.75</v>
      </c>
      <c r="J10" s="80" t="s">
        <v>17</v>
      </c>
      <c r="K10" s="79" t="s">
        <v>18</v>
      </c>
    </row>
    <row r="11" spans="1:11" ht="16.5" thickBot="1">
      <c r="B11" s="74" t="s">
        <v>61</v>
      </c>
      <c r="C11" s="84">
        <f ca="1">(1-SUM(OFFSET(P0,0,0,s,1)))*EXP(-s*Mu*(1-Rho)*C12)</f>
        <v>0.32594865638030868</v>
      </c>
      <c r="F11" s="76">
        <f>IF(G20&lt;=s-1,((Lambda/Mu)^G20)/FACT(G20),0)</f>
        <v>0</v>
      </c>
      <c r="J11" s="80" t="s">
        <v>19</v>
      </c>
      <c r="K11" s="79" t="s">
        <v>20</v>
      </c>
    </row>
    <row r="12" spans="1:11" ht="16.5" thickBot="1">
      <c r="B12" s="71" t="s">
        <v>13</v>
      </c>
      <c r="C12" s="83">
        <f>5/60</f>
        <v>8.3333333333333329E-2</v>
      </c>
      <c r="F12" s="76">
        <f>IF(G21&lt;=s-1,((Lambda/Mu)^G21)/FACT(G21),0)</f>
        <v>0</v>
      </c>
      <c r="G12" s="74" t="s">
        <v>11</v>
      </c>
      <c r="H12" s="82" t="s">
        <v>62</v>
      </c>
      <c r="J12" s="80" t="s">
        <v>21</v>
      </c>
      <c r="K12" s="79" t="s">
        <v>50</v>
      </c>
    </row>
    <row r="13" spans="1:11">
      <c r="F13" s="76">
        <f>IF(G22&lt;=s-1,((Lambda/Mu)^G22)/FACT(G22),0)</f>
        <v>0</v>
      </c>
      <c r="G13" s="74">
        <v>0</v>
      </c>
      <c r="H13" s="81">
        <f>IF(Rho&lt;1,1/(SUM(F4:F29)+((Lambda/Mu)^s)/(FACT(s)*(1-Lambda/(s*Mu)))),NA())</f>
        <v>0.25</v>
      </c>
      <c r="J13" s="80" t="s">
        <v>51</v>
      </c>
      <c r="K13" s="79" t="s">
        <v>52</v>
      </c>
    </row>
    <row r="14" spans="1:11">
      <c r="B14" s="70"/>
      <c r="C14" s="70"/>
      <c r="F14" s="76">
        <f>IF(G23&lt;=s-1,((Lambda/Mu)^G23)/FACT(G23),0)</f>
        <v>0</v>
      </c>
      <c r="G14" s="74">
        <v>1</v>
      </c>
      <c r="H14" s="75">
        <f>IF(Rho&lt;1,IF(s=1,(1-Rho)*Rho^n,IF(s&gt;=n,((Lambda/Mu)^n)*P0/FACT(n),((Lambda/Mu)^n)*P0/(FACT(s)*(s^(n-s))))),NA())</f>
        <v>0.1875</v>
      </c>
      <c r="J14" s="80" t="s">
        <v>53</v>
      </c>
      <c r="K14" s="79" t="s">
        <v>54</v>
      </c>
    </row>
    <row r="15" spans="1:11">
      <c r="B15" s="70"/>
      <c r="C15" s="70"/>
      <c r="F15" s="76">
        <f>IF(G24&lt;=s-1,((Lambda/Mu)^G24)/FACT(G24),0)</f>
        <v>0</v>
      </c>
      <c r="G15" s="74">
        <v>2</v>
      </c>
      <c r="H15" s="75">
        <f>IF(Rho&lt;1,IF(s=1,(1-Rho)*Rho^n,IF(s&gt;=n,((Lambda/Mu)^n)*P0/FACT(n),((Lambda/Mu)^n)*P0/(FACT(s)*(s^(n-s))))),NA())</f>
        <v>0.140625</v>
      </c>
      <c r="J15" s="80" t="s">
        <v>55</v>
      </c>
      <c r="K15" s="79" t="s">
        <v>56</v>
      </c>
    </row>
    <row r="16" spans="1:11" ht="13.5" thickBot="1">
      <c r="B16" s="70"/>
      <c r="C16" s="70"/>
      <c r="F16" s="76">
        <f>IF(G25&lt;=s-1,((Lambda/Mu)^G25)/FACT(G25),0)</f>
        <v>0</v>
      </c>
      <c r="G16" s="74">
        <v>3</v>
      </c>
      <c r="H16" s="75">
        <f>IF(Rho&lt;1,IF(s=1,(1-Rho)*Rho^n,IF(s&gt;=n,((Lambda/Mu)^n)*P0/FACT(n),((Lambda/Mu)^n)*P0/(FACT(s)*(s^(n-s))))),NA())</f>
        <v>0.10546875</v>
      </c>
      <c r="J16" s="78" t="s">
        <v>57</v>
      </c>
      <c r="K16" s="77" t="s">
        <v>58</v>
      </c>
    </row>
    <row r="17" spans="2:11">
      <c r="B17" s="70"/>
      <c r="C17" s="70"/>
      <c r="F17" s="76">
        <f>IF(G26&lt;=s-1,((Lambda/Mu)^G26)/FACT(G26),0)</f>
        <v>0</v>
      </c>
      <c r="G17" s="74">
        <v>4</v>
      </c>
      <c r="H17" s="75">
        <f>IF(Rho&lt;1,IF(s=1,(1-Rho)*Rho^n,IF(s&gt;=n,((Lambda/Mu)^n)*P0/FACT(n),((Lambda/Mu)^n)*P0/(FACT(s)*(s^(n-s))))),NA())</f>
        <v>7.91015625E-2</v>
      </c>
    </row>
    <row r="18" spans="2:11">
      <c r="B18" s="70"/>
      <c r="F18" s="76">
        <f>IF(G27&lt;=s-1,((Lambda/Mu)^G27)/FACT(G27),0)</f>
        <v>0</v>
      </c>
      <c r="G18" s="74">
        <v>5</v>
      </c>
      <c r="H18" s="75">
        <f>IF(Rho&lt;1,IF(s=1,(1-Rho)*Rho^n,IF(s&gt;=n,((Lambda/Mu)^n)*P0/FACT(n),((Lambda/Mu)^n)*P0/(FACT(s)*(s^(n-s))))),NA())</f>
        <v>5.9326171875E-2</v>
      </c>
    </row>
    <row r="19" spans="2:11">
      <c r="B19" s="70"/>
      <c r="F19" s="76">
        <f>IF(G28&lt;=s-1,((Lambda/Mu)^G28)/FACT(G28),0)</f>
        <v>0</v>
      </c>
      <c r="G19" s="74">
        <v>6</v>
      </c>
      <c r="H19" s="75">
        <f>IF(Rho&lt;1,IF(s=1,(1-Rho)*Rho^n,IF(s&gt;=n,((Lambda/Mu)^n)*P0/FACT(n),((Lambda/Mu)^n)*P0/(FACT(s)*(s^(n-s))))),NA())</f>
        <v>4.449462890625E-2</v>
      </c>
    </row>
    <row r="20" spans="2:11" ht="14.25">
      <c r="B20" s="70"/>
      <c r="F20" s="76">
        <f>IF(G29&lt;=s-1,((Lambda/Mu)^G29)/FACT(G29),0)</f>
        <v>0</v>
      </c>
      <c r="G20" s="74">
        <v>7</v>
      </c>
      <c r="H20" s="75">
        <f>IF(Rho&lt;1,IF(s=1,(1-Rho)*Rho^n,IF(s&gt;=n,((Lambda/Mu)^n)*P0/FACT(n),((Lambda/Mu)^n)*P0/(FACT(s)*(s^(n-s))))),NA())</f>
        <v>3.33709716796875E-2</v>
      </c>
      <c r="J20" s="96" t="s">
        <v>72</v>
      </c>
    </row>
    <row r="21" spans="2:11" ht="14.25">
      <c r="F21" s="76">
        <f>IF(G30&lt;=s-1,((Lambda/Mu)^G30)/FACT(G30),0)</f>
        <v>0</v>
      </c>
      <c r="G21" s="74">
        <v>8</v>
      </c>
      <c r="H21" s="75">
        <f>IF(Rho&lt;1,IF(s=1,(1-Rho)*Rho^n,IF(s&gt;=n,((Lambda/Mu)^n)*P0/FACT(n),((Lambda/Mu)^n)*P0/(FACT(s)*(s^(n-s))))),NA())</f>
        <v>2.5028228759765625E-2</v>
      </c>
      <c r="J21" s="96" t="s">
        <v>79</v>
      </c>
    </row>
    <row r="22" spans="2:11" ht="17.25">
      <c r="F22" s="76">
        <f>IF(G31&lt;=s-1,((Lambda/Mu)^G31)/FACT(G31),0)</f>
        <v>0</v>
      </c>
      <c r="G22" s="74">
        <v>9</v>
      </c>
      <c r="H22" s="75">
        <f>IF(Rho&lt;1,IF(s=1,(1-Rho)*Rho^n,IF(s&gt;=n,((Lambda/Mu)^n)*P0/FACT(n),((Lambda/Mu)^n)*P0/(FACT(s)*(s^(n-s))))),NA())</f>
        <v>1.8771171569824219E-2</v>
      </c>
      <c r="J22" s="96" t="s">
        <v>80</v>
      </c>
    </row>
    <row r="23" spans="2:11" ht="17.25">
      <c r="F23" s="76">
        <f>IF(G32&lt;=s-1,((Lambda/Mu)^G32)/FACT(G32),0)</f>
        <v>0</v>
      </c>
      <c r="G23" s="74">
        <v>10</v>
      </c>
      <c r="H23" s="75">
        <f>IF(Rho&lt;1,IF(s=1,(1-Rho)*Rho^n,IF(s&gt;=n,((Lambda/Mu)^n)*P0/FACT(n),((Lambda/Mu)^n)*P0/(FACT(s)*(s^(n-s))))),NA())</f>
        <v>1.4078378677368164E-2</v>
      </c>
      <c r="J23" s="96" t="s">
        <v>73</v>
      </c>
    </row>
    <row r="24" spans="2:11" ht="17.25">
      <c r="F24" s="76">
        <f>IF(G33&lt;=s-1,((Lambda/Mu)^G33)/FACT(G33),0)</f>
        <v>0</v>
      </c>
      <c r="G24" s="74">
        <v>11</v>
      </c>
      <c r="H24" s="75">
        <f>IF(Rho&lt;1,IF(s=1,(1-Rho)*Rho^n,IF(s&gt;=n,((Lambda/Mu)^n)*P0/FACT(n),((Lambda/Mu)^n)*P0/(FACT(s)*(s^(n-s))))),NA())</f>
        <v>1.0558784008026123E-2</v>
      </c>
      <c r="J24" s="96" t="s">
        <v>74</v>
      </c>
    </row>
    <row r="25" spans="2:11" ht="17.25">
      <c r="F25" s="76">
        <f>IF(G34&lt;=s-1,((Lambda/Mu)^G34)/FACT(G34),0)</f>
        <v>0</v>
      </c>
      <c r="G25" s="74">
        <v>12</v>
      </c>
      <c r="H25" s="75">
        <f>IF(Rho&lt;1,IF(s=1,(1-Rho)*Rho^n,IF(s&gt;=n,((Lambda/Mu)^n)*P0/FACT(n),((Lambda/Mu)^n)*P0/(FACT(s)*(s^(n-s))))),NA())</f>
        <v>7.9190880060195923E-3</v>
      </c>
      <c r="J25" s="96" t="s">
        <v>75</v>
      </c>
    </row>
    <row r="26" spans="2:11" ht="17.25">
      <c r="F26" s="76">
        <f>IF(G35&lt;=s-1,((Lambda/Mu)^G35)/FACT(G35),0)</f>
        <v>0</v>
      </c>
      <c r="G26" s="74">
        <v>13</v>
      </c>
      <c r="H26" s="75">
        <f>IF(Rho&lt;1,IF(s=1,(1-Rho)*Rho^n,IF(s&gt;=n,((Lambda/Mu)^n)*P0/FACT(n),((Lambda/Mu)^n)*P0/(FACT(s)*(s^(n-s))))),NA())</f>
        <v>5.9393160045146942E-3</v>
      </c>
      <c r="J26" s="96" t="s">
        <v>76</v>
      </c>
    </row>
    <row r="27" spans="2:11" ht="14.25">
      <c r="F27" s="76">
        <f>IF(G36&lt;=s-1,((Lambda/Mu)^G36)/FACT(G36),0)</f>
        <v>0</v>
      </c>
      <c r="G27" s="74">
        <v>14</v>
      </c>
      <c r="H27" s="75">
        <f>IF(Rho&lt;1,IF(s=1,(1-Rho)*Rho^n,IF(s&gt;=n,((Lambda/Mu)^n)*P0/FACT(n),((Lambda/Mu)^n)*P0/(FACT(s)*(s^(n-s))))),NA())</f>
        <v>4.4544870033860207E-3</v>
      </c>
      <c r="J27" s="67" t="s">
        <v>78</v>
      </c>
      <c r="K27" s="70">
        <f>1-SUM(H13:H15)</f>
        <v>0.421875</v>
      </c>
    </row>
    <row r="28" spans="2:11" ht="17.25">
      <c r="F28" s="76">
        <f>IF(G37&lt;=s-1,((Lambda/Mu)^G37)/FACT(G37),0)</f>
        <v>0</v>
      </c>
      <c r="G28" s="74">
        <v>15</v>
      </c>
      <c r="H28" s="75">
        <f>IF(Rho&lt;1,IF(s=1,(1-Rho)*Rho^n,IF(s&gt;=n,((Lambda/Mu)^n)*P0/FACT(n),((Lambda/Mu)^n)*P0/(FACT(s)*(s^(n-s))))),NA())</f>
        <v>3.3408652525395155E-3</v>
      </c>
      <c r="J28" s="67" t="s">
        <v>77</v>
      </c>
    </row>
    <row r="29" spans="2:11">
      <c r="F29" s="76">
        <f>IF(G38&lt;=s-1,((Lambda/Mu)^G38)/FACT(G38),0)</f>
        <v>0</v>
      </c>
      <c r="G29" s="74">
        <v>16</v>
      </c>
      <c r="H29" s="75">
        <f>IF(Rho&lt;1,IF(s=1,(1-Rho)*Rho^n,IF(s&gt;=n,((Lambda/Mu)^n)*P0/FACT(n),((Lambda/Mu)^n)*P0/(FACT(s)*(s^(n-s))))),NA())</f>
        <v>2.5056489394046366E-3</v>
      </c>
    </row>
    <row r="30" spans="2:11">
      <c r="G30" s="74">
        <v>17</v>
      </c>
      <c r="H30" s="75">
        <f>IF(Rho&lt;1,IF(s=1,(1-Rho)*Rho^n,IF(s&gt;=n,((Lambda/Mu)^n)*P0/FACT(n),((Lambda/Mu)^n)*P0/(FACT(s)*(s^(n-s))))),NA())</f>
        <v>1.8792367045534775E-3</v>
      </c>
      <c r="J30" s="70" t="s">
        <v>81</v>
      </c>
    </row>
    <row r="31" spans="2:11">
      <c r="G31" s="74">
        <v>18</v>
      </c>
      <c r="H31" s="75">
        <f>IF(Rho&lt;1,IF(s=1,(1-Rho)*Rho^n,IF(s&gt;=n,((Lambda/Mu)^n)*P0/FACT(n),((Lambda/Mu)^n)*P0/(FACT(s)*(s^(n-s))))),NA())</f>
        <v>1.4094275284151081E-3</v>
      </c>
      <c r="J31" s="70" t="s">
        <v>82</v>
      </c>
    </row>
    <row r="32" spans="2:11">
      <c r="G32" s="74">
        <v>19</v>
      </c>
      <c r="H32" s="75">
        <f>IF(Rho&lt;1,IF(s=1,(1-Rho)*Rho^n,IF(s&gt;=n,((Lambda/Mu)^n)*P0/FACT(n),((Lambda/Mu)^n)*P0/(FACT(s)*(s^(n-s))))),NA())</f>
        <v>1.0570706463113311E-3</v>
      </c>
    </row>
    <row r="33" spans="7:8">
      <c r="G33" s="74">
        <v>20</v>
      </c>
      <c r="H33" s="75">
        <f>IF(Rho&lt;1,IF(s=1,(1-Rho)*Rho^n,IF(s&gt;=n,((Lambda/Mu)^n)*P0/FACT(n),((Lambda/Mu)^n)*P0/(FACT(s)*(s^(n-s))))),NA())</f>
        <v>7.9280298473349831E-4</v>
      </c>
    </row>
    <row r="34" spans="7:8">
      <c r="G34" s="74">
        <v>21</v>
      </c>
      <c r="H34" s="75">
        <f>IF(Rho&lt;1,IF(s=1,(1-Rho)*Rho^n,IF(s&gt;=n,((Lambda/Mu)^n)*P0/FACT(n),((Lambda/Mu)^n)*P0/(FACT(s)*(s^(n-s))))),NA())</f>
        <v>5.9460223855012373E-4</v>
      </c>
    </row>
    <row r="35" spans="7:8">
      <c r="G35" s="74">
        <v>22</v>
      </c>
      <c r="H35" s="75">
        <f>IF(Rho&lt;1,IF(s=1,(1-Rho)*Rho^n,IF(s&gt;=n,((Lambda/Mu)^n)*P0/FACT(n),((Lambda/Mu)^n)*P0/(FACT(s)*(s^(n-s))))),NA())</f>
        <v>4.459516789125928E-4</v>
      </c>
    </row>
    <row r="36" spans="7:8">
      <c r="G36" s="74">
        <v>23</v>
      </c>
      <c r="H36" s="75">
        <f>IF(Rho&lt;1,IF(s=1,(1-Rho)*Rho^n,IF(s&gt;=n,((Lambda/Mu)^n)*P0/FACT(n),((Lambda/Mu)^n)*P0/(FACT(s)*(s^(n-s))))),NA())</f>
        <v>3.344637591844446E-4</v>
      </c>
    </row>
    <row r="37" spans="7:8">
      <c r="G37" s="74">
        <v>24</v>
      </c>
      <c r="H37" s="75">
        <f>IF(Rho&lt;1,IF(s=1,(1-Rho)*Rho^n,IF(s&gt;=n,((Lambda/Mu)^n)*P0/FACT(n),((Lambda/Mu)^n)*P0/(FACT(s)*(s^(n-s))))),NA())</f>
        <v>2.5084781938833345E-4</v>
      </c>
    </row>
    <row r="38" spans="7:8" ht="13.5" thickBot="1">
      <c r="G38" s="74">
        <v>25</v>
      </c>
      <c r="H38" s="73">
        <f>IF(Rho&lt;1,IF(s=1,(1-Rho)*Rho^n,IF(s&gt;=n,((Lambda/Mu)^n)*P0/FACT(n),((Lambda/Mu)^n)*P0/(FACT(s)*(s^(n-s))))),NA())</f>
        <v>1.8813586454125009E-4</v>
      </c>
    </row>
  </sheetData>
  <dataConsolidate/>
  <dataValidations count="5">
    <dataValidation type="decimal" operator="greaterThan" allowBlank="1" showInputMessage="1" showErrorMessage="1" error="The mean service rate must be greater than zero." sqref="C5" xr:uid="{00000000-0002-0000-0000-000004000000}">
      <formula1>0</formula1>
    </dataValidation>
    <dataValidation type="decimal" operator="greaterThan" allowBlank="1" showInputMessage="1" showErrorMessage="1" error="The mean arrival rate must be greater than zero." sqref="C4" xr:uid="{00000000-0002-0000-0000-000003000000}">
      <formula1>0</formula1>
    </dataValidation>
    <dataValidation type="whole" allowBlank="1" showInputMessage="1" showErrorMessage="1" error="The number of servers must be an integer between 1 and 25 (inclusive)." sqref="C6" xr:uid="{00000000-0002-0000-0000-000002000000}">
      <formula1>1</formula1>
      <formula2>25</formula2>
    </dataValidation>
    <dataValidation type="decimal" operator="greaterThanOrEqual" allowBlank="1" showInputMessage="1" showErrorMessage="1" error="t must be greater than or equal to 0." sqref="C12" xr:uid="{00000000-0002-0000-0000-000001000000}">
      <formula1>0</formula1>
    </dataValidation>
    <dataValidation type="decimal" operator="greaterThanOrEqual" allowBlank="1" showInputMessage="1" showErrorMessage="1" errorTitle="Warning" error="t must be greater than or equal to 0." sqref="C9" xr:uid="{00000000-0002-0000-0000-000000000000}">
      <formula1>0</formula1>
    </dataValidation>
  </dataValidations>
  <printOptions headings="1" gridLines="1"/>
  <pageMargins left="0.75" right="0.75" top="1" bottom="1" header="0.5" footer="0.5"/>
  <pageSetup scale="82" orientation="landscape" horizontalDpi="4294967292" vertic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C540-2AD2-4A62-9E53-FAF0EF910AA3}">
  <sheetPr>
    <pageSetUpPr fitToPage="1"/>
  </sheetPr>
  <dimension ref="A1:K38"/>
  <sheetViews>
    <sheetView workbookViewId="0">
      <selection activeCell="O9" sqref="O9"/>
    </sheetView>
  </sheetViews>
  <sheetFormatPr defaultColWidth="10.7109375" defaultRowHeight="12.75"/>
  <cols>
    <col min="1" max="1" width="2.7109375" style="70" customWidth="1"/>
    <col min="2" max="2" width="11" style="71" customWidth="1"/>
    <col min="3" max="3" width="9.42578125" style="72" customWidth="1"/>
    <col min="4" max="4" width="15" style="70" customWidth="1"/>
    <col min="5" max="5" width="22.42578125" style="70" customWidth="1"/>
    <col min="6" max="6" width="25.140625" style="70" hidden="1" customWidth="1"/>
    <col min="7" max="7" width="4.85546875" style="71" bestFit="1" customWidth="1"/>
    <col min="8" max="8" width="10.85546875" style="70" customWidth="1"/>
    <col min="9" max="9" width="10.7109375" style="70" customWidth="1"/>
    <col min="10" max="10" width="11.28515625" style="70" bestFit="1" customWidth="1"/>
    <col min="11" max="11" width="8" style="70" bestFit="1" customWidth="1"/>
    <col min="12" max="16384" width="10.7109375" style="70"/>
  </cols>
  <sheetData>
    <row r="1" spans="1:11" ht="18">
      <c r="A1" s="95" t="s">
        <v>39</v>
      </c>
    </row>
    <row r="2" spans="1:11" ht="13.5" thickBot="1"/>
    <row r="3" spans="1:11" ht="13.5" thickBot="1">
      <c r="C3" s="94" t="s">
        <v>40</v>
      </c>
      <c r="H3" s="93" t="s">
        <v>41</v>
      </c>
      <c r="J3" s="92" t="s">
        <v>42</v>
      </c>
      <c r="K3" s="91" t="s">
        <v>43</v>
      </c>
    </row>
    <row r="4" spans="1:11">
      <c r="B4" s="88" t="s">
        <v>44</v>
      </c>
      <c r="C4" s="83">
        <v>30</v>
      </c>
      <c r="D4" s="70" t="s">
        <v>45</v>
      </c>
      <c r="F4" s="76">
        <f t="shared" ref="F4:F29" si="0">IF(G13&lt;=s-1,((Lambda/Mu)^G13)/FACT(G13),0)</f>
        <v>1</v>
      </c>
      <c r="G4" s="74" t="s">
        <v>46</v>
      </c>
      <c r="H4" s="81">
        <f>IF(Rho&lt;1,Lq+Lambda/Mu,NA())</f>
        <v>1</v>
      </c>
      <c r="J4" s="90" t="s">
        <v>47</v>
      </c>
      <c r="K4" s="89" t="s">
        <v>48</v>
      </c>
    </row>
    <row r="5" spans="1:11" ht="15.75">
      <c r="B5" s="88" t="s">
        <v>49</v>
      </c>
      <c r="C5" s="83">
        <v>60</v>
      </c>
      <c r="D5" s="70" t="s">
        <v>0</v>
      </c>
      <c r="F5" s="76">
        <f t="shared" si="0"/>
        <v>0</v>
      </c>
      <c r="G5" s="74" t="s">
        <v>59</v>
      </c>
      <c r="H5" s="75">
        <f>IF(Rho&lt;1,Lambda*Mu*((Lambda/Mu)^s)/(FACT(s-1)*(s*Mu-Lambda)^2/P0),NA())</f>
        <v>0.5</v>
      </c>
      <c r="J5" s="80" t="s">
        <v>1</v>
      </c>
      <c r="K5" s="79" t="s">
        <v>2</v>
      </c>
    </row>
    <row r="6" spans="1:11">
      <c r="B6" s="71" t="s">
        <v>3</v>
      </c>
      <c r="C6" s="83">
        <v>1</v>
      </c>
      <c r="D6" s="70" t="s">
        <v>4</v>
      </c>
      <c r="F6" s="76">
        <f t="shared" si="0"/>
        <v>0</v>
      </c>
      <c r="G6" s="74"/>
      <c r="H6" s="75"/>
      <c r="J6" s="80" t="s">
        <v>5</v>
      </c>
      <c r="K6" s="79" t="s">
        <v>6</v>
      </c>
    </row>
    <row r="7" spans="1:11" ht="13.5" thickBot="1">
      <c r="F7" s="76">
        <f t="shared" si="0"/>
        <v>0</v>
      </c>
      <c r="G7" s="74" t="s">
        <v>7</v>
      </c>
      <c r="H7" s="97">
        <f>IF(Rho&lt;1,L/Lambda,NA())</f>
        <v>3.3333333333333333E-2</v>
      </c>
      <c r="I7" s="70">
        <f>W*60</f>
        <v>2</v>
      </c>
      <c r="J7" s="80" t="s">
        <v>8</v>
      </c>
      <c r="K7" s="79" t="s">
        <v>9</v>
      </c>
    </row>
    <row r="8" spans="1:11" ht="16.5" thickBot="1">
      <c r="B8" s="74" t="s">
        <v>10</v>
      </c>
      <c r="C8" s="84">
        <f>IF((s-1-Lambda/Mu)=0,EXP(-Mu*C9)*(1+P0*((Lambda/Mu)^s)/(FACT(s)*(1-Rho))*Mu*C9),EXP(-Mu*C9)*(1+P0*((Lambda/Mu)^s)/(FACT(s)*(1-Rho))*(1-EXP(-Mu*C9*(s-1-Lambda/Mu)))/(s-1-Lambda/Mu)))</f>
        <v>3.0197383422318501E-2</v>
      </c>
      <c r="F8" s="76">
        <f t="shared" si="0"/>
        <v>0</v>
      </c>
      <c r="G8" s="74" t="s">
        <v>60</v>
      </c>
      <c r="H8" s="97">
        <f>IF(Rho&lt;1,Lq/Lambda,NA())</f>
        <v>1.6666666666666666E-2</v>
      </c>
      <c r="I8" s="70">
        <f>Wq*60</f>
        <v>1</v>
      </c>
      <c r="J8" s="80" t="s">
        <v>11</v>
      </c>
      <c r="K8" s="79" t="s">
        <v>12</v>
      </c>
    </row>
    <row r="9" spans="1:11">
      <c r="B9" s="71" t="s">
        <v>13</v>
      </c>
      <c r="C9" s="83">
        <f>7/60</f>
        <v>0.11666666666666667</v>
      </c>
      <c r="E9" s="87" t="str">
        <f>IF(Rho&gt;=1,"Model invalid because:","")</f>
        <v/>
      </c>
      <c r="F9" s="76">
        <f t="shared" si="0"/>
        <v>0</v>
      </c>
      <c r="G9" s="74"/>
      <c r="H9" s="75"/>
      <c r="J9" s="80" t="s">
        <v>14</v>
      </c>
      <c r="K9" s="79" t="s">
        <v>15</v>
      </c>
    </row>
    <row r="10" spans="1:11" ht="13.5" thickBot="1">
      <c r="E10" s="86" t="str">
        <f>IF(Rho&gt;=1,"   r   &gt;=   1","")</f>
        <v/>
      </c>
      <c r="F10" s="76">
        <f t="shared" si="0"/>
        <v>0</v>
      </c>
      <c r="G10" s="85" t="s">
        <v>16</v>
      </c>
      <c r="H10" s="73">
        <f>Lambda/(s*Mu)</f>
        <v>0.5</v>
      </c>
      <c r="J10" s="80" t="s">
        <v>17</v>
      </c>
      <c r="K10" s="79" t="s">
        <v>18</v>
      </c>
    </row>
    <row r="11" spans="1:11" ht="16.5" thickBot="1">
      <c r="B11" s="74" t="s">
        <v>61</v>
      </c>
      <c r="C11" s="84">
        <f ca="1">(1-SUM(OFFSET(P0,0,0,s,1)))*EXP(-s*Mu*(1-Rho)*C12)</f>
        <v>4.10424993119494E-2</v>
      </c>
      <c r="F11" s="76">
        <f t="shared" si="0"/>
        <v>0</v>
      </c>
      <c r="J11" s="80" t="s">
        <v>19</v>
      </c>
      <c r="K11" s="79" t="s">
        <v>20</v>
      </c>
    </row>
    <row r="12" spans="1:11" ht="16.5" thickBot="1">
      <c r="B12" s="71" t="s">
        <v>13</v>
      </c>
      <c r="C12" s="83">
        <f>5/60</f>
        <v>8.3333333333333329E-2</v>
      </c>
      <c r="F12" s="76">
        <f t="shared" si="0"/>
        <v>0</v>
      </c>
      <c r="G12" s="74" t="s">
        <v>11</v>
      </c>
      <c r="H12" s="82" t="s">
        <v>62</v>
      </c>
      <c r="J12" s="80" t="s">
        <v>21</v>
      </c>
      <c r="K12" s="79" t="s">
        <v>50</v>
      </c>
    </row>
    <row r="13" spans="1:11">
      <c r="F13" s="76">
        <f t="shared" si="0"/>
        <v>0</v>
      </c>
      <c r="G13" s="74">
        <v>0</v>
      </c>
      <c r="H13" s="81">
        <f>IF(Rho&lt;1,1/(SUM(F4:F29)+((Lambda/Mu)^s)/(FACT(s)*(1-Lambda/(s*Mu)))),NA())</f>
        <v>0.5</v>
      </c>
      <c r="J13" s="80" t="s">
        <v>51</v>
      </c>
      <c r="K13" s="79" t="s">
        <v>52</v>
      </c>
    </row>
    <row r="14" spans="1:11">
      <c r="B14" s="70"/>
      <c r="C14" s="70"/>
      <c r="F14" s="76">
        <f t="shared" si="0"/>
        <v>0</v>
      </c>
      <c r="G14" s="74">
        <v>1</v>
      </c>
      <c r="H14" s="75">
        <f t="shared" ref="H14:H38" si="1">IF(Rho&lt;1,IF(s=1,(1-Rho)*Rho^n,IF(s&gt;=n,((Lambda/Mu)^n)*P0/FACT(n),((Lambda/Mu)^n)*P0/(FACT(s)*(s^(n-s))))),NA())</f>
        <v>0.25</v>
      </c>
      <c r="J14" s="80" t="s">
        <v>53</v>
      </c>
      <c r="K14" s="79" t="s">
        <v>54</v>
      </c>
    </row>
    <row r="15" spans="1:11">
      <c r="B15" s="70"/>
      <c r="C15" s="70"/>
      <c r="F15" s="76">
        <f t="shared" si="0"/>
        <v>0</v>
      </c>
      <c r="G15" s="74">
        <v>2</v>
      </c>
      <c r="H15" s="75">
        <f t="shared" si="1"/>
        <v>0.125</v>
      </c>
      <c r="J15" s="80" t="s">
        <v>55</v>
      </c>
      <c r="K15" s="79" t="s">
        <v>56</v>
      </c>
    </row>
    <row r="16" spans="1:11" ht="13.5" thickBot="1">
      <c r="B16" s="70"/>
      <c r="C16" s="70"/>
      <c r="F16" s="76">
        <f t="shared" si="0"/>
        <v>0</v>
      </c>
      <c r="G16" s="74">
        <v>3</v>
      </c>
      <c r="H16" s="75">
        <f t="shared" si="1"/>
        <v>6.25E-2</v>
      </c>
      <c r="J16" s="78" t="s">
        <v>57</v>
      </c>
      <c r="K16" s="77" t="s">
        <v>58</v>
      </c>
    </row>
    <row r="17" spans="2:11">
      <c r="B17" s="70"/>
      <c r="C17" s="70"/>
      <c r="F17" s="76">
        <f t="shared" si="0"/>
        <v>0</v>
      </c>
      <c r="G17" s="74">
        <v>4</v>
      </c>
      <c r="H17" s="75">
        <f t="shared" si="1"/>
        <v>3.125E-2</v>
      </c>
    </row>
    <row r="18" spans="2:11">
      <c r="B18" s="70"/>
      <c r="F18" s="76">
        <f t="shared" si="0"/>
        <v>0</v>
      </c>
      <c r="G18" s="74">
        <v>5</v>
      </c>
      <c r="H18" s="75">
        <f t="shared" si="1"/>
        <v>1.5625E-2</v>
      </c>
    </row>
    <row r="19" spans="2:11" ht="14.25">
      <c r="B19" s="70"/>
      <c r="F19" s="76">
        <f t="shared" si="0"/>
        <v>0</v>
      </c>
      <c r="G19" s="74">
        <v>6</v>
      </c>
      <c r="H19" s="75">
        <f t="shared" si="1"/>
        <v>7.8125E-3</v>
      </c>
      <c r="J19" s="96" t="s">
        <v>83</v>
      </c>
    </row>
    <row r="20" spans="2:11" ht="14.25">
      <c r="B20" s="70"/>
      <c r="F20" s="76">
        <f t="shared" si="0"/>
        <v>0</v>
      </c>
      <c r="G20" s="74">
        <v>7</v>
      </c>
      <c r="H20" s="75">
        <f t="shared" si="1"/>
        <v>3.90625E-3</v>
      </c>
      <c r="J20" s="67" t="s">
        <v>90</v>
      </c>
    </row>
    <row r="21" spans="2:11" ht="17.25">
      <c r="F21" s="76">
        <f t="shared" si="0"/>
        <v>0</v>
      </c>
      <c r="G21" s="74">
        <v>8</v>
      </c>
      <c r="H21" s="75">
        <f t="shared" si="1"/>
        <v>1.953125E-3</v>
      </c>
      <c r="J21" s="96" t="s">
        <v>91</v>
      </c>
    </row>
    <row r="22" spans="2:11" ht="17.25">
      <c r="F22" s="76">
        <f t="shared" si="0"/>
        <v>0</v>
      </c>
      <c r="G22" s="74">
        <v>9</v>
      </c>
      <c r="H22" s="75">
        <f t="shared" si="1"/>
        <v>9.765625E-4</v>
      </c>
      <c r="J22" s="96" t="s">
        <v>84</v>
      </c>
    </row>
    <row r="23" spans="2:11" ht="17.25">
      <c r="F23" s="76">
        <f t="shared" si="0"/>
        <v>0</v>
      </c>
      <c r="G23" s="74">
        <v>10</v>
      </c>
      <c r="H23" s="75">
        <f t="shared" si="1"/>
        <v>4.8828125E-4</v>
      </c>
      <c r="J23" s="96" t="s">
        <v>85</v>
      </c>
    </row>
    <row r="24" spans="2:11" ht="17.25">
      <c r="F24" s="76">
        <f t="shared" si="0"/>
        <v>0</v>
      </c>
      <c r="G24" s="74">
        <v>11</v>
      </c>
      <c r="H24" s="75">
        <f t="shared" si="1"/>
        <v>2.44140625E-4</v>
      </c>
      <c r="J24" s="96" t="s">
        <v>86</v>
      </c>
    </row>
    <row r="25" spans="2:11" ht="17.25">
      <c r="F25" s="76">
        <f t="shared" si="0"/>
        <v>0</v>
      </c>
      <c r="G25" s="74">
        <v>12</v>
      </c>
      <c r="H25" s="75">
        <f t="shared" si="1"/>
        <v>1.220703125E-4</v>
      </c>
      <c r="J25" s="96" t="s">
        <v>87</v>
      </c>
    </row>
    <row r="26" spans="2:11" ht="14.25">
      <c r="F26" s="76">
        <f t="shared" si="0"/>
        <v>0</v>
      </c>
      <c r="G26" s="74">
        <v>13</v>
      </c>
      <c r="H26" s="75">
        <f t="shared" si="1"/>
        <v>6.103515625E-5</v>
      </c>
      <c r="J26" s="67" t="s">
        <v>89</v>
      </c>
      <c r="K26" s="70">
        <f>1-SUM(H13:H15)</f>
        <v>0.125</v>
      </c>
    </row>
    <row r="27" spans="2:11" ht="17.25">
      <c r="F27" s="76">
        <f t="shared" si="0"/>
        <v>0</v>
      </c>
      <c r="G27" s="74">
        <v>14</v>
      </c>
      <c r="H27" s="75">
        <f t="shared" si="1"/>
        <v>3.0517578125E-5</v>
      </c>
      <c r="J27" s="67" t="s">
        <v>88</v>
      </c>
    </row>
    <row r="28" spans="2:11">
      <c r="F28" s="76">
        <f t="shared" si="0"/>
        <v>0</v>
      </c>
      <c r="G28" s="74">
        <v>15</v>
      </c>
      <c r="H28" s="75">
        <f t="shared" si="1"/>
        <v>1.52587890625E-5</v>
      </c>
    </row>
    <row r="29" spans="2:11">
      <c r="F29" s="76">
        <f t="shared" si="0"/>
        <v>0</v>
      </c>
      <c r="G29" s="74">
        <v>16</v>
      </c>
      <c r="H29" s="75">
        <f t="shared" si="1"/>
        <v>7.62939453125E-6</v>
      </c>
      <c r="J29" s="70" t="s">
        <v>92</v>
      </c>
    </row>
    <row r="30" spans="2:11">
      <c r="G30" s="74">
        <v>17</v>
      </c>
      <c r="H30" s="75">
        <f t="shared" si="1"/>
        <v>3.814697265625E-6</v>
      </c>
      <c r="J30" s="70" t="s">
        <v>93</v>
      </c>
    </row>
    <row r="31" spans="2:11">
      <c r="G31" s="74">
        <v>18</v>
      </c>
      <c r="H31" s="75">
        <f t="shared" si="1"/>
        <v>1.9073486328125E-6</v>
      </c>
    </row>
    <row r="32" spans="2:11">
      <c r="G32" s="74">
        <v>19</v>
      </c>
      <c r="H32" s="75">
        <f t="shared" si="1"/>
        <v>9.5367431640625E-7</v>
      </c>
      <c r="J32" s="70" t="s">
        <v>94</v>
      </c>
    </row>
    <row r="33" spans="7:8">
      <c r="G33" s="74">
        <v>20</v>
      </c>
      <c r="H33" s="75">
        <f t="shared" si="1"/>
        <v>4.76837158203125E-7</v>
      </c>
    </row>
    <row r="34" spans="7:8">
      <c r="G34" s="74">
        <v>21</v>
      </c>
      <c r="H34" s="75">
        <f t="shared" si="1"/>
        <v>2.384185791015625E-7</v>
      </c>
    </row>
    <row r="35" spans="7:8">
      <c r="G35" s="74">
        <v>22</v>
      </c>
      <c r="H35" s="75">
        <f t="shared" si="1"/>
        <v>1.1920928955078125E-7</v>
      </c>
    </row>
    <row r="36" spans="7:8">
      <c r="G36" s="74">
        <v>23</v>
      </c>
      <c r="H36" s="75">
        <f t="shared" si="1"/>
        <v>5.9604644775390625E-8</v>
      </c>
    </row>
    <row r="37" spans="7:8">
      <c r="G37" s="74">
        <v>24</v>
      </c>
      <c r="H37" s="75">
        <f t="shared" si="1"/>
        <v>2.9802322387695313E-8</v>
      </c>
    </row>
    <row r="38" spans="7:8" ht="13.5" thickBot="1">
      <c r="G38" s="74">
        <v>25</v>
      </c>
      <c r="H38" s="73">
        <f t="shared" si="1"/>
        <v>1.4901161193847656E-8</v>
      </c>
    </row>
  </sheetData>
  <dataConsolidate/>
  <dataValidations count="5">
    <dataValidation type="decimal" operator="greaterThan" allowBlank="1" showInputMessage="1" showErrorMessage="1" error="The mean service rate must be greater than zero." sqref="C5" xr:uid="{2D03DCD8-81A0-4FDD-8ABB-B3C757734AA5}">
      <formula1>0</formula1>
    </dataValidation>
    <dataValidation type="decimal" operator="greaterThan" allowBlank="1" showInputMessage="1" showErrorMessage="1" error="The mean arrival rate must be greater than zero." sqref="C4" xr:uid="{77A1EEC6-0A92-4CD1-9C68-0FA7C65E1D90}">
      <formula1>0</formula1>
    </dataValidation>
    <dataValidation type="whole" allowBlank="1" showInputMessage="1" showErrorMessage="1" error="The number of servers must be an integer between 1 and 25 (inclusive)." sqref="C6" xr:uid="{D310500F-4A69-4193-A72E-C9FF71D640D7}">
      <formula1>1</formula1>
      <formula2>25</formula2>
    </dataValidation>
    <dataValidation type="decimal" operator="greaterThanOrEqual" allowBlank="1" showInputMessage="1" showErrorMessage="1" error="t must be greater than or equal to 0." sqref="C12" xr:uid="{22A07322-CF80-49DE-8EAA-8440AA3572CA}">
      <formula1>0</formula1>
    </dataValidation>
    <dataValidation type="decimal" operator="greaterThanOrEqual" allowBlank="1" showInputMessage="1" showErrorMessage="1" errorTitle="Warning" error="t must be greater than or equal to 0." sqref="C9" xr:uid="{C3360054-1332-438A-B56C-B90ACAA2F0C1}">
      <formula1>0</formula1>
    </dataValidation>
  </dataValidations>
  <printOptions headings="1" gridLines="1"/>
  <pageMargins left="0.75" right="0.75" top="1" bottom="1" header="0.5" footer="0.5"/>
  <pageSetup scale="82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84</vt:i4>
      </vt:variant>
    </vt:vector>
  </HeadingPairs>
  <TitlesOfParts>
    <vt:vector size="91" baseType="lpstr">
      <vt:lpstr>11.S1a</vt:lpstr>
      <vt:lpstr>11.S1b</vt:lpstr>
      <vt:lpstr>11.S1c</vt:lpstr>
      <vt:lpstr>11.S1d</vt:lpstr>
      <vt:lpstr>11.S1e</vt:lpstr>
      <vt:lpstr>11.11b</vt:lpstr>
      <vt:lpstr>11.11de</vt:lpstr>
      <vt:lpstr>CostOfService</vt:lpstr>
      <vt:lpstr>CostOfWaiting</vt:lpstr>
      <vt:lpstr>Cs</vt:lpstr>
      <vt:lpstr>Cw</vt:lpstr>
      <vt:lpstr>'11.11b'!L</vt:lpstr>
      <vt:lpstr>'11.11de'!L</vt:lpstr>
      <vt:lpstr>'11.S1a'!L</vt:lpstr>
      <vt:lpstr>'11.S1b'!L</vt:lpstr>
      <vt:lpstr>'11.S1c'!L</vt:lpstr>
      <vt:lpstr>'11.S1d'!L</vt:lpstr>
      <vt:lpstr>L</vt:lpstr>
      <vt:lpstr>'11.11b'!Lambda</vt:lpstr>
      <vt:lpstr>'11.11de'!Lambda</vt:lpstr>
      <vt:lpstr>'11.S1a'!Lambda</vt:lpstr>
      <vt:lpstr>'11.S1b'!Lambda</vt:lpstr>
      <vt:lpstr>'11.S1c'!Lambda</vt:lpstr>
      <vt:lpstr>'11.S1d'!Lambda</vt:lpstr>
      <vt:lpstr>Lambda</vt:lpstr>
      <vt:lpstr>'11.11b'!Lq</vt:lpstr>
      <vt:lpstr>'11.11de'!Lq</vt:lpstr>
      <vt:lpstr>'11.S1a'!Lq</vt:lpstr>
      <vt:lpstr>'11.S1b'!Lq</vt:lpstr>
      <vt:lpstr>'11.S1c'!Lq</vt:lpstr>
      <vt:lpstr>'11.S1d'!Lq</vt:lpstr>
      <vt:lpstr>Lq</vt:lpstr>
      <vt:lpstr>'11.11b'!Mu</vt:lpstr>
      <vt:lpstr>'11.11de'!Mu</vt:lpstr>
      <vt:lpstr>'11.S1a'!Mu</vt:lpstr>
      <vt:lpstr>'11.S1b'!Mu</vt:lpstr>
      <vt:lpstr>'11.S1c'!Mu</vt:lpstr>
      <vt:lpstr>'11.S1d'!Mu</vt:lpstr>
      <vt:lpstr>Mu</vt:lpstr>
      <vt:lpstr>'11.11b'!n</vt:lpstr>
      <vt:lpstr>'11.11de'!n</vt:lpstr>
      <vt:lpstr>'11.S1a'!n</vt:lpstr>
      <vt:lpstr>'11.S1b'!n</vt:lpstr>
      <vt:lpstr>'11.S1c'!n</vt:lpstr>
      <vt:lpstr>'11.S1d'!n</vt:lpstr>
      <vt:lpstr>n</vt:lpstr>
      <vt:lpstr>'11.11b'!P0</vt:lpstr>
      <vt:lpstr>'11.11de'!P0</vt:lpstr>
      <vt:lpstr>'11.S1a'!P0</vt:lpstr>
      <vt:lpstr>'11.S1b'!P0</vt:lpstr>
      <vt:lpstr>'11.S1c'!P0</vt:lpstr>
      <vt:lpstr>'11.S1d'!P0</vt:lpstr>
      <vt:lpstr>P0</vt:lpstr>
      <vt:lpstr>'11.11b'!Pn</vt:lpstr>
      <vt:lpstr>'11.11de'!Pn</vt:lpstr>
      <vt:lpstr>'11.S1a'!Pn</vt:lpstr>
      <vt:lpstr>'11.S1b'!Pn</vt:lpstr>
      <vt:lpstr>'11.S1c'!Pn</vt:lpstr>
      <vt:lpstr>'11.S1d'!Pn</vt:lpstr>
      <vt:lpstr>Pn</vt:lpstr>
      <vt:lpstr>'11.11b'!Rho</vt:lpstr>
      <vt:lpstr>'11.11de'!Rho</vt:lpstr>
      <vt:lpstr>'11.S1a'!Rho</vt:lpstr>
      <vt:lpstr>'11.S1b'!Rho</vt:lpstr>
      <vt:lpstr>'11.S1c'!Rho</vt:lpstr>
      <vt:lpstr>'11.S1d'!Rho</vt:lpstr>
      <vt:lpstr>Rho</vt:lpstr>
      <vt:lpstr>'11.11b'!s</vt:lpstr>
      <vt:lpstr>'11.11de'!s</vt:lpstr>
      <vt:lpstr>'11.S1a'!s</vt:lpstr>
      <vt:lpstr>'11.S1b'!s</vt:lpstr>
      <vt:lpstr>'11.S1c'!s</vt:lpstr>
      <vt:lpstr>'11.S1d'!s</vt:lpstr>
      <vt:lpstr>s</vt:lpstr>
      <vt:lpstr>Time1</vt:lpstr>
      <vt:lpstr>Time2</vt:lpstr>
      <vt:lpstr>TotalCost</vt:lpstr>
      <vt:lpstr>'11.11b'!W</vt:lpstr>
      <vt:lpstr>'11.11de'!W</vt:lpstr>
      <vt:lpstr>'11.S1a'!W</vt:lpstr>
      <vt:lpstr>'11.S1b'!W</vt:lpstr>
      <vt:lpstr>'11.S1c'!W</vt:lpstr>
      <vt:lpstr>'11.S1d'!W</vt:lpstr>
      <vt:lpstr>W</vt:lpstr>
      <vt:lpstr>'11.11b'!Wq</vt:lpstr>
      <vt:lpstr>'11.11de'!Wq</vt:lpstr>
      <vt:lpstr>'11.S1a'!Wq</vt:lpstr>
      <vt:lpstr>'11.S1b'!Wq</vt:lpstr>
      <vt:lpstr>'11.S1c'!Wq</vt:lpstr>
      <vt:lpstr>'11.S1d'!Wq</vt:lpstr>
      <vt:lpstr>Wq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2006-05-13T23:43:55Z</cp:lastPrinted>
  <dcterms:created xsi:type="dcterms:W3CDTF">2000-03-28T18:15:50Z</dcterms:created>
  <dcterms:modified xsi:type="dcterms:W3CDTF">2021-03-30T20:07:14Z</dcterms:modified>
</cp:coreProperties>
</file>