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ate1904="1" codeName="ThisWorkbook"/>
  <mc:AlternateContent xmlns:mc="http://schemas.openxmlformats.org/markup-compatibility/2006">
    <mc:Choice Requires="x15">
      <x15ac:absPath xmlns:x15ac="http://schemas.microsoft.com/office/spreadsheetml/2010/11/ac" url="C:\Users\gninn\Downloads\"/>
    </mc:Choice>
  </mc:AlternateContent>
  <xr:revisionPtr revIDLastSave="0" documentId="8_{F865597A-D0B6-41F1-8804-9E41FA01DA8C}" xr6:coauthVersionLast="45" xr6:coauthVersionMax="45" xr10:uidLastSave="{00000000-0000-0000-0000-000000000000}"/>
  <bookViews>
    <workbookView xWindow="-108" yWindow="-108" windowWidth="23256" windowHeight="12720" xr2:uid="{00000000-000D-0000-FFFF-FFFF00000000}"/>
  </bookViews>
  <sheets>
    <sheet name="Economic Analysis" sheetId="1" r:id="rId1"/>
  </sheets>
  <definedNames>
    <definedName name="CostOfService">'Economic Analysis'!$C$24</definedName>
    <definedName name="CostOfWaiting">'Economic Analysis'!$C$25</definedName>
    <definedName name="Cs">'Economic Analysis'!$C$21</definedName>
    <definedName name="Cw">'Economic Analysis'!$C$22</definedName>
    <definedName name="L">'Economic Analysis'!$G$10</definedName>
    <definedName name="Lambda">'Economic Analysis'!$C$10</definedName>
    <definedName name="Lq">'Economic Analysis'!$G$11</definedName>
    <definedName name="Mu">'Economic Analysis'!$C$11</definedName>
    <definedName name="n">'Economic Analysis'!$F$19:$F$44</definedName>
    <definedName name="P0">'Economic Analysis'!$G$19</definedName>
    <definedName name="Pn">'Economic Analysis'!$G$19:$G$44</definedName>
    <definedName name="Rho">'Economic Analysis'!$G$16</definedName>
    <definedName name="s">'Economic Analysis'!$C$12</definedName>
    <definedName name="sencount" hidden="1">4</definedName>
    <definedName name="sencount2" hidden="1">3</definedName>
    <definedName name="Time1">'Economic Analysis'!$C$15</definedName>
    <definedName name="Time2">'Economic Analysis'!$C$18</definedName>
    <definedName name="TotalCost">'Economic Analysis'!$C$26</definedName>
    <definedName name="W">'Economic Analysis'!$G$13</definedName>
    <definedName name="Wq">'Economic Analysis'!$G$14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6" i="1" l="1"/>
  <c r="E15" i="1" s="1"/>
  <c r="A19" i="1"/>
  <c r="A20" i="1"/>
  <c r="A21" i="1"/>
  <c r="A22" i="1"/>
  <c r="A23" i="1"/>
  <c r="A24" i="1"/>
  <c r="A25" i="1"/>
  <c r="A26" i="1"/>
  <c r="A27" i="1"/>
  <c r="A28" i="1"/>
  <c r="A29" i="1"/>
  <c r="A30" i="1"/>
  <c r="A31" i="1"/>
  <c r="A32" i="1"/>
  <c r="A33" i="1"/>
  <c r="A34" i="1"/>
  <c r="A35" i="1"/>
  <c r="A36" i="1"/>
  <c r="A37" i="1"/>
  <c r="A38" i="1"/>
  <c r="A39" i="1"/>
  <c r="A40" i="1"/>
  <c r="A41" i="1"/>
  <c r="A42" i="1"/>
  <c r="A43" i="1"/>
  <c r="A44" i="1"/>
  <c r="C24" i="1"/>
  <c r="E16" i="1" l="1"/>
  <c r="G19" i="1"/>
  <c r="G20" i="1" l="1"/>
  <c r="C14" i="1"/>
  <c r="G35" i="1"/>
  <c r="G29" i="1"/>
  <c r="G11" i="1"/>
  <c r="G10" i="1" s="1"/>
  <c r="G43" i="1"/>
  <c r="G22" i="1"/>
  <c r="G41" i="1"/>
  <c r="G26" i="1"/>
  <c r="G27" i="1"/>
  <c r="G44" i="1"/>
  <c r="G40" i="1"/>
  <c r="G42" i="1"/>
  <c r="G32" i="1"/>
  <c r="G30" i="1"/>
  <c r="G39" i="1"/>
  <c r="G21" i="1"/>
  <c r="G24" i="1"/>
  <c r="G28" i="1"/>
  <c r="G34" i="1"/>
  <c r="G23" i="1"/>
  <c r="G33" i="1"/>
  <c r="G38" i="1"/>
  <c r="G25" i="1"/>
  <c r="G37" i="1"/>
  <c r="G36" i="1"/>
  <c r="G31" i="1"/>
  <c r="I15" i="1" l="1"/>
  <c r="I14" i="1"/>
  <c r="G14" i="1"/>
  <c r="H14" i="1" s="1"/>
  <c r="C17" i="1"/>
  <c r="C25" i="1"/>
  <c r="C26" i="1" s="1"/>
  <c r="G13" i="1"/>
</calcChain>
</file>

<file path=xl/sharedStrings.xml><?xml version="1.0" encoding="utf-8"?>
<sst xmlns="http://schemas.openxmlformats.org/spreadsheetml/2006/main" count="48" uniqueCount="46">
  <si>
    <t>Data</t>
  </si>
  <si>
    <t>Results</t>
  </si>
  <si>
    <t>l =</t>
  </si>
  <si>
    <t>L =</t>
  </si>
  <si>
    <t>m =</t>
  </si>
  <si>
    <t>s =</t>
  </si>
  <si>
    <t>W =</t>
  </si>
  <si>
    <t>when t =</t>
  </si>
  <si>
    <t>r =</t>
  </si>
  <si>
    <t>n</t>
  </si>
  <si>
    <t>Economic Analysis:</t>
  </si>
  <si>
    <t>Cs =</t>
  </si>
  <si>
    <t>Cw =</t>
  </si>
  <si>
    <t>Cost of Service</t>
  </si>
  <si>
    <t>Cost of Waiting</t>
  </si>
  <si>
    <t>Total Cost</t>
  </si>
  <si>
    <t>Pr(W &gt; t) =</t>
  </si>
  <si>
    <r>
      <t>L</t>
    </r>
    <r>
      <rPr>
        <vertAlign val="subscript"/>
        <sz val="10"/>
        <rFont val="Arial"/>
        <family val="2"/>
      </rPr>
      <t>q</t>
    </r>
    <r>
      <rPr>
        <sz val="10"/>
        <rFont val="Arial"/>
        <family val="2"/>
      </rPr>
      <t xml:space="preserve"> =</t>
    </r>
  </si>
  <si>
    <r>
      <t>W</t>
    </r>
    <r>
      <rPr>
        <vertAlign val="subscript"/>
        <sz val="10"/>
        <rFont val="Arial"/>
        <family val="2"/>
      </rPr>
      <t>q</t>
    </r>
    <r>
      <rPr>
        <sz val="10"/>
        <rFont val="Arial"/>
        <family val="2"/>
      </rPr>
      <t xml:space="preserve"> =</t>
    </r>
  </si>
  <si>
    <r>
      <t>Prob(W</t>
    </r>
    <r>
      <rPr>
        <vertAlign val="subscript"/>
        <sz val="10"/>
        <rFont val="Arial"/>
        <family val="2"/>
      </rPr>
      <t xml:space="preserve">q </t>
    </r>
    <r>
      <rPr>
        <sz val="10"/>
        <rFont val="Arial"/>
        <family val="2"/>
      </rPr>
      <t>&gt; t) =</t>
    </r>
  </si>
  <si>
    <r>
      <t>P</t>
    </r>
    <r>
      <rPr>
        <vertAlign val="subscript"/>
        <sz val="10"/>
        <rFont val="Arial"/>
        <family val="2"/>
      </rPr>
      <t>n</t>
    </r>
  </si>
  <si>
    <t>Answers</t>
  </si>
  <si>
    <t>Questions</t>
  </si>
  <si>
    <t>A new marina is opening up on Lake Hartwell near Clemson University. They will have a docking facility where one boat at a time can pull up for gas and servicing. The management science team has done some research and assumes that boats will arrive every 5 minutes and that 20 boats per hour can be serviced. Assuming that arrivals and service times are exponentially distributed, input the values for lambda, mu, and s to answer the following questions worth 3 pts each.</t>
  </si>
  <si>
    <t>What is the average number of boats waiting to be serviced?</t>
  </si>
  <si>
    <t>What is the probability that no boats are at the docking facility?</t>
  </si>
  <si>
    <t>What is the probablity that an arriving boat will have to wait for service?</t>
  </si>
  <si>
    <t>What is the probablilty that at least 2 boats are at the docking facility?</t>
  </si>
  <si>
    <t>What percentage of boats have to wait more than 6 minutes to get serviced?</t>
  </si>
  <si>
    <t>What is the average time (in minutes) a boat will spend waiting for service?</t>
  </si>
  <si>
    <t>What is the utilization factor?</t>
  </si>
  <si>
    <t>a) 3 pts</t>
  </si>
  <si>
    <t>b) 3 pts</t>
  </si>
  <si>
    <t>c) 3 pts</t>
  </si>
  <si>
    <t>d) 3 pts</t>
  </si>
  <si>
    <t>e) 3 pts</t>
  </si>
  <si>
    <t>f) 3 pts</t>
  </si>
  <si>
    <t>g) 3 pts</t>
  </si>
  <si>
    <t>3 pts</t>
  </si>
  <si>
    <t>The owner knows that if boats can't get serviced quickly, they will eventually go to his competitor down the lake, so he had the management science team also look into having a docking facility where 2 boats can pull up and get serviced at the same time. In this scenario, he would have to pay 2 attendants. The cost of waiting has been established at $30 per hour, and the owner plans on paying an attendant $15 per hour.</t>
  </si>
  <si>
    <t>Is it worth the expanded facility in terms of the percentage of boats having to wait more than 6 minutes? Why or why not?</t>
  </si>
  <si>
    <t>Is it worth the expanded facility in terms of total cost? Why or why not?</t>
  </si>
  <si>
    <t>g) 4 pts</t>
  </si>
  <si>
    <t>h) 4 pts</t>
  </si>
  <si>
    <t xml:space="preserve">Yes it is, if he hires 2 employees the total cost would go from $60 with one employee to $49 with two. </t>
  </si>
  <si>
    <t xml:space="preserve">Yes, If he hires two employees the percentage of boats waiting on average 6 minutes would decrease.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</si>
</sst>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font>
      <sz val="10"/>
      <name val="Geneva"/>
    </font>
    <font>
      <sz val="10"/>
      <name val="Symbol"/>
      <family val="1"/>
      <charset val="2"/>
    </font>
    <font>
      <sz val="8"/>
      <name val="Geneva"/>
    </font>
    <font>
      <sz val="10"/>
      <name val="Arial"/>
      <family val="2"/>
    </font>
    <font>
      <b/>
      <sz val="10"/>
      <name val="Arial"/>
      <family val="2"/>
    </font>
    <font>
      <vertAlign val="subscript"/>
      <sz val="10"/>
      <name val="Arial"/>
      <family val="2"/>
    </font>
    <font>
      <sz val="10"/>
      <color indexed="9"/>
      <name val="Arial"/>
      <family val="2"/>
    </font>
    <font>
      <b/>
      <sz val="10"/>
      <name val="Symbol"/>
      <family val="1"/>
      <charset val="2"/>
    </font>
    <font>
      <sz val="12"/>
      <name val="Arial"/>
      <family val="2"/>
    </font>
  </fonts>
  <fills count="4">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medium">
        <color indexed="64"/>
      </top>
      <bottom/>
      <diagonal/>
    </border>
    <border>
      <left/>
      <right/>
      <top/>
      <bottom style="medium">
        <color indexed="64"/>
      </bottom>
      <diagonal/>
    </border>
  </borders>
  <cellStyleXfs count="1">
    <xf numFmtId="0" fontId="0" fillId="0" borderId="0"/>
  </cellStyleXfs>
  <cellXfs count="45">
    <xf numFmtId="0" fontId="0" fillId="0" borderId="0" xfId="0"/>
    <xf numFmtId="0" fontId="1" fillId="0" borderId="0" xfId="0" applyFont="1" applyFill="1" applyBorder="1" applyAlignment="1" applyProtection="1">
      <alignment horizontal="right"/>
      <protection locked="0"/>
    </xf>
    <xf numFmtId="0" fontId="1" fillId="0" borderId="0" xfId="0" applyFont="1" applyFill="1" applyBorder="1" applyAlignment="1" applyProtection="1">
      <alignment horizontal="right"/>
    </xf>
    <xf numFmtId="0" fontId="3" fillId="0" borderId="0" xfId="0" applyFont="1" applyBorder="1" applyAlignment="1" applyProtection="1">
      <alignment horizontal="right"/>
      <protection locked="0"/>
    </xf>
    <xf numFmtId="0" fontId="3" fillId="0" borderId="0" xfId="0" applyFont="1" applyBorder="1" applyAlignment="1" applyProtection="1">
      <alignment horizontal="center"/>
      <protection locked="0"/>
    </xf>
    <xf numFmtId="0" fontId="3" fillId="0" borderId="0" xfId="0" applyFont="1" applyBorder="1" applyProtection="1">
      <protection locked="0"/>
    </xf>
    <xf numFmtId="0" fontId="3" fillId="0" borderId="0" xfId="0" applyFont="1" applyProtection="1">
      <protection locked="0"/>
    </xf>
    <xf numFmtId="0" fontId="4" fillId="0" borderId="0" xfId="0" applyFont="1" applyBorder="1" applyAlignment="1" applyProtection="1">
      <alignment horizontal="center"/>
      <protection locked="0"/>
    </xf>
    <xf numFmtId="0" fontId="4" fillId="0" borderId="0" xfId="0" applyFont="1" applyBorder="1" applyAlignment="1" applyProtection="1">
      <alignment horizontal="centerContinuous"/>
      <protection locked="0"/>
    </xf>
    <xf numFmtId="0" fontId="3" fillId="0" borderId="0" xfId="0" applyFont="1" applyFill="1" applyBorder="1" applyAlignment="1" applyProtection="1">
      <alignment horizontal="right"/>
      <protection locked="0"/>
    </xf>
    <xf numFmtId="0" fontId="3" fillId="0" borderId="0" xfId="0" applyFont="1" applyFill="1" applyBorder="1" applyProtection="1">
      <protection locked="0"/>
    </xf>
    <xf numFmtId="0" fontId="3" fillId="0" borderId="0" xfId="0" applyFont="1" applyFill="1" applyBorder="1" applyAlignment="1" applyProtection="1">
      <alignment horizontal="right"/>
    </xf>
    <xf numFmtId="0" fontId="3" fillId="0" borderId="0" xfId="0" applyFont="1" applyFill="1" applyBorder="1" applyAlignment="1" applyProtection="1">
      <alignment horizontal="center"/>
      <protection locked="0"/>
    </xf>
    <xf numFmtId="0" fontId="4" fillId="0" borderId="0" xfId="0" applyFont="1" applyFill="1" applyBorder="1" applyProtection="1">
      <protection locked="0"/>
    </xf>
    <xf numFmtId="0" fontId="3" fillId="0" borderId="0" xfId="0" applyFont="1" applyBorder="1" applyAlignment="1" applyProtection="1">
      <alignment horizontal="right"/>
    </xf>
    <xf numFmtId="0" fontId="3" fillId="0" borderId="0" xfId="0" applyFont="1" applyBorder="1" applyAlignment="1" applyProtection="1">
      <alignment horizontal="center"/>
    </xf>
    <xf numFmtId="0" fontId="6" fillId="0" borderId="0" xfId="0" applyNumberFormat="1" applyFont="1" applyBorder="1" applyProtection="1"/>
    <xf numFmtId="164" fontId="3" fillId="0" borderId="0" xfId="0" applyNumberFormat="1" applyFont="1" applyFill="1" applyBorder="1" applyAlignment="1" applyProtection="1">
      <alignment horizontal="center"/>
      <protection locked="0"/>
    </xf>
    <xf numFmtId="0" fontId="3" fillId="2" borderId="0" xfId="0" applyFont="1" applyFill="1" applyBorder="1" applyAlignment="1" applyProtection="1">
      <alignment horizontal="center"/>
      <protection locked="0"/>
    </xf>
    <xf numFmtId="164" fontId="3" fillId="2" borderId="0" xfId="0" applyNumberFormat="1" applyFont="1" applyFill="1" applyBorder="1" applyAlignment="1" applyProtection="1">
      <alignment horizontal="center"/>
      <protection locked="0"/>
    </xf>
    <xf numFmtId="0" fontId="3" fillId="3" borderId="7" xfId="0" applyFont="1" applyFill="1" applyBorder="1" applyAlignment="1" applyProtection="1">
      <alignment horizontal="center"/>
    </xf>
    <xf numFmtId="164" fontId="3" fillId="3" borderId="7" xfId="0" applyNumberFormat="1" applyFont="1" applyFill="1" applyBorder="1" applyAlignment="1" applyProtection="1">
      <alignment horizontal="center"/>
      <protection locked="0"/>
    </xf>
    <xf numFmtId="0" fontId="3" fillId="3" borderId="3" xfId="0" applyFont="1" applyFill="1" applyBorder="1" applyProtection="1"/>
    <xf numFmtId="0" fontId="3" fillId="3" borderId="4" xfId="0" applyFont="1" applyFill="1" applyBorder="1" applyProtection="1"/>
    <xf numFmtId="0" fontId="3" fillId="3" borderId="8" xfId="0" applyFont="1" applyFill="1" applyBorder="1" applyProtection="1"/>
    <xf numFmtId="0" fontId="7" fillId="0" borderId="0" xfId="0" applyFont="1" applyFill="1" applyBorder="1" applyProtection="1">
      <protection locked="0"/>
    </xf>
    <xf numFmtId="0" fontId="3" fillId="2" borderId="0" xfId="0" applyNumberFormat="1" applyFont="1" applyFill="1" applyBorder="1" applyAlignment="1" applyProtection="1">
      <alignment horizontal="center"/>
      <protection locked="0"/>
    </xf>
    <xf numFmtId="0" fontId="3" fillId="0" borderId="0" xfId="0" applyFont="1" applyBorder="1" applyAlignment="1" applyProtection="1">
      <alignment wrapText="1"/>
      <protection locked="0"/>
    </xf>
    <xf numFmtId="0" fontId="8" fillId="0" borderId="0" xfId="0" applyFont="1" applyBorder="1" applyAlignment="1" applyProtection="1">
      <alignment wrapText="1"/>
      <protection locked="0"/>
    </xf>
    <xf numFmtId="0" fontId="4" fillId="0" borderId="0" xfId="0" applyFont="1" applyBorder="1" applyProtection="1">
      <protection locked="0"/>
    </xf>
    <xf numFmtId="0" fontId="3" fillId="0" borderId="0" xfId="0" applyFont="1" applyBorder="1" applyAlignment="1" applyProtection="1">
      <alignment horizontal="left"/>
      <protection locked="0"/>
    </xf>
    <xf numFmtId="0" fontId="3" fillId="0" borderId="3" xfId="0" applyFont="1" applyBorder="1" applyProtection="1">
      <protection locked="0"/>
    </xf>
    <xf numFmtId="0" fontId="3" fillId="0" borderId="4" xfId="0" applyFont="1" applyBorder="1" applyProtection="1">
      <protection locked="0"/>
    </xf>
    <xf numFmtId="0" fontId="3" fillId="0" borderId="8" xfId="0" applyFont="1" applyBorder="1" applyProtection="1">
      <protection locked="0"/>
    </xf>
    <xf numFmtId="0" fontId="3" fillId="0" borderId="1" xfId="0" applyFont="1" applyBorder="1" applyProtection="1">
      <protection locked="0"/>
    </xf>
    <xf numFmtId="0" fontId="3" fillId="0" borderId="11" xfId="0" applyFont="1" applyBorder="1" applyProtection="1">
      <protection locked="0"/>
    </xf>
    <xf numFmtId="0" fontId="3" fillId="0" borderId="11" xfId="0" applyFont="1" applyBorder="1" applyAlignment="1" applyProtection="1">
      <alignment wrapText="1"/>
      <protection locked="0"/>
    </xf>
    <xf numFmtId="0" fontId="3" fillId="0" borderId="2" xfId="0" applyFont="1" applyBorder="1" applyProtection="1">
      <protection locked="0"/>
    </xf>
    <xf numFmtId="0" fontId="3" fillId="0" borderId="5" xfId="0" applyFont="1" applyBorder="1" applyAlignment="1" applyProtection="1">
      <alignment wrapText="1"/>
      <protection locked="0"/>
    </xf>
    <xf numFmtId="0" fontId="3" fillId="0" borderId="6" xfId="0" applyFont="1" applyBorder="1" applyProtection="1">
      <protection locked="0"/>
    </xf>
    <xf numFmtId="0" fontId="3" fillId="0" borderId="9" xfId="0" applyFont="1" applyBorder="1" applyProtection="1">
      <protection locked="0"/>
    </xf>
    <xf numFmtId="0" fontId="3" fillId="0" borderId="12" xfId="0" applyFont="1" applyBorder="1" applyProtection="1">
      <protection locked="0"/>
    </xf>
    <xf numFmtId="0" fontId="3" fillId="0" borderId="10" xfId="0" applyFont="1" applyBorder="1" applyProtection="1">
      <protection locked="0"/>
    </xf>
    <xf numFmtId="0" fontId="3" fillId="0" borderId="5" xfId="0" applyFont="1" applyBorder="1" applyProtection="1">
      <protection locked="0"/>
    </xf>
    <xf numFmtId="0" fontId="8" fillId="0" borderId="0" xfId="0" applyFont="1" applyBorder="1" applyAlignment="1" applyProtection="1">
      <alignment horizontal="left" wrapText="1"/>
      <protection locked="0"/>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4651459879917"/>
          <c:w val="0.81982162298885997"/>
          <c:h val="0.62209478928617101"/>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'Economic Analysis'!$F$19:$F$44</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'Economic Analysis'!$G$19:$G$44</c:f>
              <c:numCache>
                <c:formatCode>General</c:formatCode>
                <c:ptCount val="26"/>
                <c:pt idx="0">
                  <c:v>0.4</c:v>
                </c:pt>
                <c:pt idx="1">
                  <c:v>0.24</c:v>
                </c:pt>
                <c:pt idx="2">
                  <c:v>0.14399999999999999</c:v>
                </c:pt>
                <c:pt idx="3">
                  <c:v>8.6400000000000005E-2</c:v>
                </c:pt>
                <c:pt idx="4">
                  <c:v>5.1839999999999997E-2</c:v>
                </c:pt>
                <c:pt idx="5">
                  <c:v>3.1104E-2</c:v>
                </c:pt>
                <c:pt idx="6">
                  <c:v>1.8662399999999999E-2</c:v>
                </c:pt>
                <c:pt idx="7">
                  <c:v>1.1197439999999999E-2</c:v>
                </c:pt>
                <c:pt idx="8">
                  <c:v>6.7184639999999995E-3</c:v>
                </c:pt>
                <c:pt idx="9">
                  <c:v>4.0310783999999997E-3</c:v>
                </c:pt>
                <c:pt idx="10">
                  <c:v>2.4186470399999997E-3</c:v>
                </c:pt>
                <c:pt idx="11">
                  <c:v>1.4511882239999999E-3</c:v>
                </c:pt>
                <c:pt idx="12">
                  <c:v>8.7071293439999981E-4</c:v>
                </c:pt>
                <c:pt idx="13">
                  <c:v>5.2242776063999988E-4</c:v>
                </c:pt>
                <c:pt idx="14">
                  <c:v>3.1345665638399993E-4</c:v>
                </c:pt>
                <c:pt idx="15">
                  <c:v>1.8807399383039997E-4</c:v>
                </c:pt>
                <c:pt idx="16">
                  <c:v>1.1284439629823996E-4</c:v>
                </c:pt>
                <c:pt idx="17">
                  <c:v>6.7706637778943974E-5</c:v>
                </c:pt>
                <c:pt idx="18">
                  <c:v>4.062398266736639E-5</c:v>
                </c:pt>
                <c:pt idx="19">
                  <c:v>2.4374389600419831E-5</c:v>
                </c:pt>
                <c:pt idx="20">
                  <c:v>1.46246337602519E-5</c:v>
                </c:pt>
                <c:pt idx="21">
                  <c:v>8.7747802561511384E-6</c:v>
                </c:pt>
                <c:pt idx="22">
                  <c:v>5.2648681536906827E-6</c:v>
                </c:pt>
                <c:pt idx="23">
                  <c:v>3.1589208922144098E-6</c:v>
                </c:pt>
                <c:pt idx="24">
                  <c:v>1.8953525353286458E-6</c:v>
                </c:pt>
                <c:pt idx="25">
                  <c:v>1.1372115211971876E-6</c:v>
                </c:pt>
              </c:numCache>
            </c:numRef>
          </c:val>
          <c:extLst>
            <c:ext xmlns:c16="http://schemas.microsoft.com/office/drawing/2014/chart" uri="{C3380CC4-5D6E-409C-BE32-E72D297353CC}">
              <c16:uniqueId val="{00000000-5A7E-46A2-B436-2EF2AC85BB97}"/>
            </c:ext>
          </c:extLst>
        </c:ser>
        <c:dLbls>
          <c:showLegendKey val="0"/>
          <c:showVal val="0"/>
          <c:showCatName val="0"/>
          <c:showSerName val="0"/>
          <c:showPercent val="0"/>
          <c:showBubbleSize val="0"/>
        </c:dLbls>
        <c:gapWidth val="150"/>
        <c:axId val="2025641520"/>
        <c:axId val="2025644912"/>
      </c:barChart>
      <c:catAx>
        <c:axId val="2025641520"/>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3874583244662"/>
              <c:y val="0.854653604345968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025644912"/>
        <c:crosses val="autoZero"/>
        <c:auto val="1"/>
        <c:lblAlgn val="ctr"/>
        <c:lblOffset val="100"/>
        <c:tickLblSkip val="1"/>
        <c:tickMarkSkip val="1"/>
        <c:noMultiLvlLbl val="0"/>
      </c:catAx>
      <c:valAx>
        <c:axId val="20256449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4884331319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256415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28</xdr:row>
      <xdr:rowOff>38100</xdr:rowOff>
    </xdr:from>
    <xdr:to>
      <xdr:col>4</xdr:col>
      <xdr:colOff>1581150</xdr:colOff>
      <xdr:row>38</xdr:row>
      <xdr:rowOff>57150</xdr:rowOff>
    </xdr:to>
    <xdr:graphicFrame macro="">
      <xdr:nvGraphicFramePr>
        <xdr:cNvPr id="1026" name="Chart 1">
          <a:extLst>
            <a:ext uri="{FF2B5EF4-FFF2-40B4-BE49-F238E27FC236}">
              <a16:creationId xmlns:a16="http://schemas.microsoft.com/office/drawing/2014/main" id="{00000000-0008-0000-0000-00000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S51"/>
  <sheetViews>
    <sheetView tabSelected="1" workbookViewId="0">
      <selection activeCell="K28" sqref="K28"/>
    </sheetView>
  </sheetViews>
  <sheetFormatPr defaultColWidth="10.6640625" defaultRowHeight="13.2"/>
  <cols>
    <col min="1" max="1" width="11.33203125" style="5" customWidth="1"/>
    <col min="2" max="2" width="18.6640625" style="3" bestFit="1" customWidth="1"/>
    <col min="3" max="3" width="9.44140625" style="4" customWidth="1"/>
    <col min="4" max="4" width="17.5546875" style="5" customWidth="1"/>
    <col min="5" max="5" width="25.109375" style="5" customWidth="1"/>
    <col min="6" max="6" width="4.88671875" style="3" bestFit="1" customWidth="1"/>
    <col min="7" max="7" width="12" style="5" bestFit="1" customWidth="1"/>
    <col min="8" max="8" width="5.6640625" style="5" customWidth="1"/>
    <col min="9" max="9" width="8.5546875" style="5" bestFit="1" customWidth="1"/>
    <col min="10" max="10" width="8" style="5" bestFit="1" customWidth="1"/>
    <col min="11" max="16384" width="10.6640625" style="5"/>
  </cols>
  <sheetData>
    <row r="2" spans="1:11" ht="12.75" customHeight="1">
      <c r="A2" s="44" t="s">
        <v>23</v>
      </c>
      <c r="B2" s="44"/>
      <c r="C2" s="44"/>
      <c r="D2" s="44"/>
      <c r="E2" s="44"/>
      <c r="F2" s="44"/>
      <c r="G2" s="44"/>
    </row>
    <row r="3" spans="1:11" ht="12.75" customHeight="1">
      <c r="A3" s="44"/>
      <c r="B3" s="44"/>
      <c r="C3" s="44"/>
      <c r="D3" s="44"/>
      <c r="E3" s="44"/>
      <c r="F3" s="44"/>
      <c r="G3" s="44"/>
    </row>
    <row r="4" spans="1:11" ht="12.75" customHeight="1">
      <c r="A4" s="44"/>
      <c r="B4" s="44"/>
      <c r="C4" s="44"/>
      <c r="D4" s="44"/>
      <c r="E4" s="44"/>
      <c r="F4" s="44"/>
      <c r="G4" s="44"/>
    </row>
    <row r="5" spans="1:11" ht="12.75" customHeight="1">
      <c r="A5" s="44"/>
      <c r="B5" s="44"/>
      <c r="C5" s="44"/>
      <c r="D5" s="44"/>
      <c r="E5" s="44"/>
      <c r="F5" s="44"/>
      <c r="G5" s="44"/>
    </row>
    <row r="6" spans="1:11" ht="12.75" customHeight="1">
      <c r="A6" s="44"/>
      <c r="B6" s="44"/>
      <c r="C6" s="44"/>
      <c r="D6" s="44"/>
      <c r="E6" s="44"/>
      <c r="F6" s="44"/>
      <c r="G6" s="44"/>
    </row>
    <row r="7" spans="1:11" ht="12.75" customHeight="1">
      <c r="A7" s="44"/>
      <c r="B7" s="44"/>
      <c r="C7" s="44"/>
      <c r="D7" s="44"/>
      <c r="E7" s="44"/>
      <c r="F7" s="44"/>
      <c r="G7" s="44"/>
    </row>
    <row r="8" spans="1:11" ht="18" customHeight="1">
      <c r="A8" s="28"/>
      <c r="B8" s="28"/>
      <c r="C8" s="28"/>
      <c r="D8" s="28"/>
      <c r="E8" s="28"/>
      <c r="F8" s="28"/>
      <c r="G8" s="28"/>
    </row>
    <row r="9" spans="1:11" ht="13.8" thickBot="1">
      <c r="A9" s="6"/>
      <c r="C9" s="7" t="s">
        <v>0</v>
      </c>
      <c r="G9" s="8" t="s">
        <v>1</v>
      </c>
      <c r="I9" s="29" t="s">
        <v>21</v>
      </c>
      <c r="J9" s="29" t="s">
        <v>22</v>
      </c>
    </row>
    <row r="10" spans="1:11">
      <c r="A10" s="6"/>
      <c r="B10" s="1" t="s">
        <v>2</v>
      </c>
      <c r="C10" s="18">
        <v>12</v>
      </c>
      <c r="D10" s="10" t="s">
        <v>38</v>
      </c>
      <c r="E10" s="10"/>
      <c r="F10" s="11" t="s">
        <v>3</v>
      </c>
      <c r="G10" s="22">
        <f>IF(Rho&lt;1,Lq+Lambda/Mu,NA())</f>
        <v>1.5</v>
      </c>
      <c r="I10" s="31">
        <v>0.4</v>
      </c>
      <c r="J10" s="30" t="s">
        <v>31</v>
      </c>
      <c r="K10" s="5" t="s">
        <v>25</v>
      </c>
    </row>
    <row r="11" spans="1:11" ht="15.6">
      <c r="A11" s="6"/>
      <c r="B11" s="1" t="s">
        <v>4</v>
      </c>
      <c r="C11" s="18">
        <v>20</v>
      </c>
      <c r="D11" s="10" t="s">
        <v>38</v>
      </c>
      <c r="E11" s="10"/>
      <c r="F11" s="11" t="s">
        <v>17</v>
      </c>
      <c r="G11" s="23">
        <f>IF(Rho&lt;1,Lambda*Mu*((Lambda/Mu)^s)/(FACT(s-1)*(s*Mu-Lambda)^2/P0),NA())</f>
        <v>0.9</v>
      </c>
      <c r="I11" s="32">
        <v>0.9</v>
      </c>
      <c r="J11" s="30" t="s">
        <v>32</v>
      </c>
      <c r="K11" s="5" t="s">
        <v>24</v>
      </c>
    </row>
    <row r="12" spans="1:11">
      <c r="A12" s="6"/>
      <c r="B12" s="9" t="s">
        <v>5</v>
      </c>
      <c r="C12" s="18">
        <v>1</v>
      </c>
      <c r="D12" s="10"/>
      <c r="E12" s="10"/>
      <c r="F12" s="11"/>
      <c r="G12" s="23"/>
      <c r="I12" s="32">
        <v>4.5</v>
      </c>
      <c r="J12" s="30" t="s">
        <v>33</v>
      </c>
      <c r="K12" s="5" t="s">
        <v>29</v>
      </c>
    </row>
    <row r="13" spans="1:11" ht="13.8" thickBot="1">
      <c r="A13" s="6"/>
      <c r="B13" s="9"/>
      <c r="C13" s="12"/>
      <c r="D13" s="10"/>
      <c r="E13" s="10"/>
      <c r="F13" s="11" t="s">
        <v>6</v>
      </c>
      <c r="G13" s="23">
        <f>IF(Rho&lt;1,L/Lambda,NA())</f>
        <v>0.125</v>
      </c>
      <c r="I13" s="32">
        <v>0.6</v>
      </c>
      <c r="J13" s="30" t="s">
        <v>34</v>
      </c>
      <c r="K13" s="5" t="s">
        <v>26</v>
      </c>
    </row>
    <row r="14" spans="1:11" ht="16.2" thickBot="1">
      <c r="A14" s="6"/>
      <c r="B14" s="11" t="s">
        <v>16</v>
      </c>
      <c r="C14" s="20">
        <f>IF((s-1-Lambda/Mu)=0,EXP(-Mu*Time1)*(1+P0*((Lambda/Mu)^s)/(FACT(s)*(1-Rho))*Mu*C15),EXP(-Mu*Time1)*(1+P0*((Lambda/Mu)^s)/(FACT(s)*(1-Rho))*(1-EXP(-Mu*Time1*(s-1-Lambda/Mu)))/(s-1-Lambda/Mu)))</f>
        <v>0.44932896411722162</v>
      </c>
      <c r="D14" s="10"/>
      <c r="E14" s="10"/>
      <c r="F14" s="11" t="s">
        <v>18</v>
      </c>
      <c r="G14" s="23">
        <f>IF(Rho&lt;1,Lq/Lambda,NA())</f>
        <v>7.4999999999999997E-2</v>
      </c>
      <c r="H14" s="5">
        <f xml:space="preserve"> Wq * 60</f>
        <v>4.5</v>
      </c>
      <c r="I14" s="32">
        <f xml:space="preserve"> SUM(G19:G21)</f>
        <v>0.78400000000000003</v>
      </c>
      <c r="J14" s="30" t="s">
        <v>35</v>
      </c>
      <c r="K14" s="5" t="s">
        <v>27</v>
      </c>
    </row>
    <row r="15" spans="1:11">
      <c r="A15" s="6"/>
      <c r="B15" s="9" t="s">
        <v>7</v>
      </c>
      <c r="C15" s="26">
        <v>0.1</v>
      </c>
      <c r="D15" s="10"/>
      <c r="E15" s="13" t="str">
        <f>IF(Rho&gt;=1,"Model invalid because:","")</f>
        <v/>
      </c>
      <c r="F15" s="11"/>
      <c r="G15" s="23"/>
      <c r="I15" s="32">
        <f xml:space="preserve"> 1- SUM(G19:G25)</f>
        <v>2.7993599999999952E-2</v>
      </c>
      <c r="J15" s="30" t="s">
        <v>36</v>
      </c>
      <c r="K15" s="5" t="s">
        <v>28</v>
      </c>
    </row>
    <row r="16" spans="1:11" ht="13.8" thickBot="1">
      <c r="A16" s="6"/>
      <c r="B16" s="9"/>
      <c r="C16" s="12"/>
      <c r="D16" s="10"/>
      <c r="E16" s="25" t="str">
        <f>IF(Rho&gt;=1,"   r   &gt;=   1","")</f>
        <v/>
      </c>
      <c r="F16" s="2" t="s">
        <v>8</v>
      </c>
      <c r="G16" s="24">
        <f>Lambda/(s*Mu)</f>
        <v>0.6</v>
      </c>
      <c r="I16" s="33">
        <v>0.6</v>
      </c>
      <c r="J16" s="5" t="s">
        <v>37</v>
      </c>
      <c r="K16" s="5" t="s">
        <v>30</v>
      </c>
    </row>
    <row r="17" spans="1:19" ht="16.5" customHeight="1" thickBot="1">
      <c r="A17" s="6"/>
      <c r="B17" s="11" t="s">
        <v>19</v>
      </c>
      <c r="C17" s="20">
        <f ca="1">(1-SUM(OFFSET(P0,0,0,s,1)))*EXP(-s*Mu*(1-Rho)*Time2)</f>
        <v>0.26959737847033294</v>
      </c>
      <c r="D17" s="10"/>
      <c r="E17" s="10"/>
      <c r="F17" s="9"/>
      <c r="G17" s="10"/>
      <c r="K17" s="28"/>
      <c r="L17" s="28"/>
      <c r="M17" s="28"/>
      <c r="N17" s="28"/>
      <c r="O17" s="28"/>
      <c r="P17" s="28"/>
    </row>
    <row r="18" spans="1:19" ht="16.5" customHeight="1" thickBot="1">
      <c r="A18" s="6"/>
      <c r="B18" s="9" t="s">
        <v>7</v>
      </c>
      <c r="C18" s="26">
        <v>0.1</v>
      </c>
      <c r="D18" s="10"/>
      <c r="E18" s="10"/>
      <c r="F18" s="14" t="s">
        <v>9</v>
      </c>
      <c r="G18" s="15" t="s">
        <v>20</v>
      </c>
      <c r="J18" s="44" t="s">
        <v>39</v>
      </c>
      <c r="K18" s="44"/>
      <c r="L18" s="44"/>
      <c r="M18" s="44"/>
      <c r="N18" s="44"/>
      <c r="O18" s="44"/>
      <c r="P18" s="44"/>
      <c r="Q18" s="44"/>
    </row>
    <row r="19" spans="1:19" ht="12.75" customHeight="1">
      <c r="A19" s="16">
        <f>IF(F19&lt;=s-1,((Lambda/Mu)^F19)/FACT(F19),0)</f>
        <v>1</v>
      </c>
      <c r="B19" s="9"/>
      <c r="C19" s="12"/>
      <c r="D19" s="10"/>
      <c r="E19" s="10"/>
      <c r="F19" s="11">
        <v>0</v>
      </c>
      <c r="G19" s="22">
        <f>IF(Rho&lt;1,1/(SUM(A19:A44)+((Lambda/Mu)^s)/(FACT(s)*(1-Lambda/(s*Mu)))),NA())</f>
        <v>0.4</v>
      </c>
      <c r="J19" s="44"/>
      <c r="K19" s="44"/>
      <c r="L19" s="44"/>
      <c r="M19" s="44"/>
      <c r="N19" s="44"/>
      <c r="O19" s="44"/>
      <c r="P19" s="44"/>
      <c r="Q19" s="44"/>
    </row>
    <row r="20" spans="1:19" ht="12.75" customHeight="1">
      <c r="A20" s="16">
        <f t="shared" ref="A20:A44" si="0">IF(F20&lt;=s-1,((Lambda/Mu)^F20)/FACT(F20),0)</f>
        <v>0</v>
      </c>
      <c r="B20" s="13" t="s">
        <v>10</v>
      </c>
      <c r="C20" s="10"/>
      <c r="D20" s="10"/>
      <c r="E20" s="10"/>
      <c r="F20" s="11">
        <v>1</v>
      </c>
      <c r="G20" s="23">
        <f t="shared" ref="G20:G44" si="1">IF(Rho&lt;1,IF(s=1,(1-Rho)*Rho^n,IF(s&gt;=n,((Lambda/Mu)^n)*P0/FACT(n),((Lambda/Mu)^n)*P0/(FACT(s)*(s^(n-s))))),NA())</f>
        <v>0.24</v>
      </c>
      <c r="J20" s="44"/>
      <c r="K20" s="44"/>
      <c r="L20" s="44"/>
      <c r="M20" s="44"/>
      <c r="N20" s="44"/>
      <c r="O20" s="44"/>
      <c r="P20" s="44"/>
      <c r="Q20" s="44"/>
    </row>
    <row r="21" spans="1:19" ht="12.75" customHeight="1">
      <c r="A21" s="16">
        <f t="shared" si="0"/>
        <v>0</v>
      </c>
      <c r="B21" s="9" t="s">
        <v>11</v>
      </c>
      <c r="C21" s="19">
        <v>15</v>
      </c>
      <c r="D21" s="10"/>
      <c r="E21" s="10"/>
      <c r="F21" s="11">
        <v>2</v>
      </c>
      <c r="G21" s="23">
        <f t="shared" si="1"/>
        <v>0.14399999999999999</v>
      </c>
      <c r="J21" s="44"/>
      <c r="K21" s="44"/>
      <c r="L21" s="44"/>
      <c r="M21" s="44"/>
      <c r="N21" s="44"/>
      <c r="O21" s="44"/>
      <c r="P21" s="44"/>
      <c r="Q21" s="44"/>
    </row>
    <row r="22" spans="1:19" ht="12.75" customHeight="1">
      <c r="A22" s="16">
        <f t="shared" si="0"/>
        <v>0</v>
      </c>
      <c r="B22" s="9" t="s">
        <v>12</v>
      </c>
      <c r="C22" s="19">
        <v>30</v>
      </c>
      <c r="D22" s="10"/>
      <c r="E22" s="10"/>
      <c r="F22" s="11">
        <v>3</v>
      </c>
      <c r="G22" s="23">
        <f t="shared" si="1"/>
        <v>8.6400000000000005E-2</v>
      </c>
      <c r="J22" s="44"/>
      <c r="K22" s="44"/>
      <c r="L22" s="44"/>
      <c r="M22" s="44"/>
      <c r="N22" s="44"/>
      <c r="O22" s="44"/>
      <c r="P22" s="44"/>
      <c r="Q22" s="44"/>
    </row>
    <row r="23" spans="1:19" ht="12.75" customHeight="1">
      <c r="A23" s="16">
        <f t="shared" si="0"/>
        <v>0</v>
      </c>
      <c r="B23" s="10"/>
      <c r="C23" s="12"/>
      <c r="D23" s="10"/>
      <c r="E23" s="10"/>
      <c r="F23" s="11">
        <v>4</v>
      </c>
      <c r="G23" s="23">
        <f t="shared" si="1"/>
        <v>5.1839999999999997E-2</v>
      </c>
      <c r="J23" s="44"/>
      <c r="K23" s="44"/>
      <c r="L23" s="44"/>
      <c r="M23" s="44"/>
      <c r="N23" s="44"/>
      <c r="O23" s="44"/>
      <c r="P23" s="44"/>
      <c r="Q23" s="44"/>
    </row>
    <row r="24" spans="1:19" ht="12.75" customHeight="1">
      <c r="A24" s="16">
        <f t="shared" si="0"/>
        <v>0</v>
      </c>
      <c r="B24" s="9" t="s">
        <v>13</v>
      </c>
      <c r="C24" s="17">
        <f>Cs*s</f>
        <v>15</v>
      </c>
      <c r="D24" s="10"/>
      <c r="E24" s="10"/>
      <c r="F24" s="11">
        <v>5</v>
      </c>
      <c r="G24" s="23">
        <f t="shared" si="1"/>
        <v>3.1104E-2</v>
      </c>
      <c r="J24" s="44"/>
      <c r="K24" s="44"/>
      <c r="L24" s="44"/>
      <c r="M24" s="44"/>
      <c r="N24" s="44"/>
      <c r="O24" s="44"/>
      <c r="P24" s="44"/>
      <c r="Q24" s="44"/>
    </row>
    <row r="25" spans="1:19" ht="13.8" thickBot="1">
      <c r="A25" s="16">
        <f t="shared" si="0"/>
        <v>0</v>
      </c>
      <c r="B25" s="9" t="s">
        <v>14</v>
      </c>
      <c r="C25" s="17">
        <f>Cw*L</f>
        <v>45</v>
      </c>
      <c r="D25" s="10"/>
      <c r="E25" s="10"/>
      <c r="F25" s="11">
        <v>6</v>
      </c>
      <c r="G25" s="23">
        <f t="shared" si="1"/>
        <v>1.8662399999999999E-2</v>
      </c>
      <c r="J25" s="44"/>
      <c r="K25" s="44"/>
      <c r="L25" s="44"/>
      <c r="M25" s="44"/>
      <c r="N25" s="44"/>
      <c r="O25" s="44"/>
      <c r="P25" s="44"/>
      <c r="Q25" s="44"/>
    </row>
    <row r="26" spans="1:19" ht="13.8" thickBot="1">
      <c r="A26" s="16">
        <f t="shared" si="0"/>
        <v>0</v>
      </c>
      <c r="B26" s="9" t="s">
        <v>15</v>
      </c>
      <c r="C26" s="21">
        <f>CostOfService+CostOfWaiting</f>
        <v>60</v>
      </c>
      <c r="D26" s="10"/>
      <c r="E26" s="10"/>
      <c r="F26" s="11">
        <v>7</v>
      </c>
      <c r="G26" s="23">
        <f t="shared" si="1"/>
        <v>1.1197439999999999E-2</v>
      </c>
    </row>
    <row r="27" spans="1:19" ht="13.8" thickBot="1">
      <c r="A27" s="16">
        <f t="shared" si="0"/>
        <v>0</v>
      </c>
      <c r="B27" s="9"/>
      <c r="C27" s="12"/>
      <c r="D27" s="10"/>
      <c r="E27" s="10"/>
      <c r="F27" s="11">
        <v>8</v>
      </c>
      <c r="G27" s="23">
        <f t="shared" si="1"/>
        <v>6.7184639999999995E-3</v>
      </c>
      <c r="J27" s="30" t="s">
        <v>42</v>
      </c>
      <c r="K27" s="5" t="s">
        <v>40</v>
      </c>
      <c r="L27" s="27"/>
      <c r="M27" s="27"/>
      <c r="N27" s="27"/>
      <c r="O27" s="27"/>
      <c r="P27" s="27"/>
    </row>
    <row r="28" spans="1:19">
      <c r="A28" s="16">
        <f t="shared" si="0"/>
        <v>0</v>
      </c>
      <c r="B28" s="9"/>
      <c r="C28" s="12"/>
      <c r="D28" s="10"/>
      <c r="E28" s="10"/>
      <c r="F28" s="11">
        <v>9</v>
      </c>
      <c r="G28" s="23">
        <f t="shared" si="1"/>
        <v>4.0310783999999997E-3</v>
      </c>
      <c r="J28" s="34"/>
      <c r="K28" s="35" t="s">
        <v>45</v>
      </c>
      <c r="L28" s="36"/>
      <c r="M28" s="36"/>
      <c r="N28" s="36"/>
      <c r="O28" s="36"/>
      <c r="P28" s="36"/>
      <c r="Q28" s="35"/>
      <c r="R28" s="35"/>
      <c r="S28" s="37"/>
    </row>
    <row r="29" spans="1:19">
      <c r="A29" s="16">
        <f t="shared" si="0"/>
        <v>0</v>
      </c>
      <c r="B29" s="9"/>
      <c r="C29" s="12"/>
      <c r="D29" s="10"/>
      <c r="E29" s="10"/>
      <c r="F29" s="11">
        <v>10</v>
      </c>
      <c r="G29" s="23">
        <f t="shared" si="1"/>
        <v>2.4186470399999997E-3</v>
      </c>
      <c r="J29" s="38"/>
      <c r="K29" s="27"/>
      <c r="L29" s="27"/>
      <c r="M29" s="27"/>
      <c r="N29" s="27"/>
      <c r="O29" s="27"/>
      <c r="P29" s="27"/>
      <c r="S29" s="39"/>
    </row>
    <row r="30" spans="1:19" ht="13.8" thickBot="1">
      <c r="A30" s="16">
        <f t="shared" si="0"/>
        <v>0</v>
      </c>
      <c r="B30" s="9"/>
      <c r="C30" s="12"/>
      <c r="D30" s="10"/>
      <c r="E30" s="10"/>
      <c r="F30" s="11">
        <v>11</v>
      </c>
      <c r="G30" s="23">
        <f t="shared" si="1"/>
        <v>1.4511882239999999E-3</v>
      </c>
      <c r="J30" s="40"/>
      <c r="K30" s="41"/>
      <c r="L30" s="41"/>
      <c r="M30" s="41"/>
      <c r="N30" s="41"/>
      <c r="O30" s="41"/>
      <c r="P30" s="41"/>
      <c r="Q30" s="41"/>
      <c r="R30" s="41"/>
      <c r="S30" s="42"/>
    </row>
    <row r="31" spans="1:19" ht="13.8" thickBot="1">
      <c r="A31" s="16">
        <f t="shared" si="0"/>
        <v>0</v>
      </c>
      <c r="B31" s="9"/>
      <c r="C31" s="12"/>
      <c r="D31" s="10"/>
      <c r="E31" s="10"/>
      <c r="F31" s="11">
        <v>12</v>
      </c>
      <c r="G31" s="23">
        <f t="shared" si="1"/>
        <v>8.7071293439999981E-4</v>
      </c>
      <c r="J31" s="30" t="s">
        <v>43</v>
      </c>
      <c r="K31" s="5" t="s">
        <v>41</v>
      </c>
    </row>
    <row r="32" spans="1:19">
      <c r="A32" s="16">
        <f t="shared" si="0"/>
        <v>0</v>
      </c>
      <c r="B32" s="9"/>
      <c r="C32" s="12"/>
      <c r="D32" s="10"/>
      <c r="E32" s="10"/>
      <c r="F32" s="11">
        <v>13</v>
      </c>
      <c r="G32" s="23">
        <f t="shared" si="1"/>
        <v>5.2242776063999988E-4</v>
      </c>
      <c r="J32" s="34"/>
      <c r="K32" s="35" t="s">
        <v>44</v>
      </c>
      <c r="L32" s="35"/>
      <c r="M32" s="35"/>
      <c r="N32" s="35"/>
      <c r="O32" s="35"/>
      <c r="P32" s="35"/>
      <c r="Q32" s="35"/>
      <c r="R32" s="35"/>
      <c r="S32" s="37"/>
    </row>
    <row r="33" spans="1:19">
      <c r="A33" s="16">
        <f t="shared" si="0"/>
        <v>0</v>
      </c>
      <c r="B33" s="9"/>
      <c r="C33" s="12"/>
      <c r="D33" s="10"/>
      <c r="E33" s="10"/>
      <c r="F33" s="11">
        <v>14</v>
      </c>
      <c r="G33" s="23">
        <f t="shared" si="1"/>
        <v>3.1345665638399993E-4</v>
      </c>
      <c r="J33" s="43"/>
      <c r="S33" s="39"/>
    </row>
    <row r="34" spans="1:19" ht="13.8" thickBot="1">
      <c r="A34" s="16">
        <f t="shared" si="0"/>
        <v>0</v>
      </c>
      <c r="B34" s="9"/>
      <c r="C34" s="12"/>
      <c r="D34" s="10"/>
      <c r="E34" s="10"/>
      <c r="F34" s="11">
        <v>15</v>
      </c>
      <c r="G34" s="23">
        <f t="shared" si="1"/>
        <v>1.8807399383039997E-4</v>
      </c>
      <c r="J34" s="40"/>
      <c r="K34" s="41"/>
      <c r="L34" s="41"/>
      <c r="M34" s="41"/>
      <c r="N34" s="41"/>
      <c r="O34" s="41"/>
      <c r="P34" s="41"/>
      <c r="Q34" s="41"/>
      <c r="R34" s="41"/>
      <c r="S34" s="42"/>
    </row>
    <row r="35" spans="1:19">
      <c r="A35" s="16">
        <f t="shared" si="0"/>
        <v>0</v>
      </c>
      <c r="B35" s="9"/>
      <c r="C35" s="12"/>
      <c r="D35" s="10"/>
      <c r="E35" s="10"/>
      <c r="F35" s="11">
        <v>16</v>
      </c>
      <c r="G35" s="23">
        <f t="shared" si="1"/>
        <v>1.1284439629823996E-4</v>
      </c>
    </row>
    <row r="36" spans="1:19">
      <c r="A36" s="16">
        <f t="shared" si="0"/>
        <v>0</v>
      </c>
      <c r="B36" s="9"/>
      <c r="C36" s="12"/>
      <c r="D36" s="10"/>
      <c r="E36" s="10"/>
      <c r="F36" s="11">
        <v>17</v>
      </c>
      <c r="G36" s="23">
        <f t="shared" si="1"/>
        <v>6.7706637778943974E-5</v>
      </c>
    </row>
    <row r="37" spans="1:19">
      <c r="A37" s="16">
        <f t="shared" si="0"/>
        <v>0</v>
      </c>
      <c r="B37" s="9"/>
      <c r="C37" s="12"/>
      <c r="D37" s="10"/>
      <c r="E37" s="10"/>
      <c r="F37" s="11">
        <v>18</v>
      </c>
      <c r="G37" s="23">
        <f t="shared" si="1"/>
        <v>4.062398266736639E-5</v>
      </c>
    </row>
    <row r="38" spans="1:19">
      <c r="A38" s="16">
        <f t="shared" si="0"/>
        <v>0</v>
      </c>
      <c r="B38" s="9"/>
      <c r="C38" s="12"/>
      <c r="D38" s="10"/>
      <c r="E38" s="10"/>
      <c r="F38" s="11">
        <v>19</v>
      </c>
      <c r="G38" s="23">
        <f t="shared" si="1"/>
        <v>2.4374389600419831E-5</v>
      </c>
    </row>
    <row r="39" spans="1:19">
      <c r="A39" s="16">
        <f t="shared" si="0"/>
        <v>0</v>
      </c>
      <c r="B39" s="9"/>
      <c r="C39" s="12"/>
      <c r="D39" s="10"/>
      <c r="E39" s="10"/>
      <c r="F39" s="11">
        <v>20</v>
      </c>
      <c r="G39" s="23">
        <f t="shared" si="1"/>
        <v>1.46246337602519E-5</v>
      </c>
    </row>
    <row r="40" spans="1:19">
      <c r="A40" s="16">
        <f t="shared" si="0"/>
        <v>0</v>
      </c>
      <c r="B40" s="9"/>
      <c r="C40" s="12"/>
      <c r="D40" s="10"/>
      <c r="E40" s="10"/>
      <c r="F40" s="11">
        <v>21</v>
      </c>
      <c r="G40" s="23">
        <f t="shared" si="1"/>
        <v>8.7747802561511384E-6</v>
      </c>
    </row>
    <row r="41" spans="1:19">
      <c r="A41" s="16">
        <f t="shared" si="0"/>
        <v>0</v>
      </c>
      <c r="B41" s="9"/>
      <c r="C41" s="12"/>
      <c r="D41" s="10"/>
      <c r="E41" s="10"/>
      <c r="F41" s="11">
        <v>22</v>
      </c>
      <c r="G41" s="23">
        <f t="shared" si="1"/>
        <v>5.2648681536906827E-6</v>
      </c>
    </row>
    <row r="42" spans="1:19">
      <c r="A42" s="16">
        <f t="shared" si="0"/>
        <v>0</v>
      </c>
      <c r="B42" s="9"/>
      <c r="C42" s="12"/>
      <c r="D42" s="10"/>
      <c r="E42" s="10"/>
      <c r="F42" s="11">
        <v>23</v>
      </c>
      <c r="G42" s="23">
        <f t="shared" si="1"/>
        <v>3.1589208922144098E-6</v>
      </c>
    </row>
    <row r="43" spans="1:19">
      <c r="A43" s="16">
        <f t="shared" si="0"/>
        <v>0</v>
      </c>
      <c r="B43" s="9"/>
      <c r="C43" s="12"/>
      <c r="D43" s="10"/>
      <c r="E43" s="10"/>
      <c r="F43" s="11">
        <v>24</v>
      </c>
      <c r="G43" s="23">
        <f t="shared" si="1"/>
        <v>1.8953525353286458E-6</v>
      </c>
    </row>
    <row r="44" spans="1:19" ht="13.8" thickBot="1">
      <c r="A44" s="16">
        <f t="shared" si="0"/>
        <v>0</v>
      </c>
      <c r="B44" s="9"/>
      <c r="C44" s="12"/>
      <c r="D44" s="10"/>
      <c r="E44" s="10"/>
      <c r="F44" s="11">
        <v>25</v>
      </c>
      <c r="G44" s="24">
        <f t="shared" si="1"/>
        <v>1.1372115211971876E-6</v>
      </c>
    </row>
    <row r="45" spans="1:19">
      <c r="B45" s="9"/>
      <c r="C45" s="12"/>
      <c r="D45" s="10"/>
      <c r="E45" s="10"/>
      <c r="F45" s="9"/>
      <c r="G45" s="10"/>
    </row>
    <row r="46" spans="1:19">
      <c r="B46" s="9"/>
      <c r="C46" s="12"/>
      <c r="D46" s="10"/>
      <c r="E46" s="10"/>
      <c r="F46" s="9"/>
      <c r="G46" s="10"/>
    </row>
    <row r="47" spans="1:19">
      <c r="B47" s="9"/>
      <c r="C47" s="12"/>
      <c r="D47" s="10"/>
      <c r="E47" s="10"/>
      <c r="F47" s="9"/>
      <c r="G47" s="10"/>
    </row>
    <row r="48" spans="1:19">
      <c r="B48" s="9"/>
      <c r="C48" s="12"/>
      <c r="D48" s="10"/>
      <c r="E48" s="10"/>
      <c r="F48" s="9"/>
      <c r="G48" s="10"/>
    </row>
    <row r="49" spans="2:7">
      <c r="B49" s="9"/>
      <c r="C49" s="12"/>
      <c r="D49" s="10"/>
      <c r="E49" s="10"/>
      <c r="F49" s="9"/>
      <c r="G49" s="10"/>
    </row>
    <row r="50" spans="2:7">
      <c r="B50" s="9"/>
      <c r="C50" s="12"/>
      <c r="D50" s="10"/>
      <c r="E50" s="10"/>
      <c r="F50" s="9"/>
      <c r="G50" s="10"/>
    </row>
    <row r="51" spans="2:7">
      <c r="B51" s="9"/>
      <c r="C51" s="12"/>
      <c r="D51" s="10"/>
      <c r="E51" s="10"/>
      <c r="F51" s="9"/>
      <c r="G51" s="10"/>
    </row>
  </sheetData>
  <dataConsolidate/>
  <mergeCells count="2">
    <mergeCell ref="J18:Q25"/>
    <mergeCell ref="A2:G7"/>
  </mergeCells>
  <phoneticPr fontId="2"/>
  <dataValidations count="5">
    <dataValidation type="decimal" operator="greaterThanOrEqual" allowBlank="1" showInputMessage="1" showErrorMessage="1" errorTitle="Warning" error="t must be greater than or equal to 0." sqref="C15" xr:uid="{00000000-0002-0000-0000-000000000000}">
      <formula1>0</formula1>
    </dataValidation>
    <dataValidation type="decimal" operator="greaterThanOrEqual" allowBlank="1" showInputMessage="1" showErrorMessage="1" error="t must be greater than or equal to 0." sqref="C18" xr:uid="{00000000-0002-0000-0000-000001000000}">
      <formula1>0</formula1>
    </dataValidation>
    <dataValidation type="whole" allowBlank="1" showInputMessage="1" showErrorMessage="1" error="The number of servers must be an integer between 1 and 25 (inclusive)." sqref="C12" xr:uid="{00000000-0002-0000-0000-000002000000}">
      <formula1>1</formula1>
      <formula2>25</formula2>
    </dataValidation>
    <dataValidation type="decimal" operator="greaterThan" allowBlank="1" showInputMessage="1" showErrorMessage="1" error="The mean arrival rate must be greater than zero." sqref="C10" xr:uid="{00000000-0002-0000-0000-000003000000}">
      <formula1>0</formula1>
    </dataValidation>
    <dataValidation type="decimal" operator="greaterThan" allowBlank="1" showInputMessage="1" showErrorMessage="1" error="The mean service rate must be greater than zero." sqref="C11" xr:uid="{00000000-0002-0000-0000-000004000000}">
      <formula1>0</formula1>
    </dataValidation>
  </dataValidations>
  <pageMargins left="0.75" right="0.75" top="1" bottom="1" header="0.5" footer="0.5"/>
  <pageSetup scale="91" orientation="landscape" horizontalDpi="4294967292" verticalDpi="4294967292" r:id="rId1"/>
  <headerFooter alignWithMargins="0"/>
  <ignoredErrors>
    <ignoredError sqref="C24:C26 E15:E16"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18</vt:i4>
      </vt:variant>
    </vt:vector>
  </HeadingPairs>
  <TitlesOfParts>
    <vt:vector size="19" baseType="lpstr">
      <vt:lpstr>Economic Analysis</vt:lpstr>
      <vt:lpstr>CostOfService</vt:lpstr>
      <vt:lpstr>CostOfWaiting</vt:lpstr>
      <vt:lpstr>Cs</vt:lpstr>
      <vt:lpstr>Cw</vt:lpstr>
      <vt:lpstr>L</vt:lpstr>
      <vt:lpstr>Lambda</vt:lpstr>
      <vt:lpstr>Lq</vt:lpstr>
      <vt:lpstr>Mu</vt:lpstr>
      <vt:lpstr>n</vt:lpstr>
      <vt:lpstr>P0</vt:lpstr>
      <vt:lpstr>Pn</vt:lpstr>
      <vt:lpstr>Rho</vt:lpstr>
      <vt:lpstr>s</vt:lpstr>
      <vt:lpstr>Time1</vt:lpstr>
      <vt:lpstr>Time2</vt:lpstr>
      <vt:lpstr>TotalCost</vt:lpstr>
      <vt:lpstr>W</vt:lpstr>
      <vt:lpstr>Wq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Manning Graham</cp:lastModifiedBy>
  <dcterms:created xsi:type="dcterms:W3CDTF">1998-08-18T16:12:25Z</dcterms:created>
  <dcterms:modified xsi:type="dcterms:W3CDTF">2021-04-20T21:32:12Z</dcterms:modified>
</cp:coreProperties>
</file>