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gninn\Downloads\"/>
    </mc:Choice>
  </mc:AlternateContent>
  <xr:revisionPtr revIDLastSave="0" documentId="13_ncr:1_{01F1510B-F6FA-461B-8D4F-B62C90198FB9}" xr6:coauthVersionLast="45" xr6:coauthVersionMax="46" xr10:uidLastSave="{00000000-0000-0000-0000-000000000000}"/>
  <bookViews>
    <workbookView xWindow="-108" yWindow="-108" windowWidth="23256" windowHeight="12720" xr2:uid="{937350BC-141D-428B-B9EA-58BBE90D71E4}"/>
  </bookViews>
  <sheets>
    <sheet name="1" sheetId="7" r:id="rId1"/>
    <sheet name="2" sheetId="9" r:id="rId2"/>
    <sheet name="3" sheetId="8" r:id="rId3"/>
    <sheet name="4" sheetId="5" r:id="rId4"/>
    <sheet name="5" sheetId="10" r:id="rId5"/>
    <sheet name="6" sheetId="1" r:id="rId6"/>
    <sheet name="7" sheetId="4" r:id="rId7"/>
    <sheet name="8" sheetId="3" r:id="rId8"/>
    <sheet name="9" sheetId="11" r:id="rId9"/>
  </sheets>
  <definedNames>
    <definedName name="CostOfService" localSheetId="8">'9'!$C$25</definedName>
    <definedName name="CostOfService">#REF!</definedName>
    <definedName name="CostOfWaiting" localSheetId="8">'9'!$C$26</definedName>
    <definedName name="CostOfWaiting">#REF!</definedName>
    <definedName name="Cs" localSheetId="8">'9'!$C$22</definedName>
    <definedName name="Cs">#REF!</definedName>
    <definedName name="Cw" localSheetId="8">'9'!$C$23</definedName>
    <definedName name="Cw">#REF!</definedName>
    <definedName name="L" localSheetId="8">'9'!$G$11</definedName>
    <definedName name="L">#REF!</definedName>
    <definedName name="Lambda" localSheetId="8">'9'!$C$11</definedName>
    <definedName name="Lambda">#REF!</definedName>
    <definedName name="Lq" localSheetId="8">'9'!$G$12</definedName>
    <definedName name="Lq">#REF!</definedName>
    <definedName name="Mu" localSheetId="8">'9'!$C$12</definedName>
    <definedName name="Mu">#REF!</definedName>
    <definedName name="n" localSheetId="8">'9'!$F$20:$F$45</definedName>
    <definedName name="n">#REF!</definedName>
    <definedName name="P0" localSheetId="8">'9'!$G$20</definedName>
    <definedName name="P0">#REF!</definedName>
    <definedName name="Pn">'9'!$G$20:$G$45</definedName>
    <definedName name="Rho" localSheetId="8">'9'!$G$17</definedName>
    <definedName name="Rho">#REF!</definedName>
    <definedName name="s" localSheetId="8">'9'!$C$13</definedName>
    <definedName name="s">#REF!</definedName>
    <definedName name="sencount" hidden="1">4</definedName>
    <definedName name="sencount2" hidden="1">3</definedName>
    <definedName name="solver_adj" localSheetId="2" hidden="1">'3'!$D$18:$E$18</definedName>
    <definedName name="solver_adj" localSheetId="4" hidden="1">'5'!$F$17:$G$17</definedName>
    <definedName name="solver_adj" localSheetId="6" hidden="1">'7'!$F$29:$F$45</definedName>
    <definedName name="solver_adj" localSheetId="7" hidden="1">'8'!$C$25:$H$32</definedName>
    <definedName name="solver_cvg" localSheetId="2" hidden="1">0.0001</definedName>
    <definedName name="solver_cvg" localSheetId="4" hidden="1">0.0001</definedName>
    <definedName name="solver_cvg" localSheetId="6" hidden="1">0.0001</definedName>
    <definedName name="solver_cvg" localSheetId="7" hidden="1">0.0001</definedName>
    <definedName name="solver_drv" localSheetId="2" hidden="1">1</definedName>
    <definedName name="solver_drv" localSheetId="4" hidden="1">2</definedName>
    <definedName name="solver_drv" localSheetId="6" hidden="1">1</definedName>
    <definedName name="solver_drv" localSheetId="7" hidden="1">2</definedName>
    <definedName name="solver_eng" localSheetId="2" hidden="1">2</definedName>
    <definedName name="solver_eng" localSheetId="4" hidden="1">2</definedName>
    <definedName name="solver_eng" localSheetId="6" hidden="1">1</definedName>
    <definedName name="solver_eng" localSheetId="7" hidden="1">2</definedName>
    <definedName name="solver_est" localSheetId="2" hidden="1">1</definedName>
    <definedName name="solver_est" localSheetId="4" hidden="1">1</definedName>
    <definedName name="solver_est" localSheetId="6" hidden="1">1</definedName>
    <definedName name="solver_est" localSheetId="7" hidden="1">1</definedName>
    <definedName name="solver_itr" localSheetId="2" hidden="1">2147483647</definedName>
    <definedName name="solver_itr" localSheetId="4" hidden="1">2147483647</definedName>
    <definedName name="solver_itr" localSheetId="6" hidden="1">2147483647</definedName>
    <definedName name="solver_itr" localSheetId="7" hidden="1">2147483647</definedName>
    <definedName name="solver_lhs1" localSheetId="2" hidden="1">'3'!$D$20</definedName>
    <definedName name="solver_lhs1" localSheetId="4" hidden="1">'5'!$H$13</definedName>
    <definedName name="solver_lhs1" localSheetId="6" hidden="1">'7'!$F$29:$F$45</definedName>
    <definedName name="solver_lhs1" localSheetId="7" hidden="1">'8'!$C$34:$H$34</definedName>
    <definedName name="solver_lhs2" localSheetId="2" hidden="1">'3'!$F$14:$F$15</definedName>
    <definedName name="solver_lhs2" localSheetId="4" hidden="1">'5'!$H$14</definedName>
    <definedName name="solver_lhs2" localSheetId="6" hidden="1">'7'!$L$32:$L$38</definedName>
    <definedName name="solver_lhs2" localSheetId="7" hidden="1">'8'!$I$25:$I$32</definedName>
    <definedName name="solver_lhs3" localSheetId="4" hidden="1">'5'!$H$15</definedName>
    <definedName name="solver_mip" localSheetId="2" hidden="1">2147483647</definedName>
    <definedName name="solver_mip" localSheetId="4" hidden="1">2147483647</definedName>
    <definedName name="solver_mip" localSheetId="6" hidden="1">2147483647</definedName>
    <definedName name="solver_mip" localSheetId="7" hidden="1">2147483647</definedName>
    <definedName name="solver_mni" localSheetId="2" hidden="1">30</definedName>
    <definedName name="solver_mni" localSheetId="4" hidden="1">30</definedName>
    <definedName name="solver_mni" localSheetId="6" hidden="1">30</definedName>
    <definedName name="solver_mni" localSheetId="7" hidden="1">30</definedName>
    <definedName name="solver_mrt" localSheetId="2" hidden="1">0.075</definedName>
    <definedName name="solver_mrt" localSheetId="4" hidden="1">0.075</definedName>
    <definedName name="solver_mrt" localSheetId="6" hidden="1">0.075</definedName>
    <definedName name="solver_mrt" localSheetId="7" hidden="1">0.075</definedName>
    <definedName name="solver_msl" localSheetId="2" hidden="1">2</definedName>
    <definedName name="solver_msl" localSheetId="4" hidden="1">2</definedName>
    <definedName name="solver_msl" localSheetId="6" hidden="1">2</definedName>
    <definedName name="solver_msl" localSheetId="7" hidden="1">2</definedName>
    <definedName name="solver_neg" localSheetId="2" hidden="1">1</definedName>
    <definedName name="solver_neg" localSheetId="4" hidden="1">1</definedName>
    <definedName name="solver_neg" localSheetId="6" hidden="1">1</definedName>
    <definedName name="solver_neg" localSheetId="7" hidden="1">1</definedName>
    <definedName name="solver_nod" localSheetId="2" hidden="1">2147483647</definedName>
    <definedName name="solver_nod" localSheetId="4" hidden="1">2147483647</definedName>
    <definedName name="solver_nod" localSheetId="6" hidden="1">2147483647</definedName>
    <definedName name="solver_nod" localSheetId="7" hidden="1">2147483647</definedName>
    <definedName name="solver_num" localSheetId="2" hidden="1">2</definedName>
    <definedName name="solver_num" localSheetId="4" hidden="1">3</definedName>
    <definedName name="solver_num" localSheetId="6" hidden="1">2</definedName>
    <definedName name="solver_num" localSheetId="7" hidden="1">2</definedName>
    <definedName name="solver_nwt" localSheetId="2" hidden="1">1</definedName>
    <definedName name="solver_nwt" localSheetId="4" hidden="1">1</definedName>
    <definedName name="solver_nwt" localSheetId="6" hidden="1">1</definedName>
    <definedName name="solver_nwt" localSheetId="7" hidden="1">1</definedName>
    <definedName name="solver_opt" localSheetId="2" hidden="1">'3'!$G$18</definedName>
    <definedName name="solver_opt" localSheetId="4" hidden="1">'5'!$J$18</definedName>
    <definedName name="solver_opt" localSheetId="6" hidden="1">'7'!$L$31</definedName>
    <definedName name="solver_opt" localSheetId="7" hidden="1">'8'!$K$35</definedName>
    <definedName name="solver_pre" localSheetId="2" hidden="1">0.000001</definedName>
    <definedName name="solver_pre" localSheetId="4" hidden="1">0.000001</definedName>
    <definedName name="solver_pre" localSheetId="6" hidden="1">0.000001</definedName>
    <definedName name="solver_pre" localSheetId="7" hidden="1">0.000001</definedName>
    <definedName name="solver_rbv" localSheetId="2" hidden="1">1</definedName>
    <definedName name="solver_rbv" localSheetId="4" hidden="1">2</definedName>
    <definedName name="solver_rbv" localSheetId="6" hidden="1">1</definedName>
    <definedName name="solver_rbv" localSheetId="7" hidden="1">2</definedName>
    <definedName name="solver_rel1" localSheetId="2" hidden="1">1</definedName>
    <definedName name="solver_rel1" localSheetId="4" hidden="1">3</definedName>
    <definedName name="solver_rel1" localSheetId="6" hidden="1">1</definedName>
    <definedName name="solver_rel1" localSheetId="7" hidden="1">2</definedName>
    <definedName name="solver_rel2" localSheetId="2" hidden="1">1</definedName>
    <definedName name="solver_rel2" localSheetId="4" hidden="1">3</definedName>
    <definedName name="solver_rel2" localSheetId="6" hidden="1">2</definedName>
    <definedName name="solver_rel2" localSheetId="7" hidden="1">1</definedName>
    <definedName name="solver_rel3" localSheetId="4" hidden="1">3</definedName>
    <definedName name="solver_rhs1" localSheetId="2" hidden="1">'3'!$E$20</definedName>
    <definedName name="solver_rhs1" localSheetId="4" hidden="1">'5'!$I$13</definedName>
    <definedName name="solver_rhs1" localSheetId="6" hidden="1">'7'!$E$29:$E$45</definedName>
    <definedName name="solver_rhs1" localSheetId="7" hidden="1">'8'!$C$36:$H$36</definedName>
    <definedName name="solver_rhs2" localSheetId="2" hidden="1">'3'!$G$14:$G$15</definedName>
    <definedName name="solver_rhs2" localSheetId="4" hidden="1">'5'!$I$14</definedName>
    <definedName name="solver_rhs2" localSheetId="6" hidden="1">'7'!$N$32:$N$38</definedName>
    <definedName name="solver_rhs2" localSheetId="7" hidden="1">'8'!$K$25:$K$32</definedName>
    <definedName name="solver_rhs3" localSheetId="4" hidden="1">'5'!$I$15</definedName>
    <definedName name="solver_rlx" localSheetId="2" hidden="1">2</definedName>
    <definedName name="solver_rlx" localSheetId="4" hidden="1">2</definedName>
    <definedName name="solver_rlx" localSheetId="6" hidden="1">2</definedName>
    <definedName name="solver_rlx" localSheetId="7" hidden="1">2</definedName>
    <definedName name="solver_rsd" localSheetId="2" hidden="1">0</definedName>
    <definedName name="solver_rsd" localSheetId="4" hidden="1">0</definedName>
    <definedName name="solver_rsd" localSheetId="6" hidden="1">0</definedName>
    <definedName name="solver_rsd" localSheetId="7" hidden="1">0</definedName>
    <definedName name="solver_scl" localSheetId="2" hidden="1">1</definedName>
    <definedName name="solver_scl" localSheetId="4" hidden="1">2</definedName>
    <definedName name="solver_scl" localSheetId="6" hidden="1">1</definedName>
    <definedName name="solver_scl" localSheetId="7" hidden="1">2</definedName>
    <definedName name="solver_sho" localSheetId="2" hidden="1">2</definedName>
    <definedName name="solver_sho" localSheetId="4" hidden="1">2</definedName>
    <definedName name="solver_sho" localSheetId="6" hidden="1">2</definedName>
    <definedName name="solver_sho" localSheetId="7" hidden="1">2</definedName>
    <definedName name="solver_ssz" localSheetId="2" hidden="1">100</definedName>
    <definedName name="solver_ssz" localSheetId="4" hidden="1">100</definedName>
    <definedName name="solver_ssz" localSheetId="6" hidden="1">100</definedName>
    <definedName name="solver_ssz" localSheetId="7" hidden="1">100</definedName>
    <definedName name="solver_tim" localSheetId="2" hidden="1">2147483647</definedName>
    <definedName name="solver_tim" localSheetId="4" hidden="1">2147483647</definedName>
    <definedName name="solver_tim" localSheetId="6" hidden="1">2147483647</definedName>
    <definedName name="solver_tim" localSheetId="7" hidden="1">2147483647</definedName>
    <definedName name="solver_tol" localSheetId="2" hidden="1">0.01</definedName>
    <definedName name="solver_tol" localSheetId="4" hidden="1">0.01</definedName>
    <definedName name="solver_tol" localSheetId="6" hidden="1">0.01</definedName>
    <definedName name="solver_tol" localSheetId="7" hidden="1">0.01</definedName>
    <definedName name="solver_typ" localSheetId="2" hidden="1">1</definedName>
    <definedName name="solver_typ" localSheetId="4" hidden="1">2</definedName>
    <definedName name="solver_typ" localSheetId="6" hidden="1">1</definedName>
    <definedName name="solver_typ" localSheetId="7" hidden="1">1</definedName>
    <definedName name="solver_val" localSheetId="2" hidden="1">0</definedName>
    <definedName name="solver_val" localSheetId="4" hidden="1">0</definedName>
    <definedName name="solver_val" localSheetId="6" hidden="1">0</definedName>
    <definedName name="solver_val" localSheetId="7" hidden="1">0</definedName>
    <definedName name="solver_ver" localSheetId="2" hidden="1">3</definedName>
    <definedName name="solver_ver" localSheetId="4" hidden="1">3</definedName>
    <definedName name="solver_ver" localSheetId="6" hidden="1">3</definedName>
    <definedName name="solver_ver" localSheetId="7" hidden="1">3</definedName>
    <definedName name="Time1" localSheetId="8">'9'!$C$16</definedName>
    <definedName name="Time1">#REF!</definedName>
    <definedName name="Time2" localSheetId="8">'9'!$C$19</definedName>
    <definedName name="Time2">#REF!</definedName>
    <definedName name="TotalCost">'9'!$C$27</definedName>
    <definedName name="W">'9'!$G$14</definedName>
    <definedName name="Wq">'9'!$G$15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5" i="3" l="1"/>
  <c r="D36" i="3"/>
  <c r="E36" i="3"/>
  <c r="F36" i="3"/>
  <c r="G36" i="3"/>
  <c r="H36" i="3"/>
  <c r="C36" i="3"/>
  <c r="D34" i="3"/>
  <c r="E34" i="3"/>
  <c r="F34" i="3"/>
  <c r="G34" i="3"/>
  <c r="H34" i="3"/>
  <c r="C34" i="3"/>
  <c r="I26" i="3"/>
  <c r="I27" i="3"/>
  <c r="I28" i="3"/>
  <c r="I29" i="3"/>
  <c r="I30" i="3"/>
  <c r="I31" i="3"/>
  <c r="I32" i="3"/>
  <c r="I25" i="3"/>
  <c r="D45" i="7"/>
  <c r="D44" i="7"/>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11" i="5"/>
  <c r="A12" i="5"/>
  <c r="F12" i="5" s="1"/>
  <c r="A13" i="5"/>
  <c r="F13" i="5" s="1"/>
  <c r="A14" i="5"/>
  <c r="F14" i="5" s="1"/>
  <c r="A15" i="5"/>
  <c r="F15" i="5" s="1"/>
  <c r="A16" i="5"/>
  <c r="F16" i="5" s="1"/>
  <c r="A17" i="5"/>
  <c r="F17" i="5" s="1"/>
  <c r="A18" i="5"/>
  <c r="F18" i="5" s="1"/>
  <c r="A19" i="5"/>
  <c r="F19" i="5" s="1"/>
  <c r="A20" i="5"/>
  <c r="F20" i="5" s="1"/>
  <c r="A21" i="5"/>
  <c r="F21" i="5" s="1"/>
  <c r="A22" i="5"/>
  <c r="F22" i="5" s="1"/>
  <c r="A23" i="5"/>
  <c r="F23" i="5" s="1"/>
  <c r="A24" i="5"/>
  <c r="F24" i="5" s="1"/>
  <c r="A25" i="5"/>
  <c r="F25" i="5" s="1"/>
  <c r="A26" i="5"/>
  <c r="F26" i="5" s="1"/>
  <c r="A27" i="5"/>
  <c r="F27" i="5" s="1"/>
  <c r="A28" i="5"/>
  <c r="F28" i="5" s="1"/>
  <c r="A29" i="5"/>
  <c r="F29" i="5" s="1"/>
  <c r="A30" i="5"/>
  <c r="F30" i="5" s="1"/>
  <c r="A31" i="5"/>
  <c r="F31" i="5" s="1"/>
  <c r="A32" i="5"/>
  <c r="F32" i="5" s="1"/>
  <c r="A33" i="5"/>
  <c r="F33" i="5" s="1"/>
  <c r="A34" i="5"/>
  <c r="F34" i="5" s="1"/>
  <c r="A35" i="5"/>
  <c r="F35" i="5" s="1"/>
  <c r="A36" i="5"/>
  <c r="F36" i="5" s="1"/>
  <c r="A37" i="5"/>
  <c r="F37" i="5" s="1"/>
  <c r="A38" i="5"/>
  <c r="F38" i="5" s="1"/>
  <c r="A39" i="5"/>
  <c r="F39" i="5" s="1"/>
  <c r="A40" i="5"/>
  <c r="F40" i="5" s="1"/>
  <c r="A41" i="5"/>
  <c r="F41" i="5" s="1"/>
  <c r="A42" i="5"/>
  <c r="F42" i="5" s="1"/>
  <c r="A43" i="5"/>
  <c r="F43" i="5" s="1"/>
  <c r="A44" i="5"/>
  <c r="F44" i="5" s="1"/>
  <c r="A45" i="5"/>
  <c r="F45" i="5" s="1"/>
  <c r="A46" i="5"/>
  <c r="F46" i="5" s="1"/>
  <c r="A47" i="5"/>
  <c r="F47" i="5" s="1"/>
  <c r="A48" i="5"/>
  <c r="F48" i="5" s="1"/>
  <c r="A49" i="5"/>
  <c r="F49" i="5" s="1"/>
  <c r="A50" i="5"/>
  <c r="F50" i="5" s="1"/>
  <c r="A51" i="5"/>
  <c r="F51" i="5" s="1"/>
  <c r="A52" i="5"/>
  <c r="F52" i="5" s="1"/>
  <c r="A53" i="5"/>
  <c r="F53" i="5" s="1"/>
  <c r="A54" i="5"/>
  <c r="F54" i="5" s="1"/>
  <c r="A55" i="5"/>
  <c r="F55" i="5" s="1"/>
  <c r="A11" i="5"/>
  <c r="F11" i="5" s="1"/>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11" i="5"/>
  <c r="D11" i="1"/>
  <c r="G18" i="7"/>
  <c r="G16" i="7"/>
  <c r="G15" i="7"/>
  <c r="E31" i="5" l="1"/>
  <c r="E23" i="5"/>
  <c r="E54" i="5"/>
  <c r="E24" i="5"/>
  <c r="E36" i="5"/>
  <c r="E28" i="5"/>
  <c r="E20" i="5"/>
  <c r="E17" i="5"/>
  <c r="E47" i="5"/>
  <c r="E11" i="5"/>
  <c r="E35" i="5"/>
  <c r="E52" i="5"/>
  <c r="E44" i="5"/>
  <c r="E51" i="5"/>
  <c r="E50" i="5"/>
  <c r="E27" i="5"/>
  <c r="E45" i="5"/>
  <c r="E42" i="5"/>
  <c r="E15" i="5"/>
  <c r="E21" i="5"/>
  <c r="E19" i="5"/>
  <c r="E26" i="5"/>
  <c r="E34" i="5"/>
  <c r="E46" i="5"/>
  <c r="E38" i="5"/>
  <c r="E30" i="5"/>
  <c r="E22" i="5"/>
  <c r="E14" i="5"/>
  <c r="E18" i="5"/>
  <c r="E25" i="5"/>
  <c r="E33" i="5"/>
  <c r="E40" i="5"/>
  <c r="E12" i="5"/>
  <c r="E41" i="5"/>
  <c r="E55" i="5"/>
  <c r="E48" i="5"/>
  <c r="E49" i="5"/>
  <c r="E29" i="5"/>
  <c r="E43" i="5"/>
  <c r="E53" i="5"/>
  <c r="E37" i="5"/>
  <c r="E13" i="5"/>
  <c r="E32" i="5"/>
  <c r="E16" i="5"/>
  <c r="E39" i="5"/>
  <c r="I46" i="5"/>
  <c r="I28" i="5"/>
  <c r="I12" i="5"/>
  <c r="I45" i="5"/>
  <c r="I22" i="5"/>
  <c r="I44" i="5"/>
  <c r="I21" i="5"/>
  <c r="I38" i="5"/>
  <c r="I20" i="5"/>
  <c r="I37" i="5"/>
  <c r="I14" i="5"/>
  <c r="I54" i="5"/>
  <c r="I36" i="5"/>
  <c r="I13" i="5"/>
  <c r="I53" i="5"/>
  <c r="I30" i="5"/>
  <c r="I52" i="5"/>
  <c r="I29" i="5"/>
  <c r="I51" i="5"/>
  <c r="I43" i="5"/>
  <c r="I35" i="5"/>
  <c r="I27" i="5"/>
  <c r="I19" i="5"/>
  <c r="I49" i="5"/>
  <c r="I33" i="5"/>
  <c r="I25" i="5"/>
  <c r="I17" i="5"/>
  <c r="I34" i="5"/>
  <c r="I41" i="5"/>
  <c r="I48" i="5"/>
  <c r="I40" i="5"/>
  <c r="I32" i="5"/>
  <c r="I24" i="5"/>
  <c r="I16" i="5"/>
  <c r="I50" i="5"/>
  <c r="I42" i="5"/>
  <c r="I26" i="5"/>
  <c r="I18" i="5"/>
  <c r="I55" i="5"/>
  <c r="I47" i="5"/>
  <c r="I39" i="5"/>
  <c r="I31" i="5"/>
  <c r="I23" i="5"/>
  <c r="I15" i="5"/>
  <c r="I11" i="5"/>
  <c r="L12" i="5" l="1"/>
  <c r="H15" i="10" l="1"/>
  <c r="H13" i="10"/>
  <c r="H14" i="10"/>
  <c r="J18" i="10"/>
  <c r="E24" i="1"/>
  <c r="E25" i="1"/>
  <c r="D24" i="1"/>
  <c r="D25" i="1"/>
  <c r="E12" i="1"/>
  <c r="E13" i="1"/>
  <c r="E14" i="1"/>
  <c r="E15" i="1"/>
  <c r="E16" i="1"/>
  <c r="E17" i="1"/>
  <c r="E18" i="1"/>
  <c r="E19" i="1"/>
  <c r="E20" i="1"/>
  <c r="E21" i="1"/>
  <c r="E22" i="1"/>
  <c r="E23" i="1"/>
  <c r="E11" i="1"/>
  <c r="D12" i="1"/>
  <c r="D13" i="1"/>
  <c r="D14" i="1"/>
  <c r="D15" i="1"/>
  <c r="D16" i="1"/>
  <c r="D17" i="1"/>
  <c r="D18" i="1"/>
  <c r="D19" i="1"/>
  <c r="D20" i="1"/>
  <c r="D21" i="1"/>
  <c r="D22" i="1"/>
  <c r="D23" i="1"/>
  <c r="F16" i="1" l="1"/>
  <c r="G16" i="1" s="1"/>
  <c r="F11" i="1"/>
  <c r="G11" i="1" s="1"/>
  <c r="F22" i="1"/>
  <c r="G22" i="1" s="1"/>
  <c r="F23" i="1"/>
  <c r="G23" i="1" s="1"/>
  <c r="F15" i="1"/>
  <c r="G15" i="1" s="1"/>
  <c r="F25" i="1"/>
  <c r="G25" i="1" s="1"/>
  <c r="F12" i="1"/>
  <c r="G12" i="1" s="1"/>
  <c r="F13" i="1"/>
  <c r="G13" i="1" s="1"/>
  <c r="F14" i="1"/>
  <c r="G14" i="1" s="1"/>
  <c r="F21" i="1"/>
  <c r="G21" i="1" s="1"/>
  <c r="F24" i="1"/>
  <c r="G24" i="1" s="1"/>
  <c r="F18" i="1"/>
  <c r="G18" i="1" s="1"/>
  <c r="F20" i="1"/>
  <c r="G20" i="1" s="1"/>
  <c r="F19" i="1"/>
  <c r="G19" i="1" s="1"/>
  <c r="F17" i="1"/>
  <c r="G17" i="1" s="1"/>
  <c r="H27" i="1" l="1"/>
  <c r="L44" i="4" l="1"/>
  <c r="D20" i="8"/>
  <c r="G18" i="8"/>
  <c r="F15" i="8"/>
  <c r="F14" i="8"/>
  <c r="L34" i="4" l="1"/>
  <c r="L32" i="4"/>
  <c r="L33" i="4"/>
  <c r="L35" i="4"/>
  <c r="L36" i="4"/>
  <c r="L37" i="4"/>
  <c r="L38" i="4"/>
  <c r="L39" i="4"/>
  <c r="L31" i="4"/>
  <c r="A45" i="11" l="1"/>
  <c r="A44" i="11"/>
  <c r="A43" i="11"/>
  <c r="A42" i="11"/>
  <c r="A41" i="11"/>
  <c r="A40" i="11"/>
  <c r="A39" i="11"/>
  <c r="A38" i="11"/>
  <c r="A37" i="11"/>
  <c r="A36" i="11"/>
  <c r="A35" i="11"/>
  <c r="A34" i="11"/>
  <c r="A33" i="11"/>
  <c r="A32" i="11"/>
  <c r="A31" i="11"/>
  <c r="A30" i="11"/>
  <c r="A29" i="11"/>
  <c r="A28" i="11"/>
  <c r="A27" i="11"/>
  <c r="A26" i="11"/>
  <c r="C25" i="11"/>
  <c r="A25" i="11"/>
  <c r="A24" i="11"/>
  <c r="A23" i="11"/>
  <c r="A22" i="11"/>
  <c r="A21" i="11"/>
  <c r="A20" i="11"/>
  <c r="G17" i="11"/>
  <c r="O9" i="11" s="1"/>
  <c r="G20" i="11" l="1"/>
  <c r="E16" i="11"/>
  <c r="E17" i="11"/>
  <c r="G45" i="11" l="1"/>
  <c r="G22" i="11"/>
  <c r="G27" i="11"/>
  <c r="G29" i="11"/>
  <c r="G25" i="11"/>
  <c r="G21" i="11"/>
  <c r="G40" i="11"/>
  <c r="G43" i="11"/>
  <c r="G42" i="11"/>
  <c r="G24" i="11"/>
  <c r="G44" i="11"/>
  <c r="G41" i="11"/>
  <c r="G36" i="11"/>
  <c r="G39" i="11"/>
  <c r="G38" i="11"/>
  <c r="G35" i="11"/>
  <c r="G37" i="11"/>
  <c r="G32" i="11"/>
  <c r="G34" i="11"/>
  <c r="G33" i="11"/>
  <c r="G28" i="11"/>
  <c r="G31" i="11"/>
  <c r="G30" i="11"/>
  <c r="G12" i="11"/>
  <c r="G26" i="11"/>
  <c r="C15" i="11"/>
  <c r="G23" i="11"/>
  <c r="H25" i="11" l="1"/>
  <c r="H26" i="11"/>
  <c r="C18" i="11"/>
  <c r="G11" i="11"/>
  <c r="G15" i="11"/>
  <c r="C26" i="11" l="1"/>
  <c r="C27" i="11" s="1"/>
  <c r="G14" i="11"/>
  <c r="P18" i="7"/>
  <c r="O18" i="7"/>
  <c r="N18" i="7"/>
  <c r="M18" i="7"/>
  <c r="L18" i="7"/>
  <c r="K18" i="7"/>
  <c r="J18" i="7"/>
  <c r="P17" i="7"/>
  <c r="O17" i="7"/>
  <c r="N17" i="7"/>
  <c r="M17" i="7"/>
  <c r="L17" i="7"/>
  <c r="K17" i="7"/>
  <c r="J17" i="7"/>
  <c r="P16" i="7"/>
  <c r="O16" i="7"/>
  <c r="N16" i="7"/>
  <c r="M16" i="7"/>
  <c r="L16" i="7"/>
  <c r="K16" i="7"/>
  <c r="J16" i="7"/>
  <c r="P15" i="7"/>
  <c r="O15" i="7"/>
  <c r="N15" i="7"/>
  <c r="M15" i="7"/>
  <c r="L15" i="7"/>
  <c r="K15" i="7"/>
  <c r="J15" i="7"/>
  <c r="P14" i="7"/>
  <c r="O14" i="7"/>
  <c r="N14" i="7"/>
  <c r="M14" i="7"/>
  <c r="L14" i="7"/>
  <c r="K14" i="7"/>
  <c r="J14" i="7"/>
  <c r="P13" i="7"/>
  <c r="O13" i="7"/>
  <c r="N13" i="7"/>
  <c r="M13" i="7"/>
  <c r="L13" i="7"/>
</calcChain>
</file>

<file path=xl/sharedStrings.xml><?xml version="1.0" encoding="utf-8"?>
<sst xmlns="http://schemas.openxmlformats.org/spreadsheetml/2006/main" count="177" uniqueCount="143">
  <si>
    <t>Amount billed per hour</t>
  </si>
  <si>
    <t>Project</t>
  </si>
  <si>
    <t>Auditor</t>
  </si>
  <si>
    <t>Hours required</t>
  </si>
  <si>
    <t>Use the given sensitivity report to answer the following questions.</t>
  </si>
  <si>
    <t>Variable Cells</t>
  </si>
  <si>
    <t>Final</t>
  </si>
  <si>
    <t>Reduced</t>
  </si>
  <si>
    <t>Objective</t>
  </si>
  <si>
    <t>Allowable</t>
  </si>
  <si>
    <t>Cell</t>
  </si>
  <si>
    <t>Name</t>
  </si>
  <si>
    <t>Value</t>
  </si>
  <si>
    <t>Cost</t>
  </si>
  <si>
    <t>Coefficient</t>
  </si>
  <si>
    <t>Increase</t>
  </si>
  <si>
    <t>Decrease</t>
  </si>
  <si>
    <t>$C$13</t>
  </si>
  <si>
    <t>$D$13</t>
  </si>
  <si>
    <t>$E$13</t>
  </si>
  <si>
    <t>Constraints</t>
  </si>
  <si>
    <t>Shadow</t>
  </si>
  <si>
    <t>Constraint</t>
  </si>
  <si>
    <t>Price</t>
  </si>
  <si>
    <t>R.H. Side</t>
  </si>
  <si>
    <t>$F$8</t>
  </si>
  <si>
    <t>$F$9</t>
  </si>
  <si>
    <t>Activity 1</t>
  </si>
  <si>
    <t>Activity 2</t>
  </si>
  <si>
    <t>Activity 3</t>
  </si>
  <si>
    <t>Resource 1</t>
  </si>
  <si>
    <t>Resource 2</t>
  </si>
  <si>
    <t>Data:</t>
  </si>
  <si>
    <t>P(Finding | State)</t>
  </si>
  <si>
    <t>State of</t>
  </si>
  <si>
    <t>Finding</t>
  </si>
  <si>
    <t>Nature</t>
  </si>
  <si>
    <t>Probability</t>
  </si>
  <si>
    <t>Posterior</t>
  </si>
  <si>
    <t>P(State | Finding)</t>
  </si>
  <si>
    <t>Probabilities:</t>
  </si>
  <si>
    <t>State of Nature</t>
  </si>
  <si>
    <t>P(Finding)</t>
  </si>
  <si>
    <t>Decision Alternatives</t>
  </si>
  <si>
    <t>Expected Payoff</t>
  </si>
  <si>
    <t>Prior Probability</t>
  </si>
  <si>
    <t>Low Demand</t>
  </si>
  <si>
    <t>Medium Demand</t>
  </si>
  <si>
    <t>High Demand</t>
  </si>
  <si>
    <t>Purchase</t>
  </si>
  <si>
    <t xml:space="preserve">A new bar in Clemson has decided it wants to get into the craft beer business. The owners  must decide whether to brew their own or purchase the beer from a supplier. The profit depends on the demand. If they brew their own but demand is low, they stand to lose $20,000 compared to making $10,000 if they buy from the supplier. If demand is medium, they stand to profit $40,000 if they brew their own compared to profiting $45,000 if bought from a supplier. High demand yields a profit of $100,000 compared to $70,000. The owners have assigned the following probabilities to the future demand: Low (0.35), Medium (0.35) and High (0.30). </t>
  </si>
  <si>
    <t>Profit</t>
  </si>
  <si>
    <t xml:space="preserve">A test market study of the potential demand for the product is expected to report either a favorable or unfavorable condition. Given low demand, the probability of receiving a favorable report is 0.10. Given medium demand, the probability of a favorable report is 0.40, and given high demand, the probability of a favorable report is 0.6. </t>
  </si>
  <si>
    <r>
      <t xml:space="preserve">A chemical processing plant has a network of pipes that are used to transfer liquid chemical products from one part of the plant to another. The pipe network below has pipe flow capacities in gallons per minute as shown. </t>
    </r>
    <r>
      <rPr>
        <b/>
        <sz val="11"/>
        <color theme="1"/>
        <rFont val="Calibri"/>
        <family val="2"/>
        <scheme val="minor"/>
      </rPr>
      <t xml:space="preserve">Set up the spreadsheet and use Solver to answer the following questions. </t>
    </r>
  </si>
  <si>
    <t>Data</t>
  </si>
  <si>
    <t>Results</t>
  </si>
  <si>
    <t>l =</t>
  </si>
  <si>
    <t>L =</t>
  </si>
  <si>
    <t>m =</t>
  </si>
  <si>
    <r>
      <t>L</t>
    </r>
    <r>
      <rPr>
        <vertAlign val="subscript"/>
        <sz val="10"/>
        <rFont val="Arial"/>
        <family val="2"/>
      </rPr>
      <t>q</t>
    </r>
    <r>
      <rPr>
        <sz val="10"/>
        <rFont val="Arial"/>
        <family val="2"/>
      </rPr>
      <t xml:space="preserve"> =</t>
    </r>
  </si>
  <si>
    <t>s =</t>
  </si>
  <si>
    <t>W =</t>
  </si>
  <si>
    <t>Pr(W &gt; t) =</t>
  </si>
  <si>
    <r>
      <t>W</t>
    </r>
    <r>
      <rPr>
        <vertAlign val="subscript"/>
        <sz val="10"/>
        <rFont val="Arial"/>
        <family val="2"/>
      </rPr>
      <t>q</t>
    </r>
    <r>
      <rPr>
        <sz val="10"/>
        <rFont val="Arial"/>
        <family val="2"/>
      </rPr>
      <t xml:space="preserve"> =</t>
    </r>
  </si>
  <si>
    <t>when t =</t>
  </si>
  <si>
    <t>r =</t>
  </si>
  <si>
    <r>
      <t>Prob(W</t>
    </r>
    <r>
      <rPr>
        <vertAlign val="subscript"/>
        <sz val="10"/>
        <rFont val="Arial"/>
        <family val="2"/>
      </rPr>
      <t xml:space="preserve">q </t>
    </r>
    <r>
      <rPr>
        <sz val="10"/>
        <rFont val="Arial"/>
        <family val="2"/>
      </rPr>
      <t>&gt; t) =</t>
    </r>
  </si>
  <si>
    <t>n</t>
  </si>
  <si>
    <r>
      <t>P</t>
    </r>
    <r>
      <rPr>
        <vertAlign val="subscript"/>
        <sz val="10"/>
        <rFont val="Arial"/>
        <family val="2"/>
      </rPr>
      <t>n</t>
    </r>
  </si>
  <si>
    <t>Economic Analysis:</t>
  </si>
  <si>
    <t>Cs =</t>
  </si>
  <si>
    <t>Cw =</t>
  </si>
  <si>
    <t>Cost of Service</t>
  </si>
  <si>
    <t>Cost of Waiting</t>
  </si>
  <si>
    <t>Total Cost</t>
  </si>
  <si>
    <r>
      <t>At a bakery, you have the choice of a cookie, a cupcake, a slice of cake, or a slice of pie, with each being equally likely to be chosen by a customer.  Twenty percent of customers choose to have their treat served with a scoop of ice cream.  For the ice cream, the choice is vanilla (chosen by 60%), chocolate (chosen by 28%), or strawberry.  If the treat is served with ice cream, an additional $1.25 in profit is made.  Create a model for one day (45 customers) and determine the order for each person.  Then calculate</t>
    </r>
    <r>
      <rPr>
        <u/>
        <sz val="11"/>
        <color rgb="FF2D3B45"/>
        <rFont val="Calibri"/>
        <family val="2"/>
        <scheme val="minor"/>
      </rPr>
      <t> how much profit is made by ice cream</t>
    </r>
    <r>
      <rPr>
        <sz val="11"/>
        <color rgb="FF2D3B45"/>
        <rFont val="Calibri"/>
        <family val="2"/>
        <scheme val="minor"/>
      </rPr>
      <t> that day.</t>
    </r>
    <r>
      <rPr>
        <b/>
        <sz val="11"/>
        <color rgb="FF2D3B45"/>
        <rFont val="Calibri"/>
        <family val="2"/>
        <scheme val="minor"/>
      </rPr>
      <t> (10 pts)</t>
    </r>
  </si>
  <si>
    <r>
      <t>a) Fill in the given payoff table with </t>
    </r>
    <r>
      <rPr>
        <b/>
        <sz val="11"/>
        <color rgb="FF2D3B45"/>
        <rFont val="Calibri"/>
        <family val="2"/>
        <scheme val="minor"/>
      </rPr>
      <t>Profits  </t>
    </r>
    <r>
      <rPr>
        <sz val="11"/>
        <color rgb="FF2D3B45"/>
        <rFont val="Calibri"/>
        <family val="2"/>
        <scheme val="minor"/>
      </rPr>
      <t>and the corresponding priors</t>
    </r>
    <r>
      <rPr>
        <b/>
        <sz val="11"/>
        <color rgb="FF2D3B45"/>
        <rFont val="Calibri"/>
        <family val="2"/>
        <scheme val="minor"/>
      </rPr>
      <t>. </t>
    </r>
    <r>
      <rPr>
        <sz val="11"/>
        <color rgb="FF2D3B45"/>
        <rFont val="Calibri"/>
        <family val="2"/>
        <scheme val="minor"/>
      </rPr>
      <t>Using Baye's Decision Rule, determine what the owners should do, along with their expected </t>
    </r>
    <r>
      <rPr>
        <b/>
        <sz val="11"/>
        <color rgb="FF2D3B45"/>
        <rFont val="Calibri"/>
        <family val="2"/>
        <scheme val="minor"/>
      </rPr>
      <t>Profit. (5 pts)</t>
    </r>
  </si>
  <si>
    <t>Brew</t>
  </si>
  <si>
    <r>
      <t xml:space="preserve">An insurance company has eight auditors. Each can work up to 160 hours during the next month, during which time six projects must be completed. The hours required for each project and the amounts that each auditor can be billed for each project are given in the table below. Note that more than one auditor can work on a given project, in which case their hours add to the total for the project. </t>
    </r>
    <r>
      <rPr>
        <b/>
        <sz val="11"/>
        <color theme="1"/>
        <rFont val="Calibri"/>
        <family val="2"/>
        <scheme val="minor"/>
      </rPr>
      <t>Set up the spreadsheet and use Solver to determine how to assign the auditors to projects in order to maximize total billings during the next month</t>
    </r>
    <r>
      <rPr>
        <sz val="11"/>
        <color theme="1"/>
        <rFont val="Calibri"/>
        <family val="2"/>
        <scheme val="minor"/>
      </rPr>
      <t>. (</t>
    </r>
    <r>
      <rPr>
        <b/>
        <sz val="11"/>
        <color theme="1"/>
        <rFont val="Calibri"/>
        <family val="2"/>
        <scheme val="minor"/>
      </rPr>
      <t>10 pts)</t>
    </r>
  </si>
  <si>
    <r>
      <t>Each Saturday throughout the semester, you have a 39% chance of going out on the lake. Otherwise, you do something else on campus. If you do end up going to the lake, you flip a coin to determine if you go on a boat or go on a jet ski.  Create a model for a semester of Saturdays (15 weeks) and determine what you will do each Saturday.  </t>
    </r>
    <r>
      <rPr>
        <u/>
        <sz val="11"/>
        <color rgb="FF2D3B45"/>
        <rFont val="Calibri"/>
        <family val="2"/>
        <scheme val="minor"/>
      </rPr>
      <t>Calculate how many times you spend Saturday on the lake on a jet ski.</t>
    </r>
    <r>
      <rPr>
        <sz val="11"/>
        <color rgb="FF2D3B45"/>
        <rFont val="Calibri"/>
        <family val="2"/>
        <scheme val="minor"/>
      </rPr>
      <t xml:space="preserve">  Replicate this value 300 times to determine the average number of Saturdays during a semester you will spend on the lake on a jet ski. </t>
    </r>
    <r>
      <rPr>
        <b/>
        <sz val="11"/>
        <color rgb="FF2D3B45"/>
        <rFont val="Calibri"/>
        <family val="2"/>
        <scheme val="minor"/>
      </rPr>
      <t xml:space="preserve"> (10 pts)</t>
    </r>
  </si>
  <si>
    <r>
      <t>c) If the guidelines are not being met with 3 servers, how many servers must be added to ensure the guidelines are being met. Give evidence.(</t>
    </r>
    <r>
      <rPr>
        <b/>
        <sz val="10"/>
        <rFont val="Arial"/>
        <family val="2"/>
      </rPr>
      <t>4 pts)</t>
    </r>
  </si>
  <si>
    <r>
      <t>d) If the bank needs to add more servers, how much more will this cost? (</t>
    </r>
    <r>
      <rPr>
        <b/>
        <sz val="10"/>
        <rFont val="Arial"/>
        <family val="2"/>
      </rPr>
      <t>2 pts)</t>
    </r>
  </si>
  <si>
    <r>
      <t>b) Give evidence that the guidelines are being met or not being met with the current 3 servers.(</t>
    </r>
    <r>
      <rPr>
        <b/>
        <sz val="10"/>
        <rFont val="Arial"/>
        <family val="2"/>
      </rPr>
      <t>3 pts)</t>
    </r>
  </si>
  <si>
    <r>
      <t xml:space="preserve">a) What is the probability that a customer will have to wait in line? </t>
    </r>
    <r>
      <rPr>
        <b/>
        <sz val="10"/>
        <rFont val="Arial"/>
        <family val="2"/>
      </rPr>
      <t>(1 pt)</t>
    </r>
  </si>
  <si>
    <r>
      <t xml:space="preserve">A local bank employs three tellers to serve its customers. Customers arrive randomly at a mean rate of two per minute. The transaction time between the teller and customer has an exponential distribution with a mean of one minute. Management has established the following guidelines for a satisfactory level of service to customers. 1) The average number of customers waiting in line to begin service should not exceed one. 2) The percentage of time that there are 5 or less customers in the bank at one time needs to be greater than 95%. 3) The percentage of time a customer has to wait more than 2 minutes needs to be less than 5%. If these guidelines are not met, the bank must add servers until they are met. The cost of waiting has been established at $5/hr and servers get paid $15/hr. </t>
    </r>
    <r>
      <rPr>
        <b/>
        <sz val="11"/>
        <rFont val="Calibri"/>
        <family val="2"/>
        <scheme val="minor"/>
      </rPr>
      <t>Answer the following questions in the boxes provided.</t>
    </r>
  </si>
  <si>
    <r>
      <t xml:space="preserve">a) What is the maximum flow capacity for the system if the company wishes to transfer as much liquid chemical as possible from location 1 to location 9? </t>
    </r>
    <r>
      <rPr>
        <b/>
        <sz val="11"/>
        <color theme="1"/>
        <rFont val="Calibri"/>
        <family val="2"/>
        <scheme val="minor"/>
      </rPr>
      <t>(8 pts)</t>
    </r>
  </si>
  <si>
    <r>
      <t xml:space="preserve">b) How much of the chemical will flow through the section of pipe from node 3 to node 5? </t>
    </r>
    <r>
      <rPr>
        <b/>
        <sz val="11"/>
        <color theme="1"/>
        <rFont val="Calibri"/>
        <family val="2"/>
        <scheme val="minor"/>
      </rPr>
      <t>(2 pts)</t>
    </r>
  </si>
  <si>
    <r>
      <t>b) What is the </t>
    </r>
    <r>
      <rPr>
        <b/>
        <sz val="11"/>
        <color rgb="FF2D3B45"/>
        <rFont val="Calibri"/>
        <family val="2"/>
        <scheme val="minor"/>
      </rPr>
      <t>most</t>
    </r>
    <r>
      <rPr>
        <sz val="11"/>
        <color rgb="FF2D3B45"/>
        <rFont val="Calibri"/>
        <family val="2"/>
        <scheme val="minor"/>
      </rPr>
      <t> the the owners should pay in order to get a better estimate of demand? </t>
    </r>
    <r>
      <rPr>
        <b/>
        <sz val="11"/>
        <color rgb="FF2D3B45"/>
        <rFont val="Calibri"/>
        <family val="2"/>
        <scheme val="minor"/>
      </rPr>
      <t>Show your work in the space provided below.</t>
    </r>
    <r>
      <rPr>
        <sz val="11"/>
        <color rgb="FF2D3B45"/>
        <rFont val="Calibri"/>
        <family val="2"/>
        <scheme val="minor"/>
      </rPr>
      <t xml:space="preserve"> </t>
    </r>
    <r>
      <rPr>
        <b/>
        <sz val="11"/>
        <color rgb="FF2D3B45"/>
        <rFont val="Calibri"/>
        <family val="2"/>
        <scheme val="minor"/>
      </rPr>
      <t>(2 pts)</t>
    </r>
  </si>
  <si>
    <r>
      <t xml:space="preserve">c) Given this information, use the template provided to find the posterior probabilities of low, medium and high demand, given the results of the test market study. </t>
    </r>
    <r>
      <rPr>
        <b/>
        <sz val="11"/>
        <color rgb="FF2D3B45"/>
        <rFont val="Calibri"/>
        <family val="2"/>
        <scheme val="minor"/>
      </rPr>
      <t>(3 pts)</t>
    </r>
  </si>
  <si>
    <r>
      <t>d) Using the posterior probabilities found above, use Payoff Tables to find the </t>
    </r>
    <r>
      <rPr>
        <b/>
        <sz val="11"/>
        <color rgb="FF2D3B45"/>
        <rFont val="Calibri"/>
        <family val="2"/>
        <scheme val="minor"/>
      </rPr>
      <t>EVSI.</t>
    </r>
    <r>
      <rPr>
        <sz val="11"/>
        <color rgb="FF2D3B45"/>
        <rFont val="Calibri"/>
        <family val="2"/>
        <scheme val="minor"/>
      </rPr>
      <t xml:space="preserve"> What does this value tell the owners? Show your work below. </t>
    </r>
    <r>
      <rPr>
        <b/>
        <sz val="11"/>
        <color rgb="FF2D3B45"/>
        <rFont val="Calibri"/>
        <family val="2"/>
        <scheme val="minor"/>
      </rPr>
      <t>(10 pts)</t>
    </r>
  </si>
  <si>
    <r>
      <t xml:space="preserve">A baseball bat company manufacturers 3 types of bat, call them A, B and C. These bats are produced using two processes, call them 1 and 2. Running Process 1 for an hour costs $400 and produces 300 of bat A, 100 of bat B, and 100 of bat C. Running Process 2 costs $100 and produces 100 of bat A, and 100 of bat B. In order to make their customers happy, the company must produce at least 1000 of bat A, 500 of bat B, and 300 of bat C each day. </t>
    </r>
    <r>
      <rPr>
        <b/>
        <sz val="11"/>
        <color theme="1"/>
        <rFont val="Calibri"/>
        <family val="2"/>
        <scheme val="minor"/>
      </rPr>
      <t>Set up the spreadsheet and use Solver to find the daily production plan that minimizes the daily production cost for the company. What do the values for your decision variables mean in context to the problem? (10 pts)</t>
    </r>
  </si>
  <si>
    <r>
      <t xml:space="preserve">a) What happens to the optimal solution if the unit profit for Activity 2 changed from $600 to $500? What happens to total profit? </t>
    </r>
    <r>
      <rPr>
        <b/>
        <sz val="11"/>
        <color rgb="FF2D3B45"/>
        <rFont val="Calibri"/>
        <family val="2"/>
        <scheme val="minor"/>
      </rPr>
      <t>(2 pts)</t>
    </r>
  </si>
  <si>
    <r>
      <t xml:space="preserve">b) What happens to the optimal solution if the unit profit for Activity 2 increases by $50 and the unit profit for Activity 3 increases by $100? What happens to the total profit? Show work. </t>
    </r>
    <r>
      <rPr>
        <b/>
        <sz val="11"/>
        <color rgb="FF2D3B45"/>
        <rFont val="Calibri"/>
        <family val="2"/>
        <scheme val="minor"/>
      </rPr>
      <t>(3 pts)</t>
    </r>
  </si>
  <si>
    <r>
      <t xml:space="preserve">c) What happens to the shadow price if the amount of Resource 2 was decreased to 750? Why? </t>
    </r>
    <r>
      <rPr>
        <b/>
        <sz val="11"/>
        <color rgb="FF2D3B45"/>
        <rFont val="Calibri"/>
        <family val="2"/>
        <scheme val="minor"/>
      </rPr>
      <t>(2 pts)</t>
    </r>
  </si>
  <si>
    <r>
      <t xml:space="preserve">d) Show why the shadow prices remain valid if the amount of Resource 1 was increased to 4100 and the amount of Resource 2 was decreased by 100? </t>
    </r>
    <r>
      <rPr>
        <b/>
        <sz val="11"/>
        <color rgb="FF2D3B45"/>
        <rFont val="Calibri"/>
        <family val="2"/>
        <scheme val="minor"/>
      </rPr>
      <t>(3pts)</t>
    </r>
  </si>
  <si>
    <r>
      <t>A farmer needs to decide how he is going to divide up his 450 acres. He can plant either beans or corn. Each acre planted with beans yields $2000 profit, requires 3 workers and 2 tons of fertilizer. Each acre of corn yields $3000 profit and requires 2 workers and 4 tons of fertilizer. Currently, there are 1000 workers and 1200 tons of fertilizer available.</t>
    </r>
    <r>
      <rPr>
        <b/>
        <sz val="11"/>
        <color theme="1"/>
        <rFont val="Calibri"/>
        <family val="2"/>
        <scheme val="minor"/>
      </rPr>
      <t>Set up the spreadsheet and use Solver to decide how to plant the 450 acres in order to maximize the profit from the farmer's land. What do the values for your decision variables mean in context to the problem?(10 pts)</t>
    </r>
  </si>
  <si>
    <t>=</t>
  </si>
  <si>
    <t>a</t>
  </si>
  <si>
    <t>b</t>
  </si>
  <si>
    <t>c</t>
  </si>
  <si>
    <t>beans</t>
  </si>
  <si>
    <t>corn</t>
  </si>
  <si>
    <t>workers</t>
  </si>
  <si>
    <t>fertilizer</t>
  </si>
  <si>
    <t>Total Profit</t>
  </si>
  <si>
    <t>The optimum solution will change since from 600 to 500 is above the allowable decrease. The total profit will will decrease</t>
  </si>
  <si>
    <t xml:space="preserve">With the current 3 servers the guideline of 5 customers or less at once is not met since it is less that 95%,  </t>
  </si>
  <si>
    <t>Also the percentage of time a customer must wait longer that 5 minutes is greater than 5%</t>
  </si>
  <si>
    <t>There must be 4 servers to ensure guidelines are being met, so one more server must be added</t>
  </si>
  <si>
    <t>70.87-59.44</t>
  </si>
  <si>
    <t>it will cause the total cost in increase from $59.44 to $70.87 so it will cost and additional $11.43</t>
  </si>
  <si>
    <t xml:space="preserve">maximum flow = </t>
  </si>
  <si>
    <t>node 3 to 5 =</t>
  </si>
  <si>
    <t>The optimum solution will not change since it is withing the allowable decrease for both, but the profit will increase by (50 *20) + (100*10) = 2000</t>
  </si>
  <si>
    <t>What he does each Saturday</t>
  </si>
  <si>
    <t xml:space="preserve">if lake </t>
  </si>
  <si>
    <t>if b or j</t>
  </si>
  <si>
    <t>number of days on jet ski</t>
  </si>
  <si>
    <t>cost</t>
  </si>
  <si>
    <t>used</t>
  </si>
  <si>
    <t>process used</t>
  </si>
  <si>
    <t xml:space="preserve">3/5 of the company must use process one so bat c can be made, while the other 2/5 of the company may use process 2 to minimize the cost of bats a and b. </t>
  </si>
  <si>
    <t>The owners should purchase</t>
  </si>
  <si>
    <t>Low</t>
  </si>
  <si>
    <t>Medium</t>
  </si>
  <si>
    <t>High</t>
  </si>
  <si>
    <t>order num</t>
  </si>
  <si>
    <t>The shadow price would increase since it is a loss of 250 is more than the allowable decrease</t>
  </si>
  <si>
    <t xml:space="preserve">Because both are withing the allowable increase and decrease range leaving the shadow price to remain unchanged. </t>
  </si>
  <si>
    <t>evpi w perfect info</t>
  </si>
  <si>
    <t>EVPI</t>
  </si>
  <si>
    <t>it tell the owners how much opportinity they have lost since their information is not perfect</t>
  </si>
  <si>
    <t>F</t>
  </si>
  <si>
    <t>U</t>
  </si>
  <si>
    <t>from</t>
  </si>
  <si>
    <t>to</t>
  </si>
  <si>
    <t>max</t>
  </si>
  <si>
    <t xml:space="preserve">                          Customers order</t>
  </si>
  <si>
    <t>profit</t>
  </si>
  <si>
    <t xml:space="preserve">days Ice C profit = </t>
  </si>
  <si>
    <t>&lt;=</t>
  </si>
  <si>
    <t xml:space="preserve">max bill = </t>
  </si>
  <si>
    <t>profit = 40250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</si>
</sst>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quot;$&quot;#,##0"/>
    <numFmt numFmtId="165" formatCode="0.000"/>
    <numFmt numFmtId="166" formatCode="&quot;$&quot;#,##0.00"/>
  </numFmts>
  <fonts count="19">
    <font>
      <sz val="11"/>
      <color theme="1"/>
      <name val="Calibri"/>
      <family val="2"/>
      <scheme val="minor"/>
    </font>
    <font>
      <b/>
      <sz val="11"/>
      <color theme="1"/>
      <name val="Calibri"/>
      <family val="2"/>
      <scheme val="minor"/>
    </font>
    <font>
      <sz val="11"/>
      <name val="Calibri"/>
      <family val="2"/>
    </font>
    <font>
      <sz val="10"/>
      <name val="Arial"/>
      <family val="2"/>
    </font>
    <font>
      <b/>
      <sz val="10"/>
      <color indexed="18"/>
      <name val="Arial"/>
      <family val="2"/>
    </font>
    <font>
      <sz val="9"/>
      <name val="Geneva"/>
    </font>
    <font>
      <b/>
      <sz val="10"/>
      <name val="Arial"/>
      <family val="2"/>
    </font>
    <font>
      <sz val="11"/>
      <color rgb="FF2D3B45"/>
      <name val="Calibri"/>
      <family val="2"/>
      <scheme val="minor"/>
    </font>
    <font>
      <b/>
      <sz val="11"/>
      <color rgb="FF2D3B45"/>
      <name val="Calibri"/>
      <family val="2"/>
      <scheme val="minor"/>
    </font>
    <font>
      <u/>
      <sz val="11"/>
      <color rgb="FF2D3B45"/>
      <name val="Calibri"/>
      <family val="2"/>
      <scheme val="minor"/>
    </font>
    <font>
      <sz val="10"/>
      <name val="Symbol"/>
      <family val="1"/>
      <charset val="2"/>
    </font>
    <font>
      <vertAlign val="subscript"/>
      <sz val="10"/>
      <name val="Arial"/>
      <family val="2"/>
    </font>
    <font>
      <b/>
      <sz val="10"/>
      <name val="Symbol"/>
      <family val="1"/>
      <charset val="2"/>
    </font>
    <font>
      <sz val="10"/>
      <name val="Geneva"/>
    </font>
    <font>
      <sz val="12"/>
      <name val="Arial"/>
      <family val="2"/>
    </font>
    <font>
      <sz val="10"/>
      <color indexed="9"/>
      <name val="Arial"/>
      <family val="2"/>
    </font>
    <font>
      <sz val="11"/>
      <name val="Calibri"/>
      <family val="2"/>
      <scheme val="minor"/>
    </font>
    <font>
      <b/>
      <sz val="11"/>
      <name val="Calibri"/>
      <family val="2"/>
      <scheme val="minor"/>
    </font>
    <font>
      <sz val="11"/>
      <color theme="1"/>
      <name val="Calibri"/>
      <family val="2"/>
      <scheme val="minor"/>
    </font>
  </fonts>
  <fills count="12">
    <fill>
      <patternFill patternType="none"/>
    </fill>
    <fill>
      <patternFill patternType="gray125"/>
    </fill>
    <fill>
      <patternFill patternType="solid">
        <fgColor theme="3" tint="0.79998168889431442"/>
        <bgColor indexed="64"/>
      </patternFill>
    </fill>
    <fill>
      <patternFill patternType="solid">
        <fgColor rgb="FFFFC000"/>
        <bgColor indexed="64"/>
      </patternFill>
    </fill>
    <fill>
      <patternFill patternType="solid">
        <fgColor theme="5"/>
        <bgColor indexed="64"/>
      </patternFill>
    </fill>
    <fill>
      <patternFill patternType="solid">
        <fgColor theme="4" tint="0.79998168889431442"/>
        <bgColor indexed="64"/>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
      <patternFill patternType="solid">
        <fgColor theme="8"/>
        <bgColor indexed="64"/>
      </patternFill>
    </fill>
    <fill>
      <patternFill patternType="solid">
        <fgColor theme="2"/>
        <bgColor indexed="64"/>
      </patternFill>
    </fill>
    <fill>
      <patternFill patternType="solid">
        <fgColor theme="7" tint="0.59999389629810485"/>
        <bgColor indexed="64"/>
      </patternFill>
    </fill>
  </fills>
  <borders count="45">
    <border>
      <left/>
      <right/>
      <top/>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thin">
        <color auto="1"/>
      </right>
      <top/>
      <bottom/>
      <diagonal/>
    </border>
    <border>
      <left style="thin">
        <color auto="1"/>
      </left>
      <right/>
      <top/>
      <bottom/>
      <diagonal/>
    </border>
    <border>
      <left/>
      <right style="medium">
        <color auto="1"/>
      </right>
      <top/>
      <bottom/>
      <diagonal/>
    </border>
    <border>
      <left style="medium">
        <color auto="1"/>
      </left>
      <right style="thin">
        <color auto="1"/>
      </right>
      <top/>
      <bottom style="thin">
        <color auto="1"/>
      </bottom>
      <diagonal/>
    </border>
    <border>
      <left/>
      <right style="thin">
        <color auto="1"/>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thin">
        <color auto="1"/>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auto="1"/>
      </top>
      <bottom style="thin">
        <color auto="1"/>
      </bottom>
      <diagonal/>
    </border>
    <border>
      <left style="thin">
        <color auto="1"/>
      </left>
      <right/>
      <top/>
      <bottom style="medium">
        <color indexed="64"/>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indexed="64"/>
      </bottom>
      <diagonal/>
    </border>
    <border>
      <left/>
      <right style="medium">
        <color auto="1"/>
      </right>
      <top/>
      <bottom style="medium">
        <color auto="1"/>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5" fillId="0" borderId="0"/>
    <xf numFmtId="0" fontId="13" fillId="0" borderId="0"/>
    <xf numFmtId="44" fontId="18" fillId="0" borderId="0" applyFont="0" applyFill="0" applyBorder="0" applyAlignment="0" applyProtection="0"/>
  </cellStyleXfs>
  <cellXfs count="168">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right"/>
    </xf>
    <xf numFmtId="164" fontId="2" fillId="0" borderId="0" xfId="0" applyNumberFormat="1" applyFont="1"/>
    <xf numFmtId="0" fontId="3" fillId="0" borderId="0" xfId="0" applyFont="1"/>
    <xf numFmtId="0" fontId="3" fillId="0" borderId="0" xfId="0" applyFont="1" applyAlignment="1">
      <alignment horizontal="center"/>
    </xf>
    <xf numFmtId="0" fontId="4" fillId="0" borderId="1" xfId="0" applyFont="1" applyBorder="1" applyAlignment="1">
      <alignment horizontal="center"/>
    </xf>
    <xf numFmtId="0" fontId="4" fillId="0" borderId="2" xfId="0" applyFont="1" applyBorder="1" applyAlignment="1">
      <alignment horizontal="left"/>
    </xf>
    <xf numFmtId="0" fontId="4" fillId="0" borderId="2" xfId="0" applyFont="1" applyBorder="1" applyAlignment="1">
      <alignment horizontal="center"/>
    </xf>
    <xf numFmtId="0" fontId="3" fillId="0" borderId="3" xfId="0" applyFont="1" applyBorder="1" applyAlignment="1">
      <alignment horizontal="left"/>
    </xf>
    <xf numFmtId="0" fontId="3" fillId="0" borderId="3" xfId="0" applyFont="1" applyBorder="1" applyAlignment="1">
      <alignment horizontal="center"/>
    </xf>
    <xf numFmtId="0" fontId="3" fillId="0" borderId="4" xfId="0" applyFont="1" applyBorder="1" applyAlignment="1">
      <alignment horizontal="left"/>
    </xf>
    <xf numFmtId="0" fontId="3" fillId="0" borderId="4" xfId="0" applyFont="1" applyBorder="1" applyAlignment="1">
      <alignment horizontal="center"/>
    </xf>
    <xf numFmtId="165" fontId="3" fillId="0" borderId="4" xfId="0" applyNumberFormat="1" applyFont="1" applyBorder="1" applyAlignment="1">
      <alignment horizontal="center"/>
    </xf>
    <xf numFmtId="0" fontId="3" fillId="0" borderId="0" xfId="0" applyFont="1" applyAlignment="1">
      <alignment horizontal="left"/>
    </xf>
    <xf numFmtId="0" fontId="4" fillId="0" borderId="1" xfId="0" applyFont="1" applyBorder="1" applyAlignment="1">
      <alignment horizontal="left"/>
    </xf>
    <xf numFmtId="3" fontId="3" fillId="0" borderId="3" xfId="0" applyNumberFormat="1" applyFont="1" applyBorder="1" applyAlignment="1">
      <alignment horizontal="center"/>
    </xf>
    <xf numFmtId="3" fontId="3" fillId="0" borderId="4" xfId="0" applyNumberFormat="1" applyFont="1" applyBorder="1" applyAlignment="1">
      <alignment horizontal="center"/>
    </xf>
    <xf numFmtId="0" fontId="0" fillId="0" borderId="0" xfId="0"/>
    <xf numFmtId="0" fontId="6" fillId="0" borderId="5" xfId="1" applyFont="1" applyBorder="1" applyAlignment="1">
      <alignment horizontal="left"/>
    </xf>
    <xf numFmtId="0" fontId="3" fillId="0" borderId="6" xfId="1" applyFont="1" applyBorder="1" applyAlignment="1">
      <alignment horizontal="center"/>
    </xf>
    <xf numFmtId="0" fontId="3" fillId="0" borderId="10" xfId="1" applyFont="1" applyBorder="1" applyAlignment="1">
      <alignment horizontal="center"/>
    </xf>
    <xf numFmtId="0" fontId="3" fillId="0" borderId="11" xfId="1" applyFont="1" applyBorder="1" applyAlignment="1">
      <alignment horizontal="center"/>
    </xf>
    <xf numFmtId="0" fontId="3" fillId="0" borderId="14" xfId="1" applyFont="1" applyBorder="1" applyAlignment="1">
      <alignment horizontal="center"/>
    </xf>
    <xf numFmtId="0" fontId="3" fillId="0" borderId="15" xfId="1" applyFont="1" applyBorder="1" applyAlignment="1">
      <alignment horizontal="center"/>
    </xf>
    <xf numFmtId="0" fontId="3" fillId="2" borderId="16" xfId="1" applyFont="1" applyFill="1" applyBorder="1" applyAlignment="1">
      <alignment horizontal="center"/>
    </xf>
    <xf numFmtId="0" fontId="3" fillId="2" borderId="17" xfId="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0" xfId="1" applyFont="1" applyFill="1" applyAlignment="1">
      <alignment horizontal="center"/>
    </xf>
    <xf numFmtId="0" fontId="3" fillId="2" borderId="13" xfId="1" applyFont="1" applyFill="1" applyBorder="1" applyAlignment="1">
      <alignment horizontal="center"/>
    </xf>
    <xf numFmtId="0" fontId="3" fillId="2" borderId="18" xfId="1" applyFont="1" applyFill="1" applyBorder="1" applyAlignment="1">
      <alignment horizontal="center"/>
    </xf>
    <xf numFmtId="0" fontId="3" fillId="2" borderId="19" xfId="1" applyFont="1" applyFill="1" applyBorder="1" applyAlignment="1">
      <alignment horizontal="center"/>
    </xf>
    <xf numFmtId="0" fontId="3" fillId="2" borderId="20" xfId="1" applyFont="1" applyFill="1" applyBorder="1" applyAlignment="1">
      <alignment horizontal="center"/>
    </xf>
    <xf numFmtId="0" fontId="3" fillId="2" borderId="21" xfId="1" applyFont="1" applyFill="1" applyBorder="1" applyAlignment="1">
      <alignment horizontal="center"/>
    </xf>
    <xf numFmtId="0" fontId="3" fillId="0" borderId="0" xfId="1" applyFont="1" applyAlignment="1">
      <alignment horizontal="center"/>
    </xf>
    <xf numFmtId="0" fontId="6" fillId="0" borderId="22" xfId="1" applyFont="1" applyBorder="1" applyAlignment="1">
      <alignment horizontal="left"/>
    </xf>
    <xf numFmtId="0" fontId="3" fillId="0" borderId="23" xfId="1" applyFont="1" applyBorder="1" applyAlignment="1">
      <alignment horizontal="center"/>
    </xf>
    <xf numFmtId="0" fontId="3" fillId="3" borderId="24" xfId="1" applyFont="1" applyFill="1" applyBorder="1" applyAlignment="1">
      <alignment horizontal="center"/>
    </xf>
    <xf numFmtId="0" fontId="3" fillId="3" borderId="13" xfId="1" applyFont="1" applyFill="1" applyBorder="1" applyAlignment="1">
      <alignment horizontal="center"/>
    </xf>
    <xf numFmtId="0" fontId="3" fillId="3" borderId="11" xfId="1" applyFont="1" applyFill="1" applyBorder="1" applyAlignment="1">
      <alignment horizontal="center"/>
    </xf>
    <xf numFmtId="0" fontId="3" fillId="3" borderId="19" xfId="1" applyFont="1" applyFill="1" applyBorder="1" applyAlignment="1">
      <alignment horizontal="center"/>
    </xf>
    <xf numFmtId="0" fontId="3" fillId="3" borderId="20" xfId="1" applyFont="1" applyFill="1" applyBorder="1" applyAlignment="1">
      <alignment horizontal="center"/>
    </xf>
    <xf numFmtId="0" fontId="3" fillId="3" borderId="21" xfId="1" applyFont="1" applyFill="1" applyBorder="1" applyAlignment="1">
      <alignment horizontal="center"/>
    </xf>
    <xf numFmtId="0" fontId="3" fillId="0" borderId="0" xfId="0" applyFont="1" applyAlignment="1">
      <alignment horizontal="center" vertical="center" wrapText="1"/>
    </xf>
    <xf numFmtId="0" fontId="3" fillId="0" borderId="0" xfId="0" applyFont="1" applyAlignment="1">
      <alignment horizontal="center"/>
    </xf>
    <xf numFmtId="0" fontId="3" fillId="0" borderId="0" xfId="0" applyFont="1" applyAlignment="1">
      <alignment horizontal="right"/>
    </xf>
    <xf numFmtId="0" fontId="3" fillId="0" borderId="0" xfId="0" applyFont="1" applyAlignment="1">
      <alignment horizontal="center" wrapText="1"/>
    </xf>
    <xf numFmtId="0" fontId="0" fillId="0" borderId="0" xfId="0" applyAlignment="1">
      <alignment wrapText="1"/>
    </xf>
    <xf numFmtId="0" fontId="0" fillId="0" borderId="13" xfId="0" applyBorder="1" applyAlignment="1">
      <alignment wrapText="1"/>
    </xf>
    <xf numFmtId="0" fontId="0" fillId="0" borderId="0" xfId="0" applyAlignment="1">
      <alignment vertical="top" wrapText="1"/>
    </xf>
    <xf numFmtId="0" fontId="0" fillId="0" borderId="0" xfId="0" applyAlignment="1">
      <alignment horizontal="right"/>
    </xf>
    <xf numFmtId="0" fontId="3" fillId="5" borderId="25" xfId="0" applyFont="1" applyFill="1" applyBorder="1" applyAlignment="1">
      <alignment horizontal="center"/>
    </xf>
    <xf numFmtId="0" fontId="0" fillId="5" borderId="25" xfId="0" applyFill="1" applyBorder="1"/>
    <xf numFmtId="0" fontId="0" fillId="4" borderId="25" xfId="0" applyFill="1" applyBorder="1"/>
    <xf numFmtId="0" fontId="0" fillId="6" borderId="25" xfId="0" applyFill="1" applyBorder="1"/>
    <xf numFmtId="0" fontId="3" fillId="3" borderId="12" xfId="1" applyFont="1" applyFill="1" applyBorder="1" applyAlignment="1">
      <alignment horizontal="center"/>
    </xf>
    <xf numFmtId="0" fontId="3" fillId="3" borderId="0" xfId="1" applyFont="1" applyFill="1" applyBorder="1" applyAlignment="1">
      <alignment horizontal="center"/>
    </xf>
    <xf numFmtId="0" fontId="6" fillId="0" borderId="26" xfId="1" applyFont="1" applyBorder="1" applyAlignment="1">
      <alignment horizontal="left"/>
    </xf>
    <xf numFmtId="0" fontId="3" fillId="0" borderId="27" xfId="1" applyFont="1" applyBorder="1" applyAlignment="1">
      <alignment horizontal="center"/>
    </xf>
    <xf numFmtId="0" fontId="3" fillId="0" borderId="31" xfId="1" applyFont="1" applyBorder="1" applyAlignment="1">
      <alignment horizontal="center"/>
    </xf>
    <xf numFmtId="0" fontId="3" fillId="3" borderId="32" xfId="1" applyFont="1" applyFill="1" applyBorder="1" applyAlignment="1">
      <alignment horizontal="center"/>
    </xf>
    <xf numFmtId="0" fontId="3" fillId="3" borderId="33" xfId="1" applyFont="1" applyFill="1" applyBorder="1" applyAlignment="1">
      <alignment horizontal="center"/>
    </xf>
    <xf numFmtId="0" fontId="3" fillId="3" borderId="34" xfId="1" applyFont="1" applyFill="1" applyBorder="1" applyAlignment="1">
      <alignment horizontal="center"/>
    </xf>
    <xf numFmtId="0" fontId="3" fillId="3" borderId="10" xfId="1" applyFont="1" applyFill="1" applyBorder="1" applyAlignment="1">
      <alignment horizontal="center"/>
    </xf>
    <xf numFmtId="0" fontId="3" fillId="3" borderId="18" xfId="1" applyFont="1" applyFill="1" applyBorder="1" applyAlignment="1">
      <alignment horizontal="center"/>
    </xf>
    <xf numFmtId="0" fontId="3" fillId="3" borderId="35" xfId="1" applyFont="1" applyFill="1" applyBorder="1" applyAlignment="1">
      <alignment horizontal="center"/>
    </xf>
    <xf numFmtId="0" fontId="7" fillId="0" borderId="0" xfId="0" applyFont="1" applyAlignment="1">
      <alignment vertical="top" wrapText="1"/>
    </xf>
    <xf numFmtId="0" fontId="7" fillId="0" borderId="0" xfId="0" applyFont="1" applyAlignment="1">
      <alignment wrapText="1"/>
    </xf>
    <xf numFmtId="0" fontId="3" fillId="0" borderId="0" xfId="2" applyFont="1" applyProtection="1">
      <protection locked="0"/>
    </xf>
    <xf numFmtId="0" fontId="14" fillId="0" borderId="0" xfId="2" applyFont="1" applyAlignment="1" applyProtection="1">
      <alignment wrapText="1"/>
      <protection locked="0"/>
    </xf>
    <xf numFmtId="0" fontId="3" fillId="0" borderId="0" xfId="2" applyFont="1" applyAlignment="1" applyProtection="1">
      <alignment horizontal="right"/>
      <protection locked="0"/>
    </xf>
    <xf numFmtId="0" fontId="6" fillId="0" borderId="0" xfId="2" applyFont="1" applyAlignment="1" applyProtection="1">
      <alignment horizontal="center"/>
      <protection locked="0"/>
    </xf>
    <xf numFmtId="0" fontId="6" fillId="0" borderId="0" xfId="2" applyFont="1" applyAlignment="1" applyProtection="1">
      <alignment horizontal="centerContinuous"/>
      <protection locked="0"/>
    </xf>
    <xf numFmtId="0" fontId="6" fillId="0" borderId="0" xfId="2" applyFont="1" applyProtection="1">
      <protection locked="0"/>
    </xf>
    <xf numFmtId="0" fontId="10" fillId="0" borderId="0" xfId="2" applyFont="1" applyAlignment="1" applyProtection="1">
      <alignment horizontal="right"/>
      <protection locked="0"/>
    </xf>
    <xf numFmtId="0" fontId="3" fillId="2" borderId="0" xfId="2" applyFont="1" applyFill="1" applyAlignment="1" applyProtection="1">
      <alignment horizontal="center"/>
      <protection locked="0"/>
    </xf>
    <xf numFmtId="0" fontId="3" fillId="0" borderId="0" xfId="2" applyFont="1" applyAlignment="1">
      <alignment horizontal="right"/>
    </xf>
    <xf numFmtId="0" fontId="3" fillId="3" borderId="36" xfId="2" applyFont="1" applyFill="1" applyBorder="1"/>
    <xf numFmtId="0" fontId="3" fillId="0" borderId="0" xfId="2" applyFont="1" applyAlignment="1" applyProtection="1">
      <alignment horizontal="left"/>
      <protection locked="0"/>
    </xf>
    <xf numFmtId="0" fontId="3" fillId="3" borderId="37" xfId="2" applyFont="1" applyFill="1" applyBorder="1"/>
    <xf numFmtId="0" fontId="3" fillId="0" borderId="0" xfId="2" applyFont="1" applyAlignment="1" applyProtection="1">
      <alignment horizontal="center"/>
      <protection locked="0"/>
    </xf>
    <xf numFmtId="0" fontId="3" fillId="3" borderId="38" xfId="2" applyFont="1" applyFill="1" applyBorder="1" applyAlignment="1">
      <alignment horizontal="center"/>
    </xf>
    <xf numFmtId="0" fontId="12" fillId="0" borderId="0" xfId="2" applyFont="1" applyProtection="1">
      <protection locked="0"/>
    </xf>
    <xf numFmtId="0" fontId="10" fillId="0" borderId="0" xfId="2" applyFont="1" applyAlignment="1">
      <alignment horizontal="right"/>
    </xf>
    <xf numFmtId="0" fontId="3" fillId="3" borderId="39" xfId="2" applyFont="1" applyFill="1" applyBorder="1"/>
    <xf numFmtId="0" fontId="3" fillId="0" borderId="0" xfId="2" applyFont="1" applyAlignment="1">
      <alignment horizontal="center"/>
    </xf>
    <xf numFmtId="0" fontId="15" fillId="0" borderId="0" xfId="2" applyFont="1"/>
    <xf numFmtId="166" fontId="3" fillId="2" borderId="0" xfId="2" applyNumberFormat="1" applyFont="1" applyFill="1" applyAlignment="1" applyProtection="1">
      <alignment horizontal="center"/>
      <protection locked="0"/>
    </xf>
    <xf numFmtId="166" fontId="3" fillId="0" borderId="0" xfId="2" applyNumberFormat="1" applyFont="1" applyAlignment="1" applyProtection="1">
      <alignment horizontal="center"/>
      <protection locked="0"/>
    </xf>
    <xf numFmtId="166" fontId="3" fillId="3" borderId="38" xfId="2" applyNumberFormat="1" applyFont="1" applyFill="1" applyBorder="1" applyAlignment="1" applyProtection="1">
      <alignment horizontal="center"/>
      <protection locked="0"/>
    </xf>
    <xf numFmtId="0" fontId="3" fillId="0" borderId="26" xfId="2" applyFont="1" applyBorder="1" applyProtection="1">
      <protection locked="0"/>
    </xf>
    <xf numFmtId="0" fontId="3" fillId="0" borderId="29" xfId="2" applyFont="1" applyBorder="1" applyProtection="1">
      <protection locked="0"/>
    </xf>
    <xf numFmtId="0" fontId="3" fillId="0" borderId="30" xfId="2" applyFont="1" applyBorder="1" applyProtection="1">
      <protection locked="0"/>
    </xf>
    <xf numFmtId="0" fontId="3" fillId="0" borderId="13" xfId="2" applyFont="1" applyBorder="1" applyProtection="1">
      <protection locked="0"/>
    </xf>
    <xf numFmtId="0" fontId="3" fillId="0" borderId="41" xfId="2" applyFont="1" applyBorder="1" applyProtection="1">
      <protection locked="0"/>
    </xf>
    <xf numFmtId="0" fontId="3" fillId="0" borderId="42" xfId="2" applyFont="1" applyBorder="1" applyProtection="1">
      <protection locked="0"/>
    </xf>
    <xf numFmtId="0" fontId="3" fillId="0" borderId="43" xfId="2" applyFont="1" applyBorder="1" applyProtection="1">
      <protection locked="0"/>
    </xf>
    <xf numFmtId="0" fontId="3" fillId="0" borderId="40" xfId="2" applyFont="1" applyBorder="1" applyProtection="1">
      <protection locked="0"/>
    </xf>
    <xf numFmtId="0" fontId="3" fillId="0" borderId="0" xfId="2" applyFont="1" applyBorder="1" applyProtection="1">
      <protection locked="0"/>
    </xf>
    <xf numFmtId="0" fontId="3" fillId="0" borderId="0" xfId="2" applyFont="1" applyBorder="1" applyAlignment="1" applyProtection="1">
      <alignment wrapText="1"/>
      <protection locked="0"/>
    </xf>
    <xf numFmtId="0" fontId="3" fillId="0" borderId="29" xfId="2" applyFont="1" applyBorder="1" applyAlignment="1" applyProtection="1">
      <alignment horizontal="left"/>
      <protection locked="0"/>
    </xf>
    <xf numFmtId="0" fontId="3" fillId="0" borderId="0" xfId="2" applyFont="1" applyBorder="1" applyAlignment="1" applyProtection="1">
      <alignment horizontal="left"/>
      <protection locked="0"/>
    </xf>
    <xf numFmtId="0" fontId="3" fillId="0" borderId="42" xfId="2" applyFont="1" applyBorder="1" applyAlignment="1" applyProtection="1">
      <alignment horizontal="left"/>
      <protection locked="0"/>
    </xf>
    <xf numFmtId="0" fontId="14" fillId="0" borderId="29" xfId="2" applyFont="1" applyBorder="1" applyAlignment="1" applyProtection="1">
      <alignment wrapText="1"/>
      <protection locked="0"/>
    </xf>
    <xf numFmtId="0" fontId="14" fillId="0" borderId="30" xfId="2" applyFont="1" applyBorder="1" applyAlignment="1" applyProtection="1">
      <alignment wrapText="1"/>
      <protection locked="0"/>
    </xf>
    <xf numFmtId="0" fontId="14" fillId="0" borderId="0" xfId="2" applyFont="1" applyBorder="1" applyAlignment="1" applyProtection="1">
      <alignment wrapText="1"/>
      <protection locked="0"/>
    </xf>
    <xf numFmtId="0" fontId="14" fillId="0" borderId="13" xfId="2" applyFont="1" applyBorder="1" applyAlignment="1" applyProtection="1">
      <alignment wrapText="1"/>
      <protection locked="0"/>
    </xf>
    <xf numFmtId="0" fontId="14" fillId="0" borderId="42" xfId="2" applyFont="1" applyBorder="1" applyAlignment="1" applyProtection="1">
      <alignment wrapText="1"/>
      <protection locked="0"/>
    </xf>
    <xf numFmtId="0" fontId="14" fillId="0" borderId="43" xfId="2" applyFont="1" applyBorder="1" applyAlignment="1" applyProtection="1">
      <alignment wrapText="1"/>
      <protection locked="0"/>
    </xf>
    <xf numFmtId="0" fontId="3" fillId="0" borderId="42" xfId="2" applyFont="1" applyBorder="1" applyAlignment="1" applyProtection="1">
      <alignment wrapText="1"/>
      <protection locked="0"/>
    </xf>
    <xf numFmtId="0" fontId="3" fillId="0" borderId="43" xfId="2" applyFont="1" applyBorder="1" applyAlignment="1" applyProtection="1">
      <alignment wrapText="1"/>
      <protection locked="0"/>
    </xf>
    <xf numFmtId="0" fontId="1" fillId="0" borderId="0" xfId="0" applyFont="1" applyAlignment="1">
      <alignment horizontal="center"/>
    </xf>
    <xf numFmtId="0" fontId="1" fillId="0" borderId="38" xfId="0" applyFont="1" applyBorder="1" applyAlignment="1">
      <alignment horizontal="center"/>
    </xf>
    <xf numFmtId="0" fontId="6" fillId="0" borderId="38" xfId="2" applyFont="1" applyBorder="1" applyAlignment="1" applyProtection="1">
      <alignment horizontal="center"/>
      <protection locked="0"/>
    </xf>
    <xf numFmtId="0" fontId="1" fillId="0" borderId="38" xfId="0" applyFont="1" applyBorder="1" applyAlignment="1">
      <alignment horizontal="center" vertical="center"/>
    </xf>
    <xf numFmtId="0" fontId="1" fillId="0" borderId="0" xfId="0" applyFont="1" applyBorder="1" applyAlignment="1">
      <alignment horizontal="center"/>
    </xf>
    <xf numFmtId="0" fontId="0" fillId="0" borderId="26" xfId="0" applyBorder="1"/>
    <xf numFmtId="0" fontId="0" fillId="0" borderId="29" xfId="0" applyBorder="1"/>
    <xf numFmtId="0" fontId="0" fillId="0" borderId="30" xfId="0" applyBorder="1"/>
    <xf numFmtId="0" fontId="0" fillId="0" borderId="40" xfId="0" applyBorder="1"/>
    <xf numFmtId="0" fontId="0" fillId="0" borderId="0" xfId="0" applyBorder="1"/>
    <xf numFmtId="0" fontId="0" fillId="0" borderId="13" xfId="0" applyBorder="1"/>
    <xf numFmtId="0" fontId="0" fillId="0" borderId="41" xfId="0" applyBorder="1"/>
    <xf numFmtId="0" fontId="0" fillId="0" borderId="42" xfId="0" applyBorder="1"/>
    <xf numFmtId="0" fontId="0" fillId="0" borderId="43" xfId="0" applyBorder="1"/>
    <xf numFmtId="0" fontId="7" fillId="0" borderId="26" xfId="0" applyFont="1" applyBorder="1" applyAlignment="1">
      <alignment vertical="top" wrapText="1"/>
    </xf>
    <xf numFmtId="0" fontId="7" fillId="0" borderId="29" xfId="0" applyFont="1" applyBorder="1" applyAlignment="1">
      <alignment vertical="top" wrapText="1"/>
    </xf>
    <xf numFmtId="0" fontId="7" fillId="0" borderId="30" xfId="0" applyFont="1" applyBorder="1" applyAlignment="1">
      <alignment vertical="top" wrapText="1"/>
    </xf>
    <xf numFmtId="0" fontId="7" fillId="0" borderId="40" xfId="0" applyFont="1" applyBorder="1" applyAlignment="1">
      <alignment vertical="top" wrapText="1"/>
    </xf>
    <xf numFmtId="0" fontId="7" fillId="0" borderId="0" xfId="0" applyFont="1" applyBorder="1" applyAlignment="1">
      <alignment vertical="top" wrapText="1"/>
    </xf>
    <xf numFmtId="0" fontId="7" fillId="0" borderId="13" xfId="0" applyFont="1" applyBorder="1" applyAlignment="1">
      <alignment vertical="top" wrapText="1"/>
    </xf>
    <xf numFmtId="0" fontId="7" fillId="0" borderId="41" xfId="0" applyFont="1" applyBorder="1" applyAlignment="1">
      <alignment vertical="top" wrapText="1"/>
    </xf>
    <xf numFmtId="0" fontId="7" fillId="0" borderId="42" xfId="0" applyFont="1" applyBorder="1" applyAlignment="1">
      <alignment vertical="top" wrapText="1"/>
    </xf>
    <xf numFmtId="0" fontId="7" fillId="0" borderId="43" xfId="0" applyFont="1" applyBorder="1" applyAlignment="1">
      <alignment vertical="top" wrapText="1"/>
    </xf>
    <xf numFmtId="0" fontId="16" fillId="0" borderId="0" xfId="2" applyFont="1" applyAlignment="1" applyProtection="1">
      <alignment vertical="top" wrapText="1"/>
      <protection locked="0"/>
    </xf>
    <xf numFmtId="0" fontId="3" fillId="0" borderId="44" xfId="2" applyFont="1" applyBorder="1" applyProtection="1">
      <protection locked="0"/>
    </xf>
    <xf numFmtId="0" fontId="7" fillId="0" borderId="0" xfId="0" applyFont="1"/>
    <xf numFmtId="0" fontId="7" fillId="0" borderId="0" xfId="0" applyFont="1" applyAlignment="1">
      <alignment horizontal="left" wrapText="1"/>
    </xf>
    <xf numFmtId="0" fontId="7" fillId="0" borderId="0" xfId="0" applyFont="1" applyAlignment="1">
      <alignment horizontal="left" vertical="top" wrapText="1"/>
    </xf>
    <xf numFmtId="0" fontId="0" fillId="0" borderId="0" xfId="0" applyAlignment="1">
      <alignment horizontal="left" wrapText="1"/>
    </xf>
    <xf numFmtId="0" fontId="3" fillId="0" borderId="7" xfId="1" applyFont="1" applyBorder="1" applyAlignment="1">
      <alignment horizontal="center"/>
    </xf>
    <xf numFmtId="0" fontId="3" fillId="0" borderId="8" xfId="1" applyFont="1" applyBorder="1" applyAlignment="1">
      <alignment horizontal="center"/>
    </xf>
    <xf numFmtId="0" fontId="3" fillId="0" borderId="9" xfId="1" applyFont="1" applyBorder="1" applyAlignment="1">
      <alignment horizontal="center"/>
    </xf>
    <xf numFmtId="0" fontId="3" fillId="0" borderId="12" xfId="1" applyFont="1" applyBorder="1" applyAlignment="1">
      <alignment horizontal="center"/>
    </xf>
    <xf numFmtId="0" fontId="3" fillId="0" borderId="0" xfId="1" applyFont="1" applyAlignment="1">
      <alignment horizontal="center"/>
    </xf>
    <xf numFmtId="0" fontId="3" fillId="0" borderId="13" xfId="1" applyFont="1" applyBorder="1" applyAlignment="1">
      <alignment horizontal="center"/>
    </xf>
    <xf numFmtId="0" fontId="3" fillId="0" borderId="28" xfId="1" applyFont="1" applyBorder="1" applyAlignment="1">
      <alignment horizontal="center"/>
    </xf>
    <xf numFmtId="0" fontId="3" fillId="0" borderId="29" xfId="1" applyFont="1" applyBorder="1" applyAlignment="1">
      <alignment horizontal="center"/>
    </xf>
    <xf numFmtId="0" fontId="3" fillId="0" borderId="30" xfId="1" applyFont="1" applyBorder="1" applyAlignment="1">
      <alignment horizontal="center"/>
    </xf>
    <xf numFmtId="0" fontId="3" fillId="0" borderId="0" xfId="1" applyFont="1" applyBorder="1" applyAlignment="1">
      <alignment horizontal="center"/>
    </xf>
    <xf numFmtId="0" fontId="0" fillId="0" borderId="0" xfId="0" applyAlignment="1">
      <alignment horizontal="center"/>
    </xf>
    <xf numFmtId="0" fontId="0" fillId="0" borderId="0" xfId="0" applyAlignment="1">
      <alignment horizontal="left" vertical="top" wrapText="1"/>
    </xf>
    <xf numFmtId="0" fontId="7" fillId="0" borderId="0" xfId="0" applyFont="1" applyAlignment="1">
      <alignment horizontal="left" vertical="center" wrapText="1"/>
    </xf>
    <xf numFmtId="0" fontId="3" fillId="0" borderId="0" xfId="2" applyFont="1" applyBorder="1" applyAlignment="1" applyProtection="1">
      <alignment horizontal="left" wrapText="1"/>
      <protection locked="0"/>
    </xf>
    <xf numFmtId="0" fontId="16" fillId="0" borderId="0" xfId="2" applyFont="1" applyAlignment="1" applyProtection="1">
      <alignment horizontal="left" vertical="top" wrapText="1"/>
      <protection locked="0"/>
    </xf>
    <xf numFmtId="6" fontId="0" fillId="0" borderId="0" xfId="0" applyNumberFormat="1"/>
    <xf numFmtId="44" fontId="0" fillId="0" borderId="0" xfId="3" applyFont="1"/>
    <xf numFmtId="0" fontId="16" fillId="4" borderId="0" xfId="0" applyFont="1" applyFill="1"/>
    <xf numFmtId="0" fontId="0" fillId="4" borderId="0" xfId="0" applyFill="1"/>
    <xf numFmtId="44" fontId="0" fillId="4" borderId="0" xfId="3" applyFont="1" applyFill="1"/>
    <xf numFmtId="0" fontId="0" fillId="7" borderId="0" xfId="0" applyFill="1"/>
    <xf numFmtId="0" fontId="0" fillId="8" borderId="0" xfId="0" applyFill="1"/>
    <xf numFmtId="0" fontId="0" fillId="9" borderId="0" xfId="0" applyFill="1"/>
    <xf numFmtId="0" fontId="3" fillId="2" borderId="0" xfId="2" applyNumberFormat="1" applyFont="1" applyFill="1" applyAlignment="1" applyProtection="1">
      <alignment horizontal="center"/>
      <protection locked="0"/>
    </xf>
    <xf numFmtId="0" fontId="0" fillId="10" borderId="0" xfId="0" applyFill="1"/>
    <xf numFmtId="0" fontId="2" fillId="11" borderId="0" xfId="0" applyFont="1" applyFill="1"/>
  </cellXfs>
  <cellStyles count="4">
    <cellStyle name="Currency" xfId="3" builtinId="4"/>
    <cellStyle name="Normal" xfId="0" builtinId="0"/>
    <cellStyle name="Normal 2" xfId="2" xr:uid="{0339F9D8-F586-443A-9F75-0ED3DDCE1ECD}"/>
    <cellStyle name="Normal_Ch.10 - Decision Analysis.xls" xfId="1" xr:uid="{5B262220-0E10-4F08-980F-A389D54021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892203978841"/>
          <c:y val="0.104651459879917"/>
          <c:w val="0.81982162298885997"/>
          <c:h val="0.62209478928617101"/>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'9'!$F$20:$F$45</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'9'!$G$20:$G$45</c:f>
              <c:numCache>
                <c:formatCode>General</c:formatCode>
                <c:ptCount val="26"/>
                <c:pt idx="0">
                  <c:v>0.13043478260869565</c:v>
                </c:pt>
                <c:pt idx="1">
                  <c:v>0.2608695652173913</c:v>
                </c:pt>
                <c:pt idx="2">
                  <c:v>0.2608695652173913</c:v>
                </c:pt>
                <c:pt idx="3">
                  <c:v>0.17391304347826086</c:v>
                </c:pt>
                <c:pt idx="4">
                  <c:v>8.6956521739130432E-2</c:v>
                </c:pt>
                <c:pt idx="5">
                  <c:v>4.3478260869565216E-2</c:v>
                </c:pt>
                <c:pt idx="6">
                  <c:v>2.1739130434782608E-2</c:v>
                </c:pt>
                <c:pt idx="7">
                  <c:v>1.0869565217391304E-2</c:v>
                </c:pt>
                <c:pt idx="8">
                  <c:v>5.434782608695652E-3</c:v>
                </c:pt>
                <c:pt idx="9">
                  <c:v>2.717391304347826E-3</c:v>
                </c:pt>
                <c:pt idx="10">
                  <c:v>1.358695652173913E-3</c:v>
                </c:pt>
                <c:pt idx="11">
                  <c:v>6.793478260869565E-4</c:v>
                </c:pt>
                <c:pt idx="12">
                  <c:v>3.3967391304347825E-4</c:v>
                </c:pt>
                <c:pt idx="13">
                  <c:v>1.6983695652173913E-4</c:v>
                </c:pt>
                <c:pt idx="14">
                  <c:v>8.4918478260869563E-5</c:v>
                </c:pt>
                <c:pt idx="15">
                  <c:v>4.2459239130434781E-5</c:v>
                </c:pt>
                <c:pt idx="16">
                  <c:v>2.1229619565217391E-5</c:v>
                </c:pt>
                <c:pt idx="17">
                  <c:v>1.0614809782608695E-5</c:v>
                </c:pt>
                <c:pt idx="18">
                  <c:v>5.3074048913043477E-6</c:v>
                </c:pt>
                <c:pt idx="19">
                  <c:v>2.6537024456521738E-6</c:v>
                </c:pt>
                <c:pt idx="20">
                  <c:v>1.3268512228260869E-6</c:v>
                </c:pt>
                <c:pt idx="21">
                  <c:v>6.6342561141304346E-7</c:v>
                </c:pt>
                <c:pt idx="22">
                  <c:v>3.3171280570652173E-7</c:v>
                </c:pt>
                <c:pt idx="23">
                  <c:v>1.6585640285326086E-7</c:v>
                </c:pt>
                <c:pt idx="24">
                  <c:v>8.2928201426630432E-8</c:v>
                </c:pt>
                <c:pt idx="25">
                  <c:v>4.1464100713315216E-8</c:v>
                </c:pt>
              </c:numCache>
            </c:numRef>
          </c:val>
          <c:extLst>
            <c:ext xmlns:c16="http://schemas.microsoft.com/office/drawing/2014/chart" uri="{C3380CC4-5D6E-409C-BE32-E72D297353CC}">
              <c16:uniqueId val="{00000000-98D2-497C-8CB1-6C349F21ABCF}"/>
            </c:ext>
          </c:extLst>
        </c:ser>
        <c:dLbls>
          <c:showLegendKey val="0"/>
          <c:showVal val="0"/>
          <c:showCatName val="0"/>
          <c:showSerName val="0"/>
          <c:showPercent val="0"/>
          <c:showBubbleSize val="0"/>
        </c:dLbls>
        <c:gapWidth val="150"/>
        <c:axId val="2025641520"/>
        <c:axId val="2025644912"/>
      </c:barChart>
      <c:catAx>
        <c:axId val="2025641520"/>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Number of Customers in System</a:t>
                </a:r>
              </a:p>
            </c:rich>
          </c:tx>
          <c:layout>
            <c:manualLayout>
              <c:xMode val="edge"/>
              <c:yMode val="edge"/>
              <c:x val="0.373874583244662"/>
              <c:y val="0.854653604345968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025644912"/>
        <c:crosses val="autoZero"/>
        <c:auto val="1"/>
        <c:lblAlgn val="ctr"/>
        <c:lblOffset val="100"/>
        <c:tickLblSkip val="1"/>
        <c:tickMarkSkip val="1"/>
        <c:noMultiLvlLbl val="0"/>
      </c:catAx>
      <c:valAx>
        <c:axId val="2025644912"/>
        <c:scaling>
          <c:orientation val="minMax"/>
        </c:scaling>
        <c:delete val="0"/>
        <c:axPos val="l"/>
        <c:majorGridlines>
          <c:spPr>
            <a:ln w="3175">
              <a:solidFill>
                <a:srgbClr val="000000"/>
              </a:solidFill>
              <a:prstDash val="solid"/>
            </a:ln>
          </c:spPr>
        </c:majorGridlines>
        <c:title>
          <c:tx>
            <c:rich>
              <a:bodyPr/>
              <a:lstStyle/>
              <a:p>
                <a:pPr>
                  <a:defRPr sz="800" b="0" i="0" u="none" strike="noStrike" baseline="0">
                    <a:solidFill>
                      <a:srgbClr val="000000"/>
                    </a:solidFill>
                    <a:latin typeface="Arial"/>
                    <a:ea typeface="Arial"/>
                    <a:cs typeface="Arial"/>
                  </a:defRPr>
                </a:pPr>
                <a:r>
                  <a:rPr lang="en-US"/>
                  <a:t>Probability</a:t>
                </a:r>
              </a:p>
            </c:rich>
          </c:tx>
          <c:layout>
            <c:manualLayout>
              <c:xMode val="edge"/>
              <c:yMode val="edge"/>
              <c:x val="1.8018018018018001E-2"/>
              <c:y val="0.284884331319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2564152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542925</xdr:colOff>
      <xdr:row>5</xdr:row>
      <xdr:rowOff>85725</xdr:rowOff>
    </xdr:from>
    <xdr:to>
      <xdr:col>10</xdr:col>
      <xdr:colOff>50883</xdr:colOff>
      <xdr:row>20</xdr:row>
      <xdr:rowOff>133350</xdr:rowOff>
    </xdr:to>
    <xdr:pic>
      <xdr:nvPicPr>
        <xdr:cNvPr id="3" name="Picture 2">
          <a:extLst>
            <a:ext uri="{FF2B5EF4-FFF2-40B4-BE49-F238E27FC236}">
              <a16:creationId xmlns:a16="http://schemas.microsoft.com/office/drawing/2014/main" id="{AB990965-1B65-4128-B5E7-2BB607796F60}"/>
            </a:ext>
          </a:extLst>
        </xdr:cNvPr>
        <xdr:cNvPicPr>
          <a:picLocks noChangeAspect="1"/>
        </xdr:cNvPicPr>
      </xdr:nvPicPr>
      <xdr:blipFill rotWithShape="1">
        <a:blip xmlns:r="http://schemas.openxmlformats.org/officeDocument/2006/relationships" r:embed="rId1"/>
        <a:srcRect l="34421" t="38147" r="11332" b="17432"/>
        <a:stretch/>
      </xdr:blipFill>
      <xdr:spPr>
        <a:xfrm>
          <a:off x="542925" y="1047750"/>
          <a:ext cx="5603958" cy="2905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29</xdr:row>
      <xdr:rowOff>38100</xdr:rowOff>
    </xdr:from>
    <xdr:to>
      <xdr:col>4</xdr:col>
      <xdr:colOff>1581150</xdr:colOff>
      <xdr:row>39</xdr:row>
      <xdr:rowOff>57150</xdr:rowOff>
    </xdr:to>
    <xdr:graphicFrame macro="">
      <xdr:nvGraphicFramePr>
        <xdr:cNvPr id="2" name="Chart 1">
          <a:extLst>
            <a:ext uri="{FF2B5EF4-FFF2-40B4-BE49-F238E27FC236}">
              <a16:creationId xmlns:a16="http://schemas.microsoft.com/office/drawing/2014/main" id="{C4B9CC96-7875-4678-9D86-F40A8DB7C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2D9D8-4835-4E4D-BFD5-9ADB8CCF1C7A}">
  <dimension ref="A1:P45"/>
  <sheetViews>
    <sheetView tabSelected="1" topLeftCell="A23" workbookViewId="0">
      <selection activeCell="C24" sqref="C24"/>
    </sheetView>
  </sheetViews>
  <sheetFormatPr defaultRowHeight="14.4"/>
  <cols>
    <col min="2" max="2" width="14.33203125" bestFit="1" customWidth="1"/>
  </cols>
  <sheetData>
    <row r="1" spans="1:16" ht="15" thickBot="1">
      <c r="A1" s="114">
        <v>1</v>
      </c>
    </row>
    <row r="2" spans="1:16" ht="15" customHeight="1">
      <c r="B2" s="153" t="s">
        <v>50</v>
      </c>
      <c r="C2" s="153"/>
      <c r="D2" s="153"/>
      <c r="E2" s="153"/>
      <c r="F2" s="153"/>
      <c r="G2" s="153"/>
      <c r="H2" s="153"/>
      <c r="I2" s="50"/>
      <c r="J2" s="20" t="s">
        <v>32</v>
      </c>
      <c r="K2" s="21"/>
      <c r="L2" s="142" t="s">
        <v>33</v>
      </c>
      <c r="M2" s="143"/>
      <c r="N2" s="143"/>
      <c r="O2" s="143"/>
      <c r="P2" s="144"/>
    </row>
    <row r="3" spans="1:16">
      <c r="B3" s="153"/>
      <c r="C3" s="153"/>
      <c r="D3" s="153"/>
      <c r="E3" s="153"/>
      <c r="F3" s="153"/>
      <c r="G3" s="153"/>
      <c r="H3" s="153"/>
      <c r="I3" s="50"/>
      <c r="J3" s="22" t="s">
        <v>34</v>
      </c>
      <c r="K3" s="23"/>
      <c r="L3" s="145" t="s">
        <v>35</v>
      </c>
      <c r="M3" s="146"/>
      <c r="N3" s="146"/>
      <c r="O3" s="146"/>
      <c r="P3" s="147"/>
    </row>
    <row r="4" spans="1:16">
      <c r="B4" s="153"/>
      <c r="C4" s="153"/>
      <c r="D4" s="153"/>
      <c r="E4" s="153"/>
      <c r="F4" s="153"/>
      <c r="G4" s="153"/>
      <c r="H4" s="153"/>
      <c r="I4" s="50"/>
      <c r="J4" s="24" t="s">
        <v>36</v>
      </c>
      <c r="K4" s="25" t="s">
        <v>37</v>
      </c>
      <c r="L4" s="26" t="s">
        <v>132</v>
      </c>
      <c r="M4" s="26" t="s">
        <v>133</v>
      </c>
      <c r="N4" s="26"/>
      <c r="O4" s="26"/>
      <c r="P4" s="27"/>
    </row>
    <row r="5" spans="1:16">
      <c r="B5" s="153"/>
      <c r="C5" s="153"/>
      <c r="D5" s="153"/>
      <c r="E5" s="153"/>
      <c r="F5" s="153"/>
      <c r="G5" s="153"/>
      <c r="H5" s="153"/>
      <c r="I5" s="50"/>
      <c r="J5" s="28" t="s">
        <v>123</v>
      </c>
      <c r="K5" s="29">
        <v>0.35</v>
      </c>
      <c r="L5" s="30">
        <v>0.1</v>
      </c>
      <c r="M5" s="30">
        <v>0.9</v>
      </c>
      <c r="N5" s="30"/>
      <c r="O5" s="30"/>
      <c r="P5" s="31"/>
    </row>
    <row r="6" spans="1:16">
      <c r="B6" s="153"/>
      <c r="C6" s="153"/>
      <c r="D6" s="153"/>
      <c r="E6" s="153"/>
      <c r="F6" s="153"/>
      <c r="G6" s="153"/>
      <c r="H6" s="153"/>
      <c r="I6" s="50"/>
      <c r="J6" s="28" t="s">
        <v>124</v>
      </c>
      <c r="K6" s="29">
        <v>0.35</v>
      </c>
      <c r="L6" s="30">
        <v>0.4</v>
      </c>
      <c r="M6" s="30">
        <v>0.6</v>
      </c>
      <c r="N6" s="30"/>
      <c r="O6" s="30"/>
      <c r="P6" s="31"/>
    </row>
    <row r="7" spans="1:16">
      <c r="B7" s="153"/>
      <c r="C7" s="153"/>
      <c r="D7" s="153"/>
      <c r="E7" s="153"/>
      <c r="F7" s="153"/>
      <c r="G7" s="153"/>
      <c r="H7" s="153"/>
      <c r="J7" s="28" t="s">
        <v>125</v>
      </c>
      <c r="K7" s="29">
        <v>0.3</v>
      </c>
      <c r="L7" s="30">
        <v>0.6</v>
      </c>
      <c r="M7" s="30">
        <v>0.4</v>
      </c>
      <c r="N7" s="30"/>
      <c r="O7" s="30"/>
      <c r="P7" s="31"/>
    </row>
    <row r="8" spans="1:16">
      <c r="B8" s="153"/>
      <c r="C8" s="153"/>
      <c r="D8" s="153"/>
      <c r="E8" s="153"/>
      <c r="F8" s="153"/>
      <c r="G8" s="153"/>
      <c r="H8" s="153"/>
      <c r="J8" s="28"/>
      <c r="K8" s="29"/>
      <c r="L8" s="30"/>
      <c r="M8" s="30"/>
      <c r="N8" s="30"/>
      <c r="O8" s="30"/>
      <c r="P8" s="31"/>
    </row>
    <row r="9" spans="1:16" ht="15" thickBot="1">
      <c r="B9" s="153"/>
      <c r="C9" s="153"/>
      <c r="D9" s="153"/>
      <c r="E9" s="153"/>
      <c r="F9" s="153"/>
      <c r="G9" s="153"/>
      <c r="H9" s="153"/>
      <c r="J9" s="32"/>
      <c r="K9" s="33"/>
      <c r="L9" s="34"/>
      <c r="M9" s="34"/>
      <c r="N9" s="34"/>
      <c r="O9" s="34"/>
      <c r="P9" s="35"/>
    </row>
    <row r="10" spans="1:16" ht="15" thickBot="1">
      <c r="B10" s="153"/>
      <c r="C10" s="153"/>
      <c r="D10" s="153"/>
      <c r="E10" s="153"/>
      <c r="F10" s="153"/>
      <c r="G10" s="153"/>
      <c r="H10" s="153"/>
      <c r="J10" s="36"/>
      <c r="K10" s="36"/>
      <c r="L10" s="36"/>
      <c r="M10" s="36"/>
      <c r="N10" s="36"/>
      <c r="O10" s="36"/>
      <c r="P10" s="36"/>
    </row>
    <row r="11" spans="1:16">
      <c r="B11" s="153"/>
      <c r="C11" s="153"/>
      <c r="D11" s="153"/>
      <c r="E11" s="153"/>
      <c r="F11" s="153"/>
      <c r="G11" s="153"/>
      <c r="H11" s="153"/>
      <c r="J11" s="59" t="s">
        <v>38</v>
      </c>
      <c r="K11" s="60"/>
      <c r="L11" s="148" t="s">
        <v>39</v>
      </c>
      <c r="M11" s="149"/>
      <c r="N11" s="149"/>
      <c r="O11" s="149"/>
      <c r="P11" s="150"/>
    </row>
    <row r="12" spans="1:16">
      <c r="B12" s="51"/>
      <c r="C12" s="51"/>
      <c r="D12" s="51"/>
      <c r="E12" s="51"/>
      <c r="F12" s="51"/>
      <c r="G12" s="51"/>
      <c r="H12" s="51"/>
      <c r="J12" s="37" t="s">
        <v>40</v>
      </c>
      <c r="K12" s="25"/>
      <c r="L12" s="145" t="s">
        <v>41</v>
      </c>
      <c r="M12" s="151"/>
      <c r="N12" s="151"/>
      <c r="O12" s="151"/>
      <c r="P12" s="147"/>
    </row>
    <row r="13" spans="1:16">
      <c r="B13" s="19"/>
      <c r="C13" s="152" t="s">
        <v>41</v>
      </c>
      <c r="D13" s="152"/>
      <c r="E13" s="19"/>
      <c r="F13" s="19"/>
      <c r="J13" s="61" t="s">
        <v>35</v>
      </c>
      <c r="K13" s="38" t="s">
        <v>42</v>
      </c>
      <c r="L13" s="62" t="str">
        <f>IF(J5="","",J5)</f>
        <v>Low</v>
      </c>
      <c r="M13" s="63" t="str">
        <f>IF(J6="","",J6)</f>
        <v>Medium</v>
      </c>
      <c r="N13" s="63" t="str">
        <f>IF(J7="","",J7)</f>
        <v>High</v>
      </c>
      <c r="O13" s="63" t="str">
        <f>IF(J8="","",J8)</f>
        <v/>
      </c>
      <c r="P13" s="64" t="str">
        <f>IF(J9="","",J9)</f>
        <v/>
      </c>
    </row>
    <row r="14" spans="1:16" ht="28.8">
      <c r="B14" s="45" t="s">
        <v>43</v>
      </c>
      <c r="C14" s="48" t="s">
        <v>46</v>
      </c>
      <c r="D14" s="48" t="s">
        <v>47</v>
      </c>
      <c r="E14" s="49" t="s">
        <v>48</v>
      </c>
      <c r="G14" s="49" t="s">
        <v>44</v>
      </c>
      <c r="J14" s="65" t="str">
        <f>IF(L4="","",L4)</f>
        <v>F</v>
      </c>
      <c r="K14" s="39">
        <f>IF(L5="","",SUMPRODUCT(K5:K9,L5:L9))</f>
        <v>0.35499999999999998</v>
      </c>
      <c r="L14" s="57">
        <f>IF(L5="","",K5*L5/SUMPRODUCT(K5:K9,L5:L9))</f>
        <v>9.8591549295774641E-2</v>
      </c>
      <c r="M14" s="58">
        <f>IF(L6="","",K6*L6/SUMPRODUCT(K5:K9,L5:L9))</f>
        <v>0.39436619718309857</v>
      </c>
      <c r="N14" s="58">
        <f>IF(L7="","",K7*L7/SUMPRODUCT(K5:K9,L5:L9))</f>
        <v>0.50704225352112675</v>
      </c>
      <c r="O14" s="58" t="str">
        <f>IF(L8="","",K8*L8/SUMPRODUCT(K5:K9,L5:L9))</f>
        <v/>
      </c>
      <c r="P14" s="40" t="str">
        <f>IF(L9="","",K9*L9/SUMPRODUCT(K5:K9,L5:L9))</f>
        <v/>
      </c>
    </row>
    <row r="15" spans="1:16">
      <c r="B15" s="47" t="s">
        <v>77</v>
      </c>
      <c r="C15" s="53">
        <v>-20000</v>
      </c>
      <c r="D15" s="53">
        <v>40000</v>
      </c>
      <c r="E15" s="54">
        <v>100000</v>
      </c>
      <c r="G15" s="55">
        <f>SUMPRODUCT(C15:E15,$C$18:$E$18)</f>
        <v>37000</v>
      </c>
      <c r="J15" s="65" t="str">
        <f>IF(M4="","",M4)</f>
        <v>U</v>
      </c>
      <c r="K15" s="41">
        <f>IF(M5="","",SUMPRODUCT(K5:K9,M5:M9))</f>
        <v>0.64500000000000002</v>
      </c>
      <c r="L15" s="57">
        <f>IF(M5="","",K5*M5/SUMPRODUCT(K5:K9,M5:M9))</f>
        <v>0.48837209302325579</v>
      </c>
      <c r="M15" s="58">
        <f>IF(M6="","",K6*M6/SUMPRODUCT(K5:K9,M5:M9))</f>
        <v>0.32558139534883718</v>
      </c>
      <c r="N15" s="58">
        <f>IF(M7="","",K7*M7/SUMPRODUCT(K5:K9,M5:M9))</f>
        <v>0.18604651162790697</v>
      </c>
      <c r="O15" s="58" t="str">
        <f>IF(M8="","",K8*M8/SUMPRODUCT(K5:K9,M5:M9))</f>
        <v/>
      </c>
      <c r="P15" s="40" t="str">
        <f>IF(M9="","",K9*M9/SUMPRODUCT(K5:K9,M5:M9))</f>
        <v/>
      </c>
    </row>
    <row r="16" spans="1:16">
      <c r="B16" s="47" t="s">
        <v>49</v>
      </c>
      <c r="C16" s="53">
        <v>10000</v>
      </c>
      <c r="D16" s="53">
        <v>45000</v>
      </c>
      <c r="E16" s="54">
        <v>70000</v>
      </c>
      <c r="G16" s="55">
        <f>SUMPRODUCT(C16:E16,$C$18:$E$18)</f>
        <v>40250</v>
      </c>
      <c r="J16" s="65" t="str">
        <f>IF(N4="","",N4)</f>
        <v/>
      </c>
      <c r="K16" s="41" t="str">
        <f>IF(N5="","",SUMPRODUCT(K5:K9,N5:N9))</f>
        <v/>
      </c>
      <c r="L16" s="57" t="str">
        <f>IF(N5="","",K5*N5/SUMPRODUCT(K5:K9,N5:N9))</f>
        <v/>
      </c>
      <c r="M16" s="58" t="str">
        <f>IF(N6="","",K6*N6/SUMPRODUCT(K5:K9,N5:N9))</f>
        <v/>
      </c>
      <c r="N16" s="58" t="str">
        <f>IF(N7="","",K7*N7/SUMPRODUCT(K5:K9,N5:N9))</f>
        <v/>
      </c>
      <c r="O16" s="58" t="str">
        <f>IF(N8="","",K8*N8/SUMPRODUCT(K5:K9,N5:N9))</f>
        <v/>
      </c>
      <c r="P16" s="40" t="str">
        <f>IF(N9="","",K9*N9/SUMPRODUCT(K5:K9,N5:N9))</f>
        <v/>
      </c>
    </row>
    <row r="17" spans="2:16">
      <c r="B17" s="47"/>
      <c r="C17" s="46"/>
      <c r="D17" s="46"/>
      <c r="E17" s="19"/>
      <c r="F17" s="19"/>
      <c r="J17" s="65" t="str">
        <f>IF(O4="","",O4)</f>
        <v/>
      </c>
      <c r="K17" s="41" t="str">
        <f>IF(O5="","",SUMPRODUCT(K5:K9,O5:O9))</f>
        <v/>
      </c>
      <c r="L17" s="57" t="str">
        <f>IF(O5="","",K5*O5/SUMPRODUCT(K5:K9,O5:O9))</f>
        <v/>
      </c>
      <c r="M17" s="58" t="str">
        <f>IF(O6="","",K6*O6/SUMPRODUCT(K5:K9,O5:O9))</f>
        <v/>
      </c>
      <c r="N17" s="58" t="str">
        <f>IF(O7="","",K7*O7/SUMPRODUCT(K5:K9,O5:O9))</f>
        <v/>
      </c>
      <c r="O17" s="58" t="str">
        <f>IF(O8="","",K8*O8/SUMPRODUCT(K5:K9,O5:O9))</f>
        <v/>
      </c>
      <c r="P17" s="40" t="str">
        <f>IF(O9="","",K9*O9/SUMPRODUCT(K5:K9,O5:O9))</f>
        <v/>
      </c>
    </row>
    <row r="18" spans="2:16" ht="15" thickBot="1">
      <c r="B18" s="47" t="s">
        <v>45</v>
      </c>
      <c r="C18" s="53">
        <v>0.35</v>
      </c>
      <c r="D18" s="53">
        <v>0.35</v>
      </c>
      <c r="E18" s="54">
        <v>0.3</v>
      </c>
      <c r="F18" s="52" t="s">
        <v>51</v>
      </c>
      <c r="G18" s="56">
        <f>MAX(G15:G16)</f>
        <v>40250</v>
      </c>
      <c r="J18" s="66" t="str">
        <f>IF(P4="","",P4)</f>
        <v/>
      </c>
      <c r="K18" s="42" t="str">
        <f>IF(P5="","",SUMPRODUCT(K5:K9,P5:P9))</f>
        <v/>
      </c>
      <c r="L18" s="67" t="str">
        <f>IF(P5="","",K5*P5/SUMPRODUCT(K5:K9,P5:P9))</f>
        <v/>
      </c>
      <c r="M18" s="43" t="str">
        <f>IF(P6="","",K6*P6/SUMPRODUCT(K5:K9,P5:P9))</f>
        <v/>
      </c>
      <c r="N18" s="43" t="str">
        <f>IF(P7="","",K7*P7/SUMPRODUCT(K5:K9,P5:P9))</f>
        <v/>
      </c>
      <c r="O18" s="43" t="str">
        <f>IF(P8="","",K8*P8/SUMPRODUCT(K5:K9,P5:P9))</f>
        <v/>
      </c>
      <c r="P18" s="44" t="str">
        <f>IF(P9="","",K9*P9/SUMPRODUCT(K5:K9,P5:P9))</f>
        <v/>
      </c>
    </row>
    <row r="20" spans="2:16" ht="15" customHeight="1">
      <c r="B20" s="140" t="s">
        <v>76</v>
      </c>
      <c r="C20" s="140"/>
      <c r="D20" s="140"/>
      <c r="E20" s="140"/>
      <c r="F20" s="140"/>
      <c r="G20" s="140"/>
      <c r="H20" s="140"/>
    </row>
    <row r="21" spans="2:16">
      <c r="B21" s="140"/>
      <c r="C21" s="140"/>
      <c r="D21" s="140"/>
      <c r="E21" s="140"/>
      <c r="F21" s="140"/>
      <c r="G21" s="140"/>
      <c r="H21" s="140"/>
    </row>
    <row r="22" spans="2:16" ht="15" thickBot="1">
      <c r="B22" s="140"/>
      <c r="C22" s="140"/>
      <c r="D22" s="140"/>
      <c r="E22" s="140"/>
      <c r="F22" s="140"/>
      <c r="G22" s="140"/>
      <c r="H22" s="140"/>
    </row>
    <row r="23" spans="2:16" ht="28.8">
      <c r="B23" s="127" t="s">
        <v>122</v>
      </c>
      <c r="C23" s="128" t="s">
        <v>142</v>
      </c>
      <c r="D23" s="128"/>
      <c r="E23" s="128"/>
      <c r="F23" s="128"/>
      <c r="G23" s="129"/>
      <c r="H23" s="68"/>
    </row>
    <row r="24" spans="2:16" s="19" customFormat="1">
      <c r="B24" s="130"/>
      <c r="C24" s="131"/>
      <c r="D24" s="131"/>
      <c r="E24" s="131"/>
      <c r="F24" s="131"/>
      <c r="G24" s="132"/>
      <c r="H24" s="68"/>
    </row>
    <row r="25" spans="2:16" s="19" customFormat="1" ht="15" thickBot="1">
      <c r="B25" s="133"/>
      <c r="C25" s="134"/>
      <c r="D25" s="134"/>
      <c r="E25" s="134"/>
      <c r="F25" s="134"/>
      <c r="G25" s="135"/>
      <c r="H25" s="68"/>
    </row>
    <row r="26" spans="2:16">
      <c r="B26" s="139" t="s">
        <v>87</v>
      </c>
      <c r="C26" s="139"/>
      <c r="D26" s="139"/>
      <c r="E26" s="139"/>
      <c r="F26" s="139"/>
      <c r="G26" s="139"/>
      <c r="H26" s="139"/>
    </row>
    <row r="27" spans="2:16" ht="15" thickBot="1">
      <c r="B27" s="139"/>
      <c r="C27" s="139"/>
      <c r="D27" s="139"/>
      <c r="E27" s="139"/>
      <c r="F27" s="139"/>
      <c r="G27" s="139"/>
      <c r="H27" s="139"/>
    </row>
    <row r="28" spans="2:16">
      <c r="B28" s="118"/>
      <c r="C28" s="119"/>
      <c r="D28" s="119"/>
      <c r="E28" s="119"/>
      <c r="F28" s="119"/>
      <c r="G28" s="119"/>
      <c r="H28" s="120"/>
    </row>
    <row r="29" spans="2:16">
      <c r="B29" s="121">
        <v>37000</v>
      </c>
      <c r="C29" s="122"/>
      <c r="D29" s="122"/>
      <c r="E29" s="122"/>
      <c r="F29" s="122"/>
      <c r="G29" s="122"/>
      <c r="H29" s="123"/>
    </row>
    <row r="30" spans="2:16">
      <c r="B30" s="121"/>
      <c r="C30" s="122"/>
      <c r="D30" s="122"/>
      <c r="E30" s="122"/>
      <c r="F30" s="122"/>
      <c r="G30" s="122"/>
      <c r="H30" s="123"/>
    </row>
    <row r="31" spans="2:16" ht="15" thickBot="1">
      <c r="B31" s="124"/>
      <c r="C31" s="125"/>
      <c r="D31" s="125"/>
      <c r="E31" s="125"/>
      <c r="F31" s="125"/>
      <c r="G31" s="125"/>
      <c r="H31" s="126"/>
    </row>
    <row r="32" spans="2:16" ht="15" customHeight="1">
      <c r="B32" s="141" t="s">
        <v>52</v>
      </c>
      <c r="C32" s="141"/>
      <c r="D32" s="141"/>
      <c r="E32" s="141"/>
      <c r="F32" s="141"/>
      <c r="G32" s="141"/>
      <c r="H32" s="141"/>
      <c r="I32" s="141"/>
    </row>
    <row r="33" spans="2:9">
      <c r="B33" s="141"/>
      <c r="C33" s="141"/>
      <c r="D33" s="141"/>
      <c r="E33" s="141"/>
      <c r="F33" s="141"/>
      <c r="G33" s="141"/>
      <c r="H33" s="141"/>
      <c r="I33" s="141"/>
    </row>
    <row r="34" spans="2:9">
      <c r="B34" s="141"/>
      <c r="C34" s="141"/>
      <c r="D34" s="141"/>
      <c r="E34" s="141"/>
      <c r="F34" s="141"/>
      <c r="G34" s="141"/>
      <c r="H34" s="141"/>
      <c r="I34" s="141"/>
    </row>
    <row r="35" spans="2:9">
      <c r="B35" s="141"/>
      <c r="C35" s="141"/>
      <c r="D35" s="141"/>
      <c r="E35" s="141"/>
      <c r="F35" s="141"/>
      <c r="G35" s="141"/>
      <c r="H35" s="141"/>
      <c r="I35" s="141"/>
    </row>
    <row r="36" spans="2:9">
      <c r="B36" s="49"/>
      <c r="C36" s="49"/>
      <c r="D36" s="49"/>
      <c r="E36" s="49"/>
      <c r="F36" s="49"/>
      <c r="G36" s="49"/>
      <c r="H36" s="49"/>
      <c r="I36" s="49"/>
    </row>
    <row r="37" spans="2:9" ht="15" customHeight="1">
      <c r="B37" s="139" t="s">
        <v>88</v>
      </c>
      <c r="C37" s="139"/>
      <c r="D37" s="139"/>
      <c r="E37" s="139"/>
      <c r="F37" s="139"/>
      <c r="G37" s="139"/>
      <c r="H37" s="139"/>
      <c r="I37" s="139"/>
    </row>
    <row r="38" spans="2:9">
      <c r="B38" s="139"/>
      <c r="C38" s="139"/>
      <c r="D38" s="139"/>
      <c r="E38" s="139"/>
      <c r="F38" s="139"/>
      <c r="G38" s="139"/>
      <c r="H38" s="139"/>
      <c r="I38" s="139"/>
    </row>
    <row r="39" spans="2:9">
      <c r="B39" s="69"/>
      <c r="C39" s="69"/>
      <c r="D39" s="69"/>
      <c r="E39" s="69"/>
      <c r="F39" s="69"/>
      <c r="G39" s="69"/>
      <c r="H39" s="69"/>
      <c r="I39" s="69"/>
    </row>
    <row r="40" spans="2:9">
      <c r="B40" s="139" t="s">
        <v>89</v>
      </c>
      <c r="C40" s="139"/>
      <c r="D40" s="139"/>
      <c r="E40" s="139"/>
      <c r="F40" s="139"/>
      <c r="G40" s="139"/>
      <c r="H40" s="139"/>
      <c r="I40" s="139"/>
    </row>
    <row r="41" spans="2:9">
      <c r="B41" s="139"/>
      <c r="C41" s="139"/>
      <c r="D41" s="139"/>
      <c r="E41" s="139"/>
      <c r="F41" s="139"/>
      <c r="G41" s="139"/>
      <c r="H41" s="139"/>
      <c r="I41" s="139"/>
    </row>
    <row r="43" spans="2:9">
      <c r="F43" t="s">
        <v>131</v>
      </c>
    </row>
    <row r="44" spans="2:9">
      <c r="B44" t="s">
        <v>129</v>
      </c>
      <c r="D44" s="163">
        <f xml:space="preserve"> C18 *MAX(C15:C16) + D18 *MAX(D15:D16) + E18 * MAX(E15:E16)</f>
        <v>49250</v>
      </c>
    </row>
    <row r="45" spans="2:9">
      <c r="B45" t="s">
        <v>130</v>
      </c>
      <c r="D45" s="164">
        <f xml:space="preserve"> D44 - G18</f>
        <v>9000</v>
      </c>
    </row>
  </sheetData>
  <mergeCells count="11">
    <mergeCell ref="L2:P2"/>
    <mergeCell ref="L3:P3"/>
    <mergeCell ref="L11:P11"/>
    <mergeCell ref="L12:P12"/>
    <mergeCell ref="C13:D13"/>
    <mergeCell ref="B2:H11"/>
    <mergeCell ref="B40:I41"/>
    <mergeCell ref="B20:H22"/>
    <mergeCell ref="B26:H27"/>
    <mergeCell ref="B32:I35"/>
    <mergeCell ref="B37:I3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4D8F-D3CA-48CE-9D5A-4A87CFA68548}">
  <dimension ref="A1:R33"/>
  <sheetViews>
    <sheetView topLeftCell="A11" workbookViewId="0">
      <selection activeCell="C31" sqref="C31"/>
    </sheetView>
  </sheetViews>
  <sheetFormatPr defaultRowHeight="14.4"/>
  <cols>
    <col min="4" max="4" width="26.33203125" bestFit="1" customWidth="1"/>
    <col min="7" max="7" width="10.6640625" bestFit="1" customWidth="1"/>
    <col min="8" max="9" width="10.109375" bestFit="1" customWidth="1"/>
  </cols>
  <sheetData>
    <row r="1" spans="1:9" ht="15" thickBot="1">
      <c r="A1" s="114">
        <v>2</v>
      </c>
    </row>
    <row r="2" spans="1:9">
      <c r="B2" t="s">
        <v>4</v>
      </c>
    </row>
    <row r="4" spans="1:9" ht="15" thickBot="1">
      <c r="B4" s="5" t="s">
        <v>5</v>
      </c>
      <c r="C4" s="6"/>
      <c r="D4" s="6"/>
      <c r="E4" s="6"/>
      <c r="F4" s="6"/>
      <c r="G4" s="6"/>
      <c r="H4" s="6"/>
      <c r="I4" s="6"/>
    </row>
    <row r="5" spans="1:9">
      <c r="B5" s="5"/>
      <c r="C5" s="7"/>
      <c r="D5" s="7"/>
      <c r="E5" s="7" t="s">
        <v>6</v>
      </c>
      <c r="F5" s="7" t="s">
        <v>7</v>
      </c>
      <c r="G5" s="7" t="s">
        <v>8</v>
      </c>
      <c r="H5" s="7" t="s">
        <v>9</v>
      </c>
      <c r="I5" s="7" t="s">
        <v>9</v>
      </c>
    </row>
    <row r="6" spans="1:9" ht="15" thickBot="1">
      <c r="B6" s="5"/>
      <c r="C6" s="8" t="s">
        <v>10</v>
      </c>
      <c r="D6" s="8" t="s">
        <v>11</v>
      </c>
      <c r="E6" s="9" t="s">
        <v>12</v>
      </c>
      <c r="F6" s="9" t="s">
        <v>13</v>
      </c>
      <c r="G6" s="9" t="s">
        <v>14</v>
      </c>
      <c r="H6" s="9" t="s">
        <v>15</v>
      </c>
      <c r="I6" s="9" t="s">
        <v>16</v>
      </c>
    </row>
    <row r="7" spans="1:9">
      <c r="B7" s="5"/>
      <c r="C7" s="10" t="s">
        <v>17</v>
      </c>
      <c r="D7" s="10" t="s">
        <v>27</v>
      </c>
      <c r="E7" s="11">
        <v>0</v>
      </c>
      <c r="F7" s="11">
        <v>-50</v>
      </c>
      <c r="G7" s="11">
        <v>1300.0000000101863</v>
      </c>
      <c r="H7" s="11">
        <v>50</v>
      </c>
      <c r="I7" s="11">
        <v>1E+30</v>
      </c>
    </row>
    <row r="8" spans="1:9">
      <c r="B8" s="5"/>
      <c r="C8" s="10" t="s">
        <v>18</v>
      </c>
      <c r="D8" s="10" t="s">
        <v>28</v>
      </c>
      <c r="E8" s="11">
        <v>20</v>
      </c>
      <c r="F8" s="11">
        <v>0</v>
      </c>
      <c r="G8" s="11">
        <v>600.0000000003638</v>
      </c>
      <c r="H8" s="11">
        <v>149.99999999736258</v>
      </c>
      <c r="I8" s="11">
        <v>50</v>
      </c>
    </row>
    <row r="9" spans="1:9" ht="15" thickBot="1">
      <c r="B9" s="5"/>
      <c r="C9" s="12" t="s">
        <v>19</v>
      </c>
      <c r="D9" s="12" t="s">
        <v>29</v>
      </c>
      <c r="E9" s="13">
        <v>9.9999999999999929</v>
      </c>
      <c r="F9" s="13">
        <v>0</v>
      </c>
      <c r="G9" s="13">
        <v>500</v>
      </c>
      <c r="H9" s="13">
        <v>300.00000000048522</v>
      </c>
      <c r="I9" s="14">
        <v>33.333333340427423</v>
      </c>
    </row>
    <row r="10" spans="1:9">
      <c r="B10" s="5"/>
      <c r="C10" s="15"/>
      <c r="D10" s="6"/>
      <c r="E10" s="6"/>
      <c r="F10" s="6"/>
      <c r="G10" s="6"/>
      <c r="H10" s="6"/>
      <c r="I10" s="6"/>
    </row>
    <row r="11" spans="1:9" ht="15" thickBot="1">
      <c r="B11" s="5" t="s">
        <v>20</v>
      </c>
      <c r="C11" s="15"/>
      <c r="D11" s="6"/>
      <c r="E11" s="6"/>
      <c r="F11" s="6"/>
      <c r="G11" s="6"/>
      <c r="H11" s="6"/>
      <c r="I11" s="6"/>
    </row>
    <row r="12" spans="1:9">
      <c r="B12" s="5"/>
      <c r="C12" s="16"/>
      <c r="D12" s="7"/>
      <c r="E12" s="7" t="s">
        <v>6</v>
      </c>
      <c r="F12" s="7" t="s">
        <v>21</v>
      </c>
      <c r="G12" s="7" t="s">
        <v>22</v>
      </c>
      <c r="H12" s="7" t="s">
        <v>9</v>
      </c>
      <c r="I12" s="7" t="s">
        <v>9</v>
      </c>
    </row>
    <row r="13" spans="1:9" ht="15" thickBot="1">
      <c r="B13" s="5"/>
      <c r="C13" s="8" t="s">
        <v>10</v>
      </c>
      <c r="D13" s="8" t="s">
        <v>11</v>
      </c>
      <c r="E13" s="9" t="s">
        <v>12</v>
      </c>
      <c r="F13" s="9" t="s">
        <v>23</v>
      </c>
      <c r="G13" s="9" t="s">
        <v>24</v>
      </c>
      <c r="H13" s="9" t="s">
        <v>15</v>
      </c>
      <c r="I13" s="9" t="s">
        <v>16</v>
      </c>
    </row>
    <row r="14" spans="1:9">
      <c r="B14" s="5"/>
      <c r="C14" s="10" t="s">
        <v>25</v>
      </c>
      <c r="D14" s="10" t="s">
        <v>30</v>
      </c>
      <c r="E14" s="17">
        <v>4000</v>
      </c>
      <c r="F14" s="17">
        <v>3.0000000000121259</v>
      </c>
      <c r="G14" s="11">
        <v>4000</v>
      </c>
      <c r="H14" s="11">
        <v>999.99999999757461</v>
      </c>
      <c r="I14" s="11">
        <v>1499.9999999963627</v>
      </c>
    </row>
    <row r="15" spans="1:9" ht="15" thickBot="1">
      <c r="B15" s="5"/>
      <c r="C15" s="12" t="s">
        <v>26</v>
      </c>
      <c r="D15" s="12" t="s">
        <v>31</v>
      </c>
      <c r="E15" s="18">
        <v>1000</v>
      </c>
      <c r="F15" s="18">
        <v>4.9999999999469491</v>
      </c>
      <c r="G15" s="13">
        <v>1000</v>
      </c>
      <c r="H15" s="13">
        <v>599.99999999581667</v>
      </c>
      <c r="I15" s="13">
        <v>199.99999999921178</v>
      </c>
    </row>
    <row r="18" spans="2:18" ht="15" thickBot="1">
      <c r="B18" s="138" t="s">
        <v>91</v>
      </c>
    </row>
    <row r="19" spans="2:18">
      <c r="B19" s="118"/>
      <c r="C19" s="119" t="s">
        <v>105</v>
      </c>
      <c r="D19" s="119"/>
      <c r="E19" s="119"/>
      <c r="F19" s="119"/>
      <c r="G19" s="119"/>
      <c r="H19" s="119"/>
      <c r="I19" s="119"/>
      <c r="J19" s="119"/>
      <c r="K19" s="119"/>
      <c r="L19" s="119"/>
      <c r="M19" s="120"/>
    </row>
    <row r="20" spans="2:18">
      <c r="B20" s="121"/>
      <c r="C20" s="122"/>
      <c r="D20" s="122"/>
      <c r="E20" s="122"/>
      <c r="F20" s="122"/>
      <c r="G20" s="122"/>
      <c r="H20" s="122"/>
      <c r="I20" s="122"/>
      <c r="J20" s="122"/>
      <c r="K20" s="122"/>
      <c r="L20" s="122"/>
      <c r="M20" s="123"/>
    </row>
    <row r="21" spans="2:18" s="19" customFormat="1" ht="15" thickBot="1">
      <c r="B21" s="124"/>
      <c r="C21" s="125"/>
      <c r="D21" s="125"/>
      <c r="E21" s="125"/>
      <c r="F21" s="125"/>
      <c r="G21" s="125"/>
      <c r="H21" s="125"/>
      <c r="I21" s="125"/>
      <c r="J21" s="125"/>
      <c r="K21" s="125"/>
      <c r="L21" s="125"/>
      <c r="M21" s="126"/>
    </row>
    <row r="22" spans="2:18" ht="15" thickBot="1">
      <c r="B22" s="138" t="s">
        <v>92</v>
      </c>
    </row>
    <row r="23" spans="2:18">
      <c r="B23" s="118"/>
      <c r="C23" s="119" t="s">
        <v>113</v>
      </c>
      <c r="D23" s="119"/>
      <c r="E23" s="119"/>
      <c r="F23" s="119"/>
      <c r="G23" s="119"/>
      <c r="H23" s="119"/>
      <c r="I23" s="119"/>
      <c r="J23" s="119"/>
      <c r="K23" s="119"/>
      <c r="L23" s="119"/>
      <c r="M23" s="119"/>
      <c r="N23" s="119"/>
      <c r="O23" s="119"/>
      <c r="P23" s="119"/>
      <c r="Q23" s="119"/>
      <c r="R23" s="120"/>
    </row>
    <row r="24" spans="2:18">
      <c r="B24" s="121"/>
      <c r="C24" s="122"/>
      <c r="D24" s="122"/>
      <c r="E24" s="122"/>
      <c r="F24" s="122"/>
      <c r="G24" s="122"/>
      <c r="H24" s="122"/>
      <c r="I24" s="122"/>
      <c r="J24" s="122"/>
      <c r="K24" s="122"/>
      <c r="L24" s="122"/>
      <c r="M24" s="122"/>
      <c r="N24" s="122"/>
      <c r="O24" s="122"/>
      <c r="P24" s="122"/>
      <c r="Q24" s="122"/>
      <c r="R24" s="123"/>
    </row>
    <row r="25" spans="2:18" s="19" customFormat="1" ht="15" thickBot="1">
      <c r="B25" s="124"/>
      <c r="C25" s="125"/>
      <c r="D25" s="125"/>
      <c r="E25" s="125"/>
      <c r="F25" s="125"/>
      <c r="G25" s="125"/>
      <c r="H25" s="125"/>
      <c r="I25" s="125"/>
      <c r="J25" s="125"/>
      <c r="K25" s="125"/>
      <c r="L25" s="125"/>
      <c r="M25" s="125"/>
      <c r="N25" s="125"/>
      <c r="O25" s="125"/>
      <c r="P25" s="125"/>
      <c r="Q25" s="125"/>
      <c r="R25" s="126"/>
    </row>
    <row r="26" spans="2:18" ht="15" thickBot="1">
      <c r="B26" s="138" t="s">
        <v>93</v>
      </c>
    </row>
    <row r="27" spans="2:18">
      <c r="B27" s="118"/>
      <c r="C27" s="119" t="s">
        <v>127</v>
      </c>
      <c r="D27" s="119"/>
      <c r="E27" s="119"/>
      <c r="F27" s="119"/>
      <c r="G27" s="119"/>
      <c r="H27" s="119"/>
      <c r="I27" s="119"/>
      <c r="J27" s="120"/>
    </row>
    <row r="28" spans="2:18">
      <c r="B28" s="121"/>
      <c r="C28" s="122"/>
      <c r="D28" s="122"/>
      <c r="E28" s="122"/>
      <c r="F28" s="122"/>
      <c r="G28" s="122"/>
      <c r="H28" s="122"/>
      <c r="I28" s="122"/>
      <c r="J28" s="123"/>
    </row>
    <row r="29" spans="2:18" s="19" customFormat="1" ht="15" thickBot="1">
      <c r="B29" s="124"/>
      <c r="C29" s="125"/>
      <c r="D29" s="125"/>
      <c r="E29" s="125"/>
      <c r="F29" s="125"/>
      <c r="G29" s="125"/>
      <c r="H29" s="125"/>
      <c r="I29" s="125"/>
      <c r="J29" s="126"/>
    </row>
    <row r="30" spans="2:18" ht="15" thickBot="1">
      <c r="B30" s="138" t="s">
        <v>94</v>
      </c>
    </row>
    <row r="31" spans="2:18">
      <c r="B31" s="118"/>
      <c r="C31" s="119" t="s">
        <v>128</v>
      </c>
      <c r="D31" s="119"/>
      <c r="E31" s="119"/>
      <c r="F31" s="119"/>
      <c r="G31" s="119"/>
      <c r="H31" s="119"/>
      <c r="I31" s="119"/>
      <c r="J31" s="119"/>
      <c r="K31" s="119"/>
      <c r="L31" s="119"/>
      <c r="M31" s="119"/>
      <c r="N31" s="119"/>
      <c r="O31" s="120"/>
    </row>
    <row r="32" spans="2:18">
      <c r="B32" s="121"/>
      <c r="C32" s="122"/>
      <c r="D32" s="122"/>
      <c r="E32" s="122"/>
      <c r="F32" s="122"/>
      <c r="G32" s="122"/>
      <c r="H32" s="122"/>
      <c r="I32" s="122"/>
      <c r="J32" s="122"/>
      <c r="K32" s="122"/>
      <c r="L32" s="122"/>
      <c r="M32" s="122"/>
      <c r="N32" s="122"/>
      <c r="O32" s="123"/>
    </row>
    <row r="33" spans="2:15" ht="15" thickBot="1">
      <c r="B33" s="124"/>
      <c r="C33" s="125"/>
      <c r="D33" s="125"/>
      <c r="E33" s="125"/>
      <c r="F33" s="125"/>
      <c r="G33" s="125"/>
      <c r="H33" s="125"/>
      <c r="I33" s="125"/>
      <c r="J33" s="125"/>
      <c r="K33" s="125"/>
      <c r="L33" s="125"/>
      <c r="M33" s="125"/>
      <c r="N33" s="125"/>
      <c r="O33" s="12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132A0-88AC-49CF-B520-6D88589B7969}">
  <dimension ref="A1:J20"/>
  <sheetViews>
    <sheetView workbookViewId="0">
      <selection activeCell="G18" sqref="G18"/>
    </sheetView>
  </sheetViews>
  <sheetFormatPr defaultRowHeight="14.4"/>
  <cols>
    <col min="7" max="7" width="13.6640625" bestFit="1" customWidth="1"/>
  </cols>
  <sheetData>
    <row r="1" spans="1:10" ht="15" thickBot="1">
      <c r="A1" s="114">
        <v>3</v>
      </c>
    </row>
    <row r="2" spans="1:10" ht="15" customHeight="1">
      <c r="B2" s="141" t="s">
        <v>95</v>
      </c>
      <c r="C2" s="141"/>
      <c r="D2" s="141"/>
      <c r="E2" s="141"/>
      <c r="F2" s="141"/>
      <c r="G2" s="141"/>
      <c r="H2" s="141"/>
      <c r="I2" s="141"/>
      <c r="J2" s="141"/>
    </row>
    <row r="3" spans="1:10">
      <c r="B3" s="141"/>
      <c r="C3" s="141"/>
      <c r="D3" s="141"/>
      <c r="E3" s="141"/>
      <c r="F3" s="141"/>
      <c r="G3" s="141"/>
      <c r="H3" s="141"/>
      <c r="I3" s="141"/>
      <c r="J3" s="141"/>
    </row>
    <row r="4" spans="1:10">
      <c r="B4" s="141"/>
      <c r="C4" s="141"/>
      <c r="D4" s="141"/>
      <c r="E4" s="141"/>
      <c r="F4" s="141"/>
      <c r="G4" s="141"/>
      <c r="H4" s="141"/>
      <c r="I4" s="141"/>
      <c r="J4" s="141"/>
    </row>
    <row r="5" spans="1:10">
      <c r="B5" s="141"/>
      <c r="C5" s="141"/>
      <c r="D5" s="141"/>
      <c r="E5" s="141"/>
      <c r="F5" s="141"/>
      <c r="G5" s="141"/>
      <c r="H5" s="141"/>
      <c r="I5" s="141"/>
      <c r="J5" s="141"/>
    </row>
    <row r="6" spans="1:10">
      <c r="B6" s="141"/>
      <c r="C6" s="141"/>
      <c r="D6" s="141"/>
      <c r="E6" s="141"/>
      <c r="F6" s="141"/>
      <c r="G6" s="141"/>
      <c r="H6" s="141"/>
      <c r="I6" s="141"/>
      <c r="J6" s="141"/>
    </row>
    <row r="7" spans="1:10">
      <c r="B7" s="141"/>
      <c r="C7" s="141"/>
      <c r="D7" s="141"/>
      <c r="E7" s="141"/>
      <c r="F7" s="141"/>
      <c r="G7" s="141"/>
      <c r="H7" s="141"/>
      <c r="I7" s="141"/>
      <c r="J7" s="141"/>
    </row>
    <row r="8" spans="1:10">
      <c r="B8" s="141"/>
      <c r="C8" s="141"/>
      <c r="D8" s="141"/>
      <c r="E8" s="141"/>
      <c r="F8" s="141"/>
      <c r="G8" s="141"/>
      <c r="H8" s="141"/>
      <c r="I8" s="141"/>
      <c r="J8" s="141"/>
    </row>
    <row r="11" spans="1:10">
      <c r="D11" t="s">
        <v>100</v>
      </c>
      <c r="E11" t="s">
        <v>101</v>
      </c>
    </row>
    <row r="12" spans="1:10">
      <c r="D12" s="157">
        <v>2000</v>
      </c>
      <c r="E12" s="157">
        <v>3000</v>
      </c>
    </row>
    <row r="14" spans="1:10">
      <c r="C14" t="s">
        <v>102</v>
      </c>
      <c r="D14">
        <v>3</v>
      </c>
      <c r="E14">
        <v>2</v>
      </c>
      <c r="F14">
        <f>SUMPRODUCT(D14:E14, $D$18:$E$18)</f>
        <v>1000</v>
      </c>
      <c r="G14">
        <v>1000</v>
      </c>
    </row>
    <row r="15" spans="1:10">
      <c r="C15" t="s">
        <v>103</v>
      </c>
      <c r="D15">
        <v>2</v>
      </c>
      <c r="E15">
        <v>4</v>
      </c>
      <c r="F15" s="19">
        <f>SUMPRODUCT(D15:E15, $D$18:$E$18)</f>
        <v>1200</v>
      </c>
      <c r="G15">
        <v>1200</v>
      </c>
    </row>
    <row r="17" spans="4:7">
      <c r="D17" t="s">
        <v>100</v>
      </c>
      <c r="E17" t="s">
        <v>101</v>
      </c>
      <c r="G17" t="s">
        <v>104</v>
      </c>
    </row>
    <row r="18" spans="4:7">
      <c r="D18">
        <v>200</v>
      </c>
      <c r="E18">
        <v>200</v>
      </c>
      <c r="G18" s="161">
        <f>SUMPRODUCT(D12:E12,D18:E18)</f>
        <v>1000000</v>
      </c>
    </row>
    <row r="20" spans="4:7">
      <c r="D20">
        <f>D18+E18</f>
        <v>400</v>
      </c>
      <c r="E20">
        <v>450</v>
      </c>
    </row>
  </sheetData>
  <mergeCells count="1">
    <mergeCell ref="B2:J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EC2AB-B7AC-4E99-B6AC-CE7F330F876E}">
  <dimension ref="A1:L55"/>
  <sheetViews>
    <sheetView topLeftCell="A8" workbookViewId="0">
      <selection activeCell="L17" sqref="L17"/>
    </sheetView>
  </sheetViews>
  <sheetFormatPr defaultRowHeight="14.4"/>
  <cols>
    <col min="4" max="4" width="14.6640625" bestFit="1" customWidth="1"/>
  </cols>
  <sheetData>
    <row r="1" spans="1:12" ht="15" thickBot="1">
      <c r="A1" s="114">
        <v>4</v>
      </c>
    </row>
    <row r="2" spans="1:12" ht="15" customHeight="1">
      <c r="B2" s="140" t="s">
        <v>75</v>
      </c>
      <c r="C2" s="140"/>
      <c r="D2" s="140"/>
      <c r="E2" s="140"/>
      <c r="F2" s="140"/>
      <c r="G2" s="140"/>
      <c r="H2" s="140"/>
      <c r="I2" s="140"/>
      <c r="J2" s="140"/>
    </row>
    <row r="3" spans="1:12">
      <c r="B3" s="140"/>
      <c r="C3" s="140"/>
      <c r="D3" s="140"/>
      <c r="E3" s="140"/>
      <c r="F3" s="140"/>
      <c r="G3" s="140"/>
      <c r="H3" s="140"/>
      <c r="I3" s="140"/>
      <c r="J3" s="140"/>
    </row>
    <row r="4" spans="1:12">
      <c r="B4" s="140"/>
      <c r="C4" s="140"/>
      <c r="D4" s="140"/>
      <c r="E4" s="140"/>
      <c r="F4" s="140"/>
      <c r="G4" s="140"/>
      <c r="H4" s="140"/>
      <c r="I4" s="140"/>
      <c r="J4" s="140"/>
    </row>
    <row r="5" spans="1:12">
      <c r="B5" s="140"/>
      <c r="C5" s="140"/>
      <c r="D5" s="140"/>
      <c r="E5" s="140"/>
      <c r="F5" s="140"/>
      <c r="G5" s="140"/>
      <c r="H5" s="140"/>
      <c r="I5" s="140"/>
      <c r="J5" s="140"/>
    </row>
    <row r="6" spans="1:12">
      <c r="B6" s="140"/>
      <c r="C6" s="140"/>
      <c r="D6" s="140"/>
      <c r="E6" s="140"/>
      <c r="F6" s="140"/>
      <c r="G6" s="140"/>
      <c r="H6" s="140"/>
      <c r="I6" s="140"/>
      <c r="J6" s="140"/>
    </row>
    <row r="7" spans="1:12">
      <c r="B7" s="140"/>
      <c r="C7" s="140"/>
      <c r="D7" s="140"/>
      <c r="E7" s="140"/>
      <c r="F7" s="140"/>
      <c r="G7" s="140"/>
      <c r="H7" s="140"/>
      <c r="I7" s="140"/>
      <c r="J7" s="140"/>
    </row>
    <row r="8" spans="1:12">
      <c r="B8" s="140"/>
      <c r="C8" s="140"/>
      <c r="D8" s="140"/>
      <c r="E8" s="140"/>
      <c r="F8" s="140"/>
      <c r="G8" s="140"/>
      <c r="H8" s="140"/>
      <c r="I8" s="140"/>
      <c r="J8" s="140"/>
    </row>
    <row r="9" spans="1:12">
      <c r="B9" s="140"/>
      <c r="C9" s="140"/>
      <c r="D9" s="140"/>
      <c r="E9" s="140"/>
      <c r="F9" s="140"/>
      <c r="G9" s="140"/>
      <c r="H9" s="140"/>
      <c r="I9" s="140"/>
      <c r="J9" s="140"/>
    </row>
    <row r="10" spans="1:12">
      <c r="C10" t="s">
        <v>126</v>
      </c>
      <c r="D10" t="s">
        <v>137</v>
      </c>
      <c r="I10" t="s">
        <v>138</v>
      </c>
    </row>
    <row r="11" spans="1:12">
      <c r="A11">
        <f ca="1">RANDBETWEEN(1,4)</f>
        <v>3</v>
      </c>
      <c r="B11">
        <f ca="1">RANDBETWEEN(0,100)</f>
        <v>42</v>
      </c>
      <c r="C11" s="166">
        <v>1</v>
      </c>
      <c r="D11" s="19" t="str">
        <f ca="1">IF(RAND()&lt;0.2,"Ice C"," ")</f>
        <v xml:space="preserve"> </v>
      </c>
      <c r="E11" t="str">
        <f ca="1">IF(D11="Ice C",IF(B11&lt;=60, "Vanilla", IF(B11&lt;=88, "Choc", "Stawbrry"))," ")</f>
        <v xml:space="preserve"> </v>
      </c>
      <c r="F11" s="19" t="str">
        <f ca="1">IF(A11=1,"Cookie", IF(A11=2, "Cake", IF(A11= 3, "Pie", "Cupcake")))</f>
        <v>Pie</v>
      </c>
      <c r="I11">
        <f ca="1">IF(D11="Ice C", 1.25, 0)</f>
        <v>0</v>
      </c>
    </row>
    <row r="12" spans="1:12">
      <c r="A12" s="19">
        <f t="shared" ref="A12:A55" ca="1" si="0">RANDBETWEEN(1,4)</f>
        <v>4</v>
      </c>
      <c r="B12" s="19">
        <f t="shared" ref="B12:B55" ca="1" si="1">RANDBETWEEN(0,100)</f>
        <v>41</v>
      </c>
      <c r="C12" s="166">
        <v>2</v>
      </c>
      <c r="D12" s="19" t="str">
        <f t="shared" ref="D12:D55" ca="1" si="2">IF(RAND()&lt;0.2,"Ice C"," ")</f>
        <v xml:space="preserve"> </v>
      </c>
      <c r="E12" s="19" t="str">
        <f t="shared" ref="E12:E55" ca="1" si="3">IF(D12="Ice C",IF(B12&lt;=60, "Vanilla", IF(B12&lt;=88, "Choc", "Stawbrry"))," ")</f>
        <v xml:space="preserve"> </v>
      </c>
      <c r="F12" s="19" t="str">
        <f ca="1">IF(A12=1,"Cookie", IF(A12=2, "Cake", IF(A12= 3, "Pie", "Cupcake")))</f>
        <v>Cupcake</v>
      </c>
      <c r="G12" s="19"/>
      <c r="I12" s="19">
        <f t="shared" ref="I12:I55" ca="1" si="4">IF(D12="Ice C", 1.25, 0)</f>
        <v>0</v>
      </c>
      <c r="J12" t="s">
        <v>139</v>
      </c>
      <c r="L12" s="161">
        <f ca="1">SUM(I11:I55)</f>
        <v>6.25</v>
      </c>
    </row>
    <row r="13" spans="1:12">
      <c r="A13" s="19">
        <f t="shared" ca="1" si="0"/>
        <v>1</v>
      </c>
      <c r="B13" s="19">
        <f t="shared" ca="1" si="1"/>
        <v>63</v>
      </c>
      <c r="C13" s="166">
        <v>3</v>
      </c>
      <c r="D13" s="19" t="str">
        <f t="shared" ca="1" si="2"/>
        <v xml:space="preserve"> </v>
      </c>
      <c r="E13" s="19" t="str">
        <f t="shared" ca="1" si="3"/>
        <v xml:space="preserve"> </v>
      </c>
      <c r="F13" s="19" t="str">
        <f t="shared" ref="F13:F55" ca="1" si="5">IF(A13=1,"Cookie", IF(A13=2, "Cake", IF(A13= 3, "Pie", "Cupcake")))</f>
        <v>Cookie</v>
      </c>
      <c r="G13" s="19"/>
      <c r="I13" s="19">
        <f t="shared" ca="1" si="4"/>
        <v>0</v>
      </c>
    </row>
    <row r="14" spans="1:12">
      <c r="A14" s="19">
        <f t="shared" ca="1" si="0"/>
        <v>1</v>
      </c>
      <c r="B14" s="19">
        <f t="shared" ca="1" si="1"/>
        <v>13</v>
      </c>
      <c r="C14" s="166">
        <v>4</v>
      </c>
      <c r="D14" s="19" t="str">
        <f t="shared" ca="1" si="2"/>
        <v xml:space="preserve"> </v>
      </c>
      <c r="E14" s="19" t="str">
        <f t="shared" ca="1" si="3"/>
        <v xml:space="preserve"> </v>
      </c>
      <c r="F14" s="19" t="str">
        <f t="shared" ca="1" si="5"/>
        <v>Cookie</v>
      </c>
      <c r="G14" s="19"/>
      <c r="I14" s="19">
        <f t="shared" ca="1" si="4"/>
        <v>0</v>
      </c>
    </row>
    <row r="15" spans="1:12">
      <c r="A15" s="19">
        <f t="shared" ca="1" si="0"/>
        <v>3</v>
      </c>
      <c r="B15" s="19">
        <f t="shared" ca="1" si="1"/>
        <v>85</v>
      </c>
      <c r="C15" s="166">
        <v>5</v>
      </c>
      <c r="D15" s="19" t="str">
        <f t="shared" ca="1" si="2"/>
        <v xml:space="preserve"> </v>
      </c>
      <c r="E15" s="19" t="str">
        <f t="shared" ca="1" si="3"/>
        <v xml:space="preserve"> </v>
      </c>
      <c r="F15" s="19" t="str">
        <f t="shared" ca="1" si="5"/>
        <v>Pie</v>
      </c>
      <c r="G15" s="19"/>
      <c r="I15" s="19">
        <f t="shared" ca="1" si="4"/>
        <v>0</v>
      </c>
    </row>
    <row r="16" spans="1:12">
      <c r="A16" s="19">
        <f t="shared" ca="1" si="0"/>
        <v>4</v>
      </c>
      <c r="B16" s="19">
        <f t="shared" ca="1" si="1"/>
        <v>51</v>
      </c>
      <c r="C16" s="166">
        <v>6</v>
      </c>
      <c r="D16" s="19" t="str">
        <f t="shared" ca="1" si="2"/>
        <v xml:space="preserve"> </v>
      </c>
      <c r="E16" s="19" t="str">
        <f t="shared" ca="1" si="3"/>
        <v xml:space="preserve"> </v>
      </c>
      <c r="F16" s="19" t="str">
        <f t="shared" ca="1" si="5"/>
        <v>Cupcake</v>
      </c>
      <c r="G16" s="19"/>
      <c r="I16" s="19">
        <f t="shared" ca="1" si="4"/>
        <v>0</v>
      </c>
    </row>
    <row r="17" spans="1:9">
      <c r="A17" s="19">
        <f t="shared" ca="1" si="0"/>
        <v>2</v>
      </c>
      <c r="B17" s="19">
        <f t="shared" ca="1" si="1"/>
        <v>53</v>
      </c>
      <c r="C17" s="166">
        <v>7</v>
      </c>
      <c r="D17" s="19" t="str">
        <f t="shared" ca="1" si="2"/>
        <v xml:space="preserve"> </v>
      </c>
      <c r="E17" s="19" t="str">
        <f t="shared" ca="1" si="3"/>
        <v xml:space="preserve"> </v>
      </c>
      <c r="F17" s="19" t="str">
        <f t="shared" ca="1" si="5"/>
        <v>Cake</v>
      </c>
      <c r="G17" s="19"/>
      <c r="I17" s="19">
        <f t="shared" ca="1" si="4"/>
        <v>0</v>
      </c>
    </row>
    <row r="18" spans="1:9">
      <c r="A18" s="19">
        <f t="shared" ca="1" si="0"/>
        <v>1</v>
      </c>
      <c r="B18" s="19">
        <f t="shared" ca="1" si="1"/>
        <v>35</v>
      </c>
      <c r="C18" s="166">
        <v>8</v>
      </c>
      <c r="D18" s="19" t="str">
        <f t="shared" ca="1" si="2"/>
        <v>Ice C</v>
      </c>
      <c r="E18" s="19" t="str">
        <f t="shared" ca="1" si="3"/>
        <v>Vanilla</v>
      </c>
      <c r="F18" s="19" t="str">
        <f t="shared" ca="1" si="5"/>
        <v>Cookie</v>
      </c>
      <c r="G18" s="19"/>
      <c r="I18" s="19">
        <f t="shared" ca="1" si="4"/>
        <v>1.25</v>
      </c>
    </row>
    <row r="19" spans="1:9">
      <c r="A19" s="19">
        <f t="shared" ca="1" si="0"/>
        <v>2</v>
      </c>
      <c r="B19" s="19">
        <f t="shared" ca="1" si="1"/>
        <v>58</v>
      </c>
      <c r="C19" s="166">
        <v>9</v>
      </c>
      <c r="D19" s="19" t="str">
        <f t="shared" ca="1" si="2"/>
        <v xml:space="preserve"> </v>
      </c>
      <c r="E19" s="19" t="str">
        <f t="shared" ca="1" si="3"/>
        <v xml:space="preserve"> </v>
      </c>
      <c r="F19" s="19" t="str">
        <f t="shared" ca="1" si="5"/>
        <v>Cake</v>
      </c>
      <c r="G19" s="19"/>
      <c r="I19" s="19">
        <f t="shared" ca="1" si="4"/>
        <v>0</v>
      </c>
    </row>
    <row r="20" spans="1:9">
      <c r="A20" s="19">
        <f t="shared" ca="1" si="0"/>
        <v>4</v>
      </c>
      <c r="B20" s="19">
        <f t="shared" ca="1" si="1"/>
        <v>36</v>
      </c>
      <c r="C20" s="166">
        <v>10</v>
      </c>
      <c r="D20" s="19" t="str">
        <f t="shared" ca="1" si="2"/>
        <v>Ice C</v>
      </c>
      <c r="E20" s="19" t="str">
        <f t="shared" ca="1" si="3"/>
        <v>Vanilla</v>
      </c>
      <c r="F20" s="19" t="str">
        <f t="shared" ca="1" si="5"/>
        <v>Cupcake</v>
      </c>
      <c r="G20" s="19"/>
      <c r="I20" s="19">
        <f t="shared" ca="1" si="4"/>
        <v>1.25</v>
      </c>
    </row>
    <row r="21" spans="1:9">
      <c r="A21" s="19">
        <f t="shared" ca="1" si="0"/>
        <v>3</v>
      </c>
      <c r="B21" s="19">
        <f t="shared" ca="1" si="1"/>
        <v>19</v>
      </c>
      <c r="C21" s="166">
        <v>11</v>
      </c>
      <c r="D21" s="19" t="str">
        <f t="shared" ca="1" si="2"/>
        <v xml:space="preserve"> </v>
      </c>
      <c r="E21" s="19" t="str">
        <f t="shared" ca="1" si="3"/>
        <v xml:space="preserve"> </v>
      </c>
      <c r="F21" s="19" t="str">
        <f t="shared" ca="1" si="5"/>
        <v>Pie</v>
      </c>
      <c r="G21" s="19"/>
      <c r="I21" s="19">
        <f t="shared" ca="1" si="4"/>
        <v>0</v>
      </c>
    </row>
    <row r="22" spans="1:9">
      <c r="A22" s="19">
        <f t="shared" ca="1" si="0"/>
        <v>3</v>
      </c>
      <c r="B22" s="19">
        <f t="shared" ca="1" si="1"/>
        <v>5</v>
      </c>
      <c r="C22" s="166">
        <v>12</v>
      </c>
      <c r="D22" s="19" t="str">
        <f t="shared" ca="1" si="2"/>
        <v xml:space="preserve"> </v>
      </c>
      <c r="E22" s="19" t="str">
        <f t="shared" ca="1" si="3"/>
        <v xml:space="preserve"> </v>
      </c>
      <c r="F22" s="19" t="str">
        <f t="shared" ca="1" si="5"/>
        <v>Pie</v>
      </c>
      <c r="G22" s="19"/>
      <c r="I22" s="19">
        <f t="shared" ca="1" si="4"/>
        <v>0</v>
      </c>
    </row>
    <row r="23" spans="1:9">
      <c r="A23" s="19">
        <f t="shared" ca="1" si="0"/>
        <v>2</v>
      </c>
      <c r="B23" s="19">
        <f t="shared" ca="1" si="1"/>
        <v>57</v>
      </c>
      <c r="C23" s="166">
        <v>13</v>
      </c>
      <c r="D23" s="19" t="str">
        <f t="shared" ca="1" si="2"/>
        <v xml:space="preserve"> </v>
      </c>
      <c r="E23" s="19" t="str">
        <f t="shared" ca="1" si="3"/>
        <v xml:space="preserve"> </v>
      </c>
      <c r="F23" s="19" t="str">
        <f t="shared" ca="1" si="5"/>
        <v>Cake</v>
      </c>
      <c r="G23" s="19"/>
      <c r="I23" s="19">
        <f t="shared" ca="1" si="4"/>
        <v>0</v>
      </c>
    </row>
    <row r="24" spans="1:9">
      <c r="A24" s="19">
        <f t="shared" ca="1" si="0"/>
        <v>3</v>
      </c>
      <c r="B24" s="19">
        <f t="shared" ca="1" si="1"/>
        <v>10</v>
      </c>
      <c r="C24" s="166">
        <v>14</v>
      </c>
      <c r="D24" s="19" t="str">
        <f t="shared" ca="1" si="2"/>
        <v xml:space="preserve"> </v>
      </c>
      <c r="E24" s="19" t="str">
        <f t="shared" ca="1" si="3"/>
        <v xml:space="preserve"> </v>
      </c>
      <c r="F24" s="19" t="str">
        <f t="shared" ca="1" si="5"/>
        <v>Pie</v>
      </c>
      <c r="G24" s="19"/>
      <c r="I24" s="19">
        <f t="shared" ca="1" si="4"/>
        <v>0</v>
      </c>
    </row>
    <row r="25" spans="1:9">
      <c r="A25" s="19">
        <f t="shared" ca="1" si="0"/>
        <v>1</v>
      </c>
      <c r="B25" s="19">
        <f t="shared" ca="1" si="1"/>
        <v>7</v>
      </c>
      <c r="C25" s="166">
        <v>15</v>
      </c>
      <c r="D25" s="19" t="str">
        <f t="shared" ca="1" si="2"/>
        <v xml:space="preserve"> </v>
      </c>
      <c r="E25" s="19" t="str">
        <f t="shared" ca="1" si="3"/>
        <v xml:space="preserve"> </v>
      </c>
      <c r="F25" s="19" t="str">
        <f t="shared" ca="1" si="5"/>
        <v>Cookie</v>
      </c>
      <c r="G25" s="19"/>
      <c r="I25" s="19">
        <f t="shared" ca="1" si="4"/>
        <v>0</v>
      </c>
    </row>
    <row r="26" spans="1:9">
      <c r="A26" s="19">
        <f t="shared" ca="1" si="0"/>
        <v>3</v>
      </c>
      <c r="B26" s="19">
        <f t="shared" ca="1" si="1"/>
        <v>41</v>
      </c>
      <c r="C26" s="166">
        <v>16</v>
      </c>
      <c r="D26" s="19" t="str">
        <f t="shared" ca="1" si="2"/>
        <v xml:space="preserve"> </v>
      </c>
      <c r="E26" s="19" t="str">
        <f t="shared" ca="1" si="3"/>
        <v xml:space="preserve"> </v>
      </c>
      <c r="F26" s="19" t="str">
        <f t="shared" ca="1" si="5"/>
        <v>Pie</v>
      </c>
      <c r="G26" s="19"/>
      <c r="I26" s="19">
        <f t="shared" ca="1" si="4"/>
        <v>0</v>
      </c>
    </row>
    <row r="27" spans="1:9">
      <c r="A27" s="19">
        <f t="shared" ca="1" si="0"/>
        <v>3</v>
      </c>
      <c r="B27" s="19">
        <f t="shared" ca="1" si="1"/>
        <v>16</v>
      </c>
      <c r="C27" s="166">
        <v>17</v>
      </c>
      <c r="D27" s="19" t="str">
        <f t="shared" ca="1" si="2"/>
        <v xml:space="preserve"> </v>
      </c>
      <c r="E27" s="19" t="str">
        <f t="shared" ca="1" si="3"/>
        <v xml:space="preserve"> </v>
      </c>
      <c r="F27" s="19" t="str">
        <f t="shared" ca="1" si="5"/>
        <v>Pie</v>
      </c>
      <c r="G27" s="19"/>
      <c r="I27" s="19">
        <f t="shared" ca="1" si="4"/>
        <v>0</v>
      </c>
    </row>
    <row r="28" spans="1:9">
      <c r="A28" s="19">
        <f t="shared" ca="1" si="0"/>
        <v>1</v>
      </c>
      <c r="B28" s="19">
        <f t="shared" ca="1" si="1"/>
        <v>90</v>
      </c>
      <c r="C28" s="166">
        <v>18</v>
      </c>
      <c r="D28" s="19" t="str">
        <f t="shared" ca="1" si="2"/>
        <v xml:space="preserve"> </v>
      </c>
      <c r="E28" s="19" t="str">
        <f t="shared" ca="1" si="3"/>
        <v xml:space="preserve"> </v>
      </c>
      <c r="F28" s="19" t="str">
        <f t="shared" ca="1" si="5"/>
        <v>Cookie</v>
      </c>
      <c r="G28" s="19"/>
      <c r="I28" s="19">
        <f t="shared" ca="1" si="4"/>
        <v>0</v>
      </c>
    </row>
    <row r="29" spans="1:9">
      <c r="A29" s="19">
        <f t="shared" ca="1" si="0"/>
        <v>3</v>
      </c>
      <c r="B29" s="19">
        <f t="shared" ca="1" si="1"/>
        <v>17</v>
      </c>
      <c r="C29" s="166">
        <v>19</v>
      </c>
      <c r="D29" s="19" t="str">
        <f t="shared" ca="1" si="2"/>
        <v xml:space="preserve"> </v>
      </c>
      <c r="E29" s="19" t="str">
        <f t="shared" ca="1" si="3"/>
        <v xml:space="preserve"> </v>
      </c>
      <c r="F29" s="19" t="str">
        <f t="shared" ca="1" si="5"/>
        <v>Pie</v>
      </c>
      <c r="G29" s="19"/>
      <c r="I29" s="19">
        <f t="shared" ca="1" si="4"/>
        <v>0</v>
      </c>
    </row>
    <row r="30" spans="1:9">
      <c r="A30" s="19">
        <f t="shared" ca="1" si="0"/>
        <v>3</v>
      </c>
      <c r="B30" s="19">
        <f t="shared" ca="1" si="1"/>
        <v>55</v>
      </c>
      <c r="C30" s="166">
        <v>20</v>
      </c>
      <c r="D30" s="19" t="str">
        <f t="shared" ca="1" si="2"/>
        <v xml:space="preserve"> </v>
      </c>
      <c r="E30" s="19" t="str">
        <f t="shared" ca="1" si="3"/>
        <v xml:space="preserve"> </v>
      </c>
      <c r="F30" s="19" t="str">
        <f t="shared" ca="1" si="5"/>
        <v>Pie</v>
      </c>
      <c r="G30" s="19"/>
      <c r="I30" s="19">
        <f t="shared" ca="1" si="4"/>
        <v>0</v>
      </c>
    </row>
    <row r="31" spans="1:9">
      <c r="A31" s="19">
        <f t="shared" ca="1" si="0"/>
        <v>4</v>
      </c>
      <c r="B31" s="19">
        <f t="shared" ca="1" si="1"/>
        <v>69</v>
      </c>
      <c r="C31" s="166">
        <v>21</v>
      </c>
      <c r="D31" s="19" t="str">
        <f t="shared" ca="1" si="2"/>
        <v xml:space="preserve"> </v>
      </c>
      <c r="E31" s="19" t="str">
        <f t="shared" ca="1" si="3"/>
        <v xml:space="preserve"> </v>
      </c>
      <c r="F31" s="19" t="str">
        <f t="shared" ca="1" si="5"/>
        <v>Cupcake</v>
      </c>
      <c r="G31" s="19"/>
      <c r="I31" s="19">
        <f t="shared" ca="1" si="4"/>
        <v>0</v>
      </c>
    </row>
    <row r="32" spans="1:9">
      <c r="A32" s="19">
        <f t="shared" ca="1" si="0"/>
        <v>1</v>
      </c>
      <c r="B32" s="19">
        <f t="shared" ca="1" si="1"/>
        <v>25</v>
      </c>
      <c r="C32" s="166">
        <v>22</v>
      </c>
      <c r="D32" s="19" t="str">
        <f t="shared" ca="1" si="2"/>
        <v xml:space="preserve"> </v>
      </c>
      <c r="E32" s="19" t="str">
        <f t="shared" ca="1" si="3"/>
        <v xml:space="preserve"> </v>
      </c>
      <c r="F32" s="19" t="str">
        <f t="shared" ca="1" si="5"/>
        <v>Cookie</v>
      </c>
      <c r="G32" s="19"/>
      <c r="I32" s="19">
        <f t="shared" ca="1" si="4"/>
        <v>0</v>
      </c>
    </row>
    <row r="33" spans="1:9">
      <c r="A33" s="19">
        <f t="shared" ca="1" si="0"/>
        <v>4</v>
      </c>
      <c r="B33" s="19">
        <f t="shared" ca="1" si="1"/>
        <v>12</v>
      </c>
      <c r="C33" s="166">
        <v>23</v>
      </c>
      <c r="D33" s="19" t="str">
        <f t="shared" ca="1" si="2"/>
        <v xml:space="preserve"> </v>
      </c>
      <c r="E33" s="19" t="str">
        <f t="shared" ca="1" si="3"/>
        <v xml:space="preserve"> </v>
      </c>
      <c r="F33" s="19" t="str">
        <f t="shared" ca="1" si="5"/>
        <v>Cupcake</v>
      </c>
      <c r="G33" s="19"/>
      <c r="I33" s="19">
        <f t="shared" ca="1" si="4"/>
        <v>0</v>
      </c>
    </row>
    <row r="34" spans="1:9">
      <c r="A34" s="19">
        <f t="shared" ca="1" si="0"/>
        <v>1</v>
      </c>
      <c r="B34" s="19">
        <f t="shared" ca="1" si="1"/>
        <v>76</v>
      </c>
      <c r="C34" s="166">
        <v>24</v>
      </c>
      <c r="D34" s="19" t="str">
        <f t="shared" ca="1" si="2"/>
        <v xml:space="preserve"> </v>
      </c>
      <c r="E34" s="19" t="str">
        <f t="shared" ca="1" si="3"/>
        <v xml:space="preserve"> </v>
      </c>
      <c r="F34" s="19" t="str">
        <f t="shared" ca="1" si="5"/>
        <v>Cookie</v>
      </c>
      <c r="G34" s="19"/>
      <c r="I34" s="19">
        <f t="shared" ca="1" si="4"/>
        <v>0</v>
      </c>
    </row>
    <row r="35" spans="1:9">
      <c r="A35" s="19">
        <f t="shared" ca="1" si="0"/>
        <v>2</v>
      </c>
      <c r="B35" s="19">
        <f t="shared" ca="1" si="1"/>
        <v>51</v>
      </c>
      <c r="C35" s="166">
        <v>25</v>
      </c>
      <c r="D35" s="19" t="str">
        <f t="shared" ca="1" si="2"/>
        <v>Ice C</v>
      </c>
      <c r="E35" s="19" t="str">
        <f t="shared" ca="1" si="3"/>
        <v>Vanilla</v>
      </c>
      <c r="F35" s="19" t="str">
        <f t="shared" ca="1" si="5"/>
        <v>Cake</v>
      </c>
      <c r="G35" s="19"/>
      <c r="I35" s="19">
        <f t="shared" ca="1" si="4"/>
        <v>1.25</v>
      </c>
    </row>
    <row r="36" spans="1:9">
      <c r="A36" s="19">
        <f t="shared" ca="1" si="0"/>
        <v>1</v>
      </c>
      <c r="B36" s="19">
        <f t="shared" ca="1" si="1"/>
        <v>39</v>
      </c>
      <c r="C36" s="166">
        <v>26</v>
      </c>
      <c r="D36" s="19" t="str">
        <f t="shared" ca="1" si="2"/>
        <v xml:space="preserve"> </v>
      </c>
      <c r="E36" s="19" t="str">
        <f t="shared" ca="1" si="3"/>
        <v xml:space="preserve"> </v>
      </c>
      <c r="F36" s="19" t="str">
        <f t="shared" ca="1" si="5"/>
        <v>Cookie</v>
      </c>
      <c r="G36" s="19"/>
      <c r="I36" s="19">
        <f t="shared" ca="1" si="4"/>
        <v>0</v>
      </c>
    </row>
    <row r="37" spans="1:9">
      <c r="A37" s="19">
        <f t="shared" ca="1" si="0"/>
        <v>1</v>
      </c>
      <c r="B37" s="19">
        <f t="shared" ca="1" si="1"/>
        <v>9</v>
      </c>
      <c r="C37" s="166">
        <v>27</v>
      </c>
      <c r="D37" s="19" t="str">
        <f t="shared" ca="1" si="2"/>
        <v xml:space="preserve"> </v>
      </c>
      <c r="E37" s="19" t="str">
        <f t="shared" ca="1" si="3"/>
        <v xml:space="preserve"> </v>
      </c>
      <c r="F37" s="19" t="str">
        <f t="shared" ca="1" si="5"/>
        <v>Cookie</v>
      </c>
      <c r="G37" s="19"/>
      <c r="I37" s="19">
        <f t="shared" ca="1" si="4"/>
        <v>0</v>
      </c>
    </row>
    <row r="38" spans="1:9">
      <c r="A38" s="19">
        <f t="shared" ca="1" si="0"/>
        <v>3</v>
      </c>
      <c r="B38" s="19">
        <f t="shared" ca="1" si="1"/>
        <v>47</v>
      </c>
      <c r="C38" s="166">
        <v>28</v>
      </c>
      <c r="D38" s="19" t="str">
        <f t="shared" ca="1" si="2"/>
        <v xml:space="preserve"> </v>
      </c>
      <c r="E38" s="19" t="str">
        <f t="shared" ca="1" si="3"/>
        <v xml:space="preserve"> </v>
      </c>
      <c r="F38" s="19" t="str">
        <f t="shared" ca="1" si="5"/>
        <v>Pie</v>
      </c>
      <c r="G38" s="19"/>
      <c r="I38" s="19">
        <f t="shared" ca="1" si="4"/>
        <v>0</v>
      </c>
    </row>
    <row r="39" spans="1:9">
      <c r="A39" s="19">
        <f t="shared" ca="1" si="0"/>
        <v>4</v>
      </c>
      <c r="B39" s="19">
        <f t="shared" ca="1" si="1"/>
        <v>34</v>
      </c>
      <c r="C39" s="166">
        <v>29</v>
      </c>
      <c r="D39" s="19" t="str">
        <f t="shared" ca="1" si="2"/>
        <v xml:space="preserve"> </v>
      </c>
      <c r="E39" s="19" t="str">
        <f t="shared" ca="1" si="3"/>
        <v xml:space="preserve"> </v>
      </c>
      <c r="F39" s="19" t="str">
        <f t="shared" ca="1" si="5"/>
        <v>Cupcake</v>
      </c>
      <c r="G39" s="19"/>
      <c r="I39" s="19">
        <f t="shared" ca="1" si="4"/>
        <v>0</v>
      </c>
    </row>
    <row r="40" spans="1:9">
      <c r="A40" s="19">
        <f t="shared" ca="1" si="0"/>
        <v>1</v>
      </c>
      <c r="B40" s="19">
        <f t="shared" ca="1" si="1"/>
        <v>48</v>
      </c>
      <c r="C40" s="166">
        <v>30</v>
      </c>
      <c r="D40" s="19" t="str">
        <f t="shared" ca="1" si="2"/>
        <v xml:space="preserve"> </v>
      </c>
      <c r="E40" s="19" t="str">
        <f t="shared" ca="1" si="3"/>
        <v xml:space="preserve"> </v>
      </c>
      <c r="F40" s="19" t="str">
        <f t="shared" ca="1" si="5"/>
        <v>Cookie</v>
      </c>
      <c r="G40" s="19"/>
      <c r="I40" s="19">
        <f t="shared" ca="1" si="4"/>
        <v>0</v>
      </c>
    </row>
    <row r="41" spans="1:9">
      <c r="A41" s="19">
        <f t="shared" ca="1" si="0"/>
        <v>4</v>
      </c>
      <c r="B41" s="19">
        <f t="shared" ca="1" si="1"/>
        <v>43</v>
      </c>
      <c r="C41" s="166">
        <v>31</v>
      </c>
      <c r="D41" s="19" t="str">
        <f t="shared" ca="1" si="2"/>
        <v xml:space="preserve"> </v>
      </c>
      <c r="E41" s="19" t="str">
        <f t="shared" ca="1" si="3"/>
        <v xml:space="preserve"> </v>
      </c>
      <c r="F41" s="19" t="str">
        <f t="shared" ca="1" si="5"/>
        <v>Cupcake</v>
      </c>
      <c r="G41" s="19"/>
      <c r="I41" s="19">
        <f t="shared" ca="1" si="4"/>
        <v>0</v>
      </c>
    </row>
    <row r="42" spans="1:9">
      <c r="A42" s="19">
        <f t="shared" ca="1" si="0"/>
        <v>3</v>
      </c>
      <c r="B42" s="19">
        <f t="shared" ca="1" si="1"/>
        <v>80</v>
      </c>
      <c r="C42" s="166">
        <v>32</v>
      </c>
      <c r="D42" s="19" t="str">
        <f t="shared" ca="1" si="2"/>
        <v xml:space="preserve"> </v>
      </c>
      <c r="E42" s="19" t="str">
        <f t="shared" ca="1" si="3"/>
        <v xml:space="preserve"> </v>
      </c>
      <c r="F42" s="19" t="str">
        <f t="shared" ca="1" si="5"/>
        <v>Pie</v>
      </c>
      <c r="G42" s="19"/>
      <c r="I42" s="19">
        <f t="shared" ca="1" si="4"/>
        <v>0</v>
      </c>
    </row>
    <row r="43" spans="1:9">
      <c r="A43" s="19">
        <f t="shared" ca="1" si="0"/>
        <v>4</v>
      </c>
      <c r="B43" s="19">
        <f t="shared" ca="1" si="1"/>
        <v>53</v>
      </c>
      <c r="C43" s="166">
        <v>33</v>
      </c>
      <c r="D43" s="19" t="str">
        <f t="shared" ca="1" si="2"/>
        <v>Ice C</v>
      </c>
      <c r="E43" s="19" t="str">
        <f t="shared" ca="1" si="3"/>
        <v>Vanilla</v>
      </c>
      <c r="F43" s="19" t="str">
        <f t="shared" ca="1" si="5"/>
        <v>Cupcake</v>
      </c>
      <c r="G43" s="19"/>
      <c r="I43" s="19">
        <f t="shared" ca="1" si="4"/>
        <v>1.25</v>
      </c>
    </row>
    <row r="44" spans="1:9">
      <c r="A44" s="19">
        <f t="shared" ca="1" si="0"/>
        <v>3</v>
      </c>
      <c r="B44" s="19">
        <f t="shared" ca="1" si="1"/>
        <v>57</v>
      </c>
      <c r="C44" s="166">
        <v>34</v>
      </c>
      <c r="D44" s="19" t="str">
        <f t="shared" ca="1" si="2"/>
        <v xml:space="preserve"> </v>
      </c>
      <c r="E44" s="19" t="str">
        <f t="shared" ca="1" si="3"/>
        <v xml:space="preserve"> </v>
      </c>
      <c r="F44" s="19" t="str">
        <f t="shared" ca="1" si="5"/>
        <v>Pie</v>
      </c>
      <c r="G44" s="19"/>
      <c r="I44" s="19">
        <f t="shared" ca="1" si="4"/>
        <v>0</v>
      </c>
    </row>
    <row r="45" spans="1:9">
      <c r="A45" s="19">
        <f t="shared" ca="1" si="0"/>
        <v>2</v>
      </c>
      <c r="B45" s="19">
        <f t="shared" ca="1" si="1"/>
        <v>26</v>
      </c>
      <c r="C45" s="166">
        <v>35</v>
      </c>
      <c r="D45" s="19" t="str">
        <f t="shared" ca="1" si="2"/>
        <v xml:space="preserve"> </v>
      </c>
      <c r="E45" s="19" t="str">
        <f t="shared" ca="1" si="3"/>
        <v xml:space="preserve"> </v>
      </c>
      <c r="F45" s="19" t="str">
        <f t="shared" ca="1" si="5"/>
        <v>Cake</v>
      </c>
      <c r="G45" s="19"/>
      <c r="I45" s="19">
        <f t="shared" ca="1" si="4"/>
        <v>0</v>
      </c>
    </row>
    <row r="46" spans="1:9">
      <c r="A46" s="19">
        <f t="shared" ca="1" si="0"/>
        <v>1</v>
      </c>
      <c r="B46" s="19">
        <f t="shared" ca="1" si="1"/>
        <v>27</v>
      </c>
      <c r="C46" s="166">
        <v>36</v>
      </c>
      <c r="D46" s="19" t="str">
        <f t="shared" ca="1" si="2"/>
        <v xml:space="preserve"> </v>
      </c>
      <c r="E46" s="19" t="str">
        <f t="shared" ca="1" si="3"/>
        <v xml:space="preserve"> </v>
      </c>
      <c r="F46" s="19" t="str">
        <f t="shared" ca="1" si="5"/>
        <v>Cookie</v>
      </c>
      <c r="G46" s="19"/>
      <c r="I46" s="19">
        <f t="shared" ca="1" si="4"/>
        <v>0</v>
      </c>
    </row>
    <row r="47" spans="1:9">
      <c r="A47" s="19">
        <f t="shared" ca="1" si="0"/>
        <v>1</v>
      </c>
      <c r="B47" s="19">
        <f t="shared" ca="1" si="1"/>
        <v>28</v>
      </c>
      <c r="C47" s="166">
        <v>37</v>
      </c>
      <c r="D47" s="19" t="str">
        <f t="shared" ca="1" si="2"/>
        <v>Ice C</v>
      </c>
      <c r="E47" s="19" t="str">
        <f t="shared" ca="1" si="3"/>
        <v>Vanilla</v>
      </c>
      <c r="F47" s="19" t="str">
        <f t="shared" ca="1" si="5"/>
        <v>Cookie</v>
      </c>
      <c r="G47" s="19"/>
      <c r="I47" s="19">
        <f t="shared" ca="1" si="4"/>
        <v>1.25</v>
      </c>
    </row>
    <row r="48" spans="1:9">
      <c r="A48" s="19">
        <f t="shared" ca="1" si="0"/>
        <v>1</v>
      </c>
      <c r="B48" s="19">
        <f t="shared" ca="1" si="1"/>
        <v>31</v>
      </c>
      <c r="C48" s="166">
        <v>38</v>
      </c>
      <c r="D48" s="19" t="str">
        <f t="shared" ca="1" si="2"/>
        <v xml:space="preserve"> </v>
      </c>
      <c r="E48" s="19" t="str">
        <f t="shared" ca="1" si="3"/>
        <v xml:space="preserve"> </v>
      </c>
      <c r="F48" s="19" t="str">
        <f t="shared" ca="1" si="5"/>
        <v>Cookie</v>
      </c>
      <c r="G48" s="19"/>
      <c r="I48" s="19">
        <f t="shared" ca="1" si="4"/>
        <v>0</v>
      </c>
    </row>
    <row r="49" spans="1:9">
      <c r="A49" s="19">
        <f t="shared" ca="1" si="0"/>
        <v>1</v>
      </c>
      <c r="B49" s="19">
        <f t="shared" ca="1" si="1"/>
        <v>83</v>
      </c>
      <c r="C49" s="166">
        <v>39</v>
      </c>
      <c r="D49" s="19" t="str">
        <f t="shared" ca="1" si="2"/>
        <v xml:space="preserve"> </v>
      </c>
      <c r="E49" s="19" t="str">
        <f t="shared" ca="1" si="3"/>
        <v xml:space="preserve"> </v>
      </c>
      <c r="F49" s="19" t="str">
        <f t="shared" ca="1" si="5"/>
        <v>Cookie</v>
      </c>
      <c r="G49" s="19"/>
      <c r="I49" s="19">
        <f t="shared" ca="1" si="4"/>
        <v>0</v>
      </c>
    </row>
    <row r="50" spans="1:9">
      <c r="A50" s="19">
        <f t="shared" ca="1" si="0"/>
        <v>1</v>
      </c>
      <c r="B50" s="19">
        <f t="shared" ca="1" si="1"/>
        <v>16</v>
      </c>
      <c r="C50" s="166">
        <v>40</v>
      </c>
      <c r="D50" s="19" t="str">
        <f t="shared" ca="1" si="2"/>
        <v xml:space="preserve"> </v>
      </c>
      <c r="E50" s="19" t="str">
        <f t="shared" ca="1" si="3"/>
        <v xml:space="preserve"> </v>
      </c>
      <c r="F50" s="19" t="str">
        <f t="shared" ca="1" si="5"/>
        <v>Cookie</v>
      </c>
      <c r="G50" s="19"/>
      <c r="I50" s="19">
        <f t="shared" ca="1" si="4"/>
        <v>0</v>
      </c>
    </row>
    <row r="51" spans="1:9">
      <c r="A51" s="19">
        <f t="shared" ca="1" si="0"/>
        <v>3</v>
      </c>
      <c r="B51" s="19">
        <f t="shared" ca="1" si="1"/>
        <v>18</v>
      </c>
      <c r="C51" s="166">
        <v>41</v>
      </c>
      <c r="D51" s="19" t="str">
        <f t="shared" ca="1" si="2"/>
        <v xml:space="preserve"> </v>
      </c>
      <c r="E51" s="19" t="str">
        <f t="shared" ca="1" si="3"/>
        <v xml:space="preserve"> </v>
      </c>
      <c r="F51" s="19" t="str">
        <f t="shared" ca="1" si="5"/>
        <v>Pie</v>
      </c>
      <c r="G51" s="19"/>
      <c r="I51" s="19">
        <f t="shared" ca="1" si="4"/>
        <v>0</v>
      </c>
    </row>
    <row r="52" spans="1:9">
      <c r="A52" s="19">
        <f t="shared" ca="1" si="0"/>
        <v>4</v>
      </c>
      <c r="B52" s="19">
        <f t="shared" ca="1" si="1"/>
        <v>70</v>
      </c>
      <c r="C52" s="166">
        <v>42</v>
      </c>
      <c r="D52" s="19" t="str">
        <f t="shared" ca="1" si="2"/>
        <v xml:space="preserve"> </v>
      </c>
      <c r="E52" s="19" t="str">
        <f t="shared" ca="1" si="3"/>
        <v xml:space="preserve"> </v>
      </c>
      <c r="F52" s="19" t="str">
        <f t="shared" ca="1" si="5"/>
        <v>Cupcake</v>
      </c>
      <c r="G52" s="19"/>
      <c r="I52" s="19">
        <f t="shared" ca="1" si="4"/>
        <v>0</v>
      </c>
    </row>
    <row r="53" spans="1:9">
      <c r="A53" s="19">
        <f t="shared" ca="1" si="0"/>
        <v>3</v>
      </c>
      <c r="B53" s="19">
        <f t="shared" ca="1" si="1"/>
        <v>9</v>
      </c>
      <c r="C53" s="166">
        <v>43</v>
      </c>
      <c r="D53" s="19" t="str">
        <f t="shared" ca="1" si="2"/>
        <v xml:space="preserve"> </v>
      </c>
      <c r="E53" s="19" t="str">
        <f t="shared" ca="1" si="3"/>
        <v xml:space="preserve"> </v>
      </c>
      <c r="F53" s="19" t="str">
        <f t="shared" ca="1" si="5"/>
        <v>Pie</v>
      </c>
      <c r="G53" s="19"/>
      <c r="I53" s="19">
        <f t="shared" ca="1" si="4"/>
        <v>0</v>
      </c>
    </row>
    <row r="54" spans="1:9">
      <c r="A54" s="19">
        <f t="shared" ca="1" si="0"/>
        <v>2</v>
      </c>
      <c r="B54" s="19">
        <f t="shared" ca="1" si="1"/>
        <v>17</v>
      </c>
      <c r="C54" s="166">
        <v>44</v>
      </c>
      <c r="D54" s="19" t="str">
        <f t="shared" ca="1" si="2"/>
        <v xml:space="preserve"> </v>
      </c>
      <c r="E54" s="19" t="str">
        <f t="shared" ca="1" si="3"/>
        <v xml:space="preserve"> </v>
      </c>
      <c r="F54" s="19" t="str">
        <f t="shared" ca="1" si="5"/>
        <v>Cake</v>
      </c>
      <c r="G54" s="19"/>
      <c r="I54" s="19">
        <f t="shared" ca="1" si="4"/>
        <v>0</v>
      </c>
    </row>
    <row r="55" spans="1:9">
      <c r="A55" s="19">
        <f t="shared" ca="1" si="0"/>
        <v>4</v>
      </c>
      <c r="B55" s="19">
        <f t="shared" ca="1" si="1"/>
        <v>76</v>
      </c>
      <c r="C55" s="166">
        <v>45</v>
      </c>
      <c r="D55" s="19" t="str">
        <f t="shared" ca="1" si="2"/>
        <v xml:space="preserve"> </v>
      </c>
      <c r="E55" s="19" t="str">
        <f t="shared" ca="1" si="3"/>
        <v xml:space="preserve"> </v>
      </c>
      <c r="F55" s="19" t="str">
        <f t="shared" ca="1" si="5"/>
        <v>Cupcake</v>
      </c>
      <c r="G55" s="19"/>
      <c r="I55" s="19">
        <f t="shared" ca="1" si="4"/>
        <v>0</v>
      </c>
    </row>
  </sheetData>
  <mergeCells count="1">
    <mergeCell ref="B2:J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938B2-1B24-481C-9746-0697919E27A0}">
  <dimension ref="A1:N20"/>
  <sheetViews>
    <sheetView workbookViewId="0">
      <selection activeCell="L14" sqref="L14"/>
    </sheetView>
  </sheetViews>
  <sheetFormatPr defaultRowHeight="14.4"/>
  <cols>
    <col min="10" max="10" width="10.109375" bestFit="1" customWidth="1"/>
  </cols>
  <sheetData>
    <row r="1" spans="1:10" ht="15" thickBot="1">
      <c r="A1" s="114">
        <v>5</v>
      </c>
    </row>
    <row r="2" spans="1:10" ht="15" customHeight="1">
      <c r="B2" s="141" t="s">
        <v>90</v>
      </c>
      <c r="C2" s="141"/>
      <c r="D2" s="141"/>
      <c r="E2" s="141"/>
      <c r="F2" s="141"/>
      <c r="G2" s="141"/>
      <c r="H2" s="141"/>
      <c r="I2" s="141"/>
      <c r="J2" s="141"/>
    </row>
    <row r="3" spans="1:10">
      <c r="B3" s="141"/>
      <c r="C3" s="141"/>
      <c r="D3" s="141"/>
      <c r="E3" s="141"/>
      <c r="F3" s="141"/>
      <c r="G3" s="141"/>
      <c r="H3" s="141"/>
      <c r="I3" s="141"/>
      <c r="J3" s="141"/>
    </row>
    <row r="4" spans="1:10">
      <c r="B4" s="141"/>
      <c r="C4" s="141"/>
      <c r="D4" s="141"/>
      <c r="E4" s="141"/>
      <c r="F4" s="141"/>
      <c r="G4" s="141"/>
      <c r="H4" s="141"/>
      <c r="I4" s="141"/>
      <c r="J4" s="141"/>
    </row>
    <row r="5" spans="1:10">
      <c r="A5" s="117"/>
      <c r="B5" s="141"/>
      <c r="C5" s="141"/>
      <c r="D5" s="141"/>
      <c r="E5" s="141"/>
      <c r="F5" s="141"/>
      <c r="G5" s="141"/>
      <c r="H5" s="141"/>
      <c r="I5" s="141"/>
      <c r="J5" s="141"/>
    </row>
    <row r="6" spans="1:10">
      <c r="B6" s="141"/>
      <c r="C6" s="141"/>
      <c r="D6" s="141"/>
      <c r="E6" s="141"/>
      <c r="F6" s="141"/>
      <c r="G6" s="141"/>
      <c r="H6" s="141"/>
      <c r="I6" s="141"/>
      <c r="J6" s="141"/>
    </row>
    <row r="7" spans="1:10">
      <c r="B7" s="141"/>
      <c r="C7" s="141"/>
      <c r="D7" s="141"/>
      <c r="E7" s="141"/>
      <c r="F7" s="141"/>
      <c r="G7" s="141"/>
      <c r="H7" s="141"/>
      <c r="I7" s="141"/>
      <c r="J7" s="141"/>
    </row>
    <row r="8" spans="1:10">
      <c r="B8" s="141"/>
      <c r="C8" s="141"/>
      <c r="D8" s="141"/>
      <c r="E8" s="141"/>
      <c r="F8" s="141"/>
      <c r="G8" s="141"/>
      <c r="H8" s="141"/>
      <c r="I8" s="141"/>
      <c r="J8" s="141"/>
    </row>
    <row r="9" spans="1:10">
      <c r="B9" s="141"/>
      <c r="C9" s="141"/>
      <c r="D9" s="141"/>
      <c r="E9" s="141"/>
      <c r="F9" s="141"/>
      <c r="G9" s="141"/>
      <c r="H9" s="141"/>
      <c r="I9" s="141"/>
      <c r="J9" s="141"/>
    </row>
    <row r="10" spans="1:10">
      <c r="F10" s="158">
        <v>400</v>
      </c>
      <c r="G10" s="158">
        <v>100</v>
      </c>
    </row>
    <row r="12" spans="1:10">
      <c r="F12">
        <v>1</v>
      </c>
      <c r="G12">
        <v>2</v>
      </c>
    </row>
    <row r="13" spans="1:10">
      <c r="E13" t="s">
        <v>97</v>
      </c>
      <c r="F13">
        <v>300</v>
      </c>
      <c r="G13">
        <v>100</v>
      </c>
      <c r="H13">
        <f>SUMPRODUCT(F13:G13,$F$17:$G$17)</f>
        <v>1100</v>
      </c>
      <c r="I13">
        <v>1000</v>
      </c>
    </row>
    <row r="14" spans="1:10">
      <c r="E14" t="s">
        <v>98</v>
      </c>
      <c r="F14">
        <v>100</v>
      </c>
      <c r="G14">
        <v>100</v>
      </c>
      <c r="H14" s="19">
        <f>SUMPRODUCT(F14:G14,$F$17:$G$17)</f>
        <v>500</v>
      </c>
      <c r="I14">
        <v>500</v>
      </c>
    </row>
    <row r="15" spans="1:10">
      <c r="E15" t="s">
        <v>99</v>
      </c>
      <c r="F15">
        <v>100</v>
      </c>
      <c r="G15">
        <v>0</v>
      </c>
      <c r="H15" s="19">
        <f>SUMPRODUCT(F15:G15,$F$17:$G$17)</f>
        <v>300</v>
      </c>
      <c r="I15">
        <v>300</v>
      </c>
    </row>
    <row r="17" spans="4:14">
      <c r="D17" t="s">
        <v>120</v>
      </c>
      <c r="F17" s="162">
        <v>3</v>
      </c>
      <c r="G17" s="162">
        <v>2</v>
      </c>
      <c r="N17" s="19"/>
    </row>
    <row r="18" spans="4:14">
      <c r="I18" t="s">
        <v>118</v>
      </c>
      <c r="J18" s="161">
        <f>SUMPRODUCT(F10:G10, F17:G17)</f>
        <v>1400</v>
      </c>
    </row>
    <row r="20" spans="4:14">
      <c r="F20" t="s">
        <v>121</v>
      </c>
    </row>
  </sheetData>
  <mergeCells count="1">
    <mergeCell ref="B2:J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DE801-10D6-4FF2-ABD3-BF457E115A3D}">
  <dimension ref="A1:I27"/>
  <sheetViews>
    <sheetView topLeftCell="A4" workbookViewId="0">
      <selection activeCell="K21" sqref="K21"/>
    </sheetView>
  </sheetViews>
  <sheetFormatPr defaultRowHeight="14.4"/>
  <cols>
    <col min="6" max="6" width="13.21875" bestFit="1" customWidth="1"/>
  </cols>
  <sheetData>
    <row r="1" spans="1:9" ht="15" thickBot="1">
      <c r="A1" s="116">
        <v>6</v>
      </c>
    </row>
    <row r="2" spans="1:9" ht="15" customHeight="1">
      <c r="B2" s="154" t="s">
        <v>79</v>
      </c>
      <c r="C2" s="154"/>
      <c r="D2" s="154"/>
      <c r="E2" s="154"/>
      <c r="F2" s="154"/>
      <c r="G2" s="154"/>
      <c r="H2" s="154"/>
      <c r="I2" s="154"/>
    </row>
    <row r="3" spans="1:9">
      <c r="B3" s="154"/>
      <c r="C3" s="154"/>
      <c r="D3" s="154"/>
      <c r="E3" s="154"/>
      <c r="F3" s="154"/>
      <c r="G3" s="154"/>
      <c r="H3" s="154"/>
      <c r="I3" s="154"/>
    </row>
    <row r="4" spans="1:9">
      <c r="B4" s="154"/>
      <c r="C4" s="154"/>
      <c r="D4" s="154"/>
      <c r="E4" s="154"/>
      <c r="F4" s="154"/>
      <c r="G4" s="154"/>
      <c r="H4" s="154"/>
      <c r="I4" s="154"/>
    </row>
    <row r="5" spans="1:9">
      <c r="B5" s="154"/>
      <c r="C5" s="154"/>
      <c r="D5" s="154"/>
      <c r="E5" s="154"/>
      <c r="F5" s="154"/>
      <c r="G5" s="154"/>
      <c r="H5" s="154"/>
      <c r="I5" s="154"/>
    </row>
    <row r="6" spans="1:9">
      <c r="B6" s="154"/>
      <c r="C6" s="154"/>
      <c r="D6" s="154"/>
      <c r="E6" s="154"/>
      <c r="F6" s="154"/>
      <c r="G6" s="154"/>
      <c r="H6" s="154"/>
      <c r="I6" s="154"/>
    </row>
    <row r="7" spans="1:9">
      <c r="B7" s="154"/>
      <c r="C7" s="154"/>
      <c r="D7" s="154"/>
      <c r="E7" s="154"/>
      <c r="F7" s="154"/>
      <c r="G7" s="154"/>
      <c r="H7" s="154"/>
      <c r="I7" s="154"/>
    </row>
    <row r="8" spans="1:9">
      <c r="B8" s="154"/>
      <c r="C8" s="154"/>
      <c r="D8" s="154"/>
      <c r="E8" s="154"/>
      <c r="F8" s="154"/>
      <c r="G8" s="154"/>
      <c r="H8" s="154"/>
      <c r="I8" s="154"/>
    </row>
    <row r="10" spans="1:9">
      <c r="D10" t="s">
        <v>115</v>
      </c>
      <c r="E10" t="s">
        <v>116</v>
      </c>
      <c r="F10" t="s">
        <v>114</v>
      </c>
    </row>
    <row r="11" spans="1:9">
      <c r="C11">
        <v>1</v>
      </c>
      <c r="D11" t="str">
        <f ca="1">IF(RAND()&lt;0.39,"Lake","not")</f>
        <v>Lake</v>
      </c>
      <c r="E11" t="str">
        <f ca="1">IF(RAND()&lt;0.5,"boat","Jet Ski")</f>
        <v>Jet Ski</v>
      </c>
      <c r="F11" s="159" t="str">
        <f ca="1">IF(D11="Lake",E11,"something else")</f>
        <v>Jet Ski</v>
      </c>
      <c r="G11">
        <f ca="1">IF(F11 = "Jet Ski", 1, 0)</f>
        <v>1</v>
      </c>
    </row>
    <row r="12" spans="1:9">
      <c r="C12">
        <v>2</v>
      </c>
      <c r="D12" s="19" t="str">
        <f t="shared" ref="D12:D25" ca="1" si="0">IF(RAND()&lt;0.39,"Lake","not")</f>
        <v>not</v>
      </c>
      <c r="E12" s="19" t="str">
        <f t="shared" ref="E12:E25" ca="1" si="1">IF(RAND()&lt;0.5,"boat","Jet Ski")</f>
        <v>Jet Ski</v>
      </c>
      <c r="F12" s="159" t="str">
        <f t="shared" ref="F12:F25" ca="1" si="2">IF(D12="Lake",E12,"something else")</f>
        <v>something else</v>
      </c>
      <c r="G12" s="19">
        <f t="shared" ref="G12:G25" ca="1" si="3">IF(F12 = "Jet Ski", 1, 0)</f>
        <v>0</v>
      </c>
    </row>
    <row r="13" spans="1:9">
      <c r="C13" s="19">
        <v>3</v>
      </c>
      <c r="D13" s="19" t="str">
        <f t="shared" ca="1" si="0"/>
        <v>Lake</v>
      </c>
      <c r="E13" s="19" t="str">
        <f t="shared" ca="1" si="1"/>
        <v>Jet Ski</v>
      </c>
      <c r="F13" s="159" t="str">
        <f t="shared" ca="1" si="2"/>
        <v>Jet Ski</v>
      </c>
      <c r="G13" s="19">
        <f t="shared" ca="1" si="3"/>
        <v>1</v>
      </c>
    </row>
    <row r="14" spans="1:9">
      <c r="C14" s="19">
        <v>4</v>
      </c>
      <c r="D14" s="19" t="str">
        <f t="shared" ca="1" si="0"/>
        <v>not</v>
      </c>
      <c r="E14" s="19" t="str">
        <f t="shared" ca="1" si="1"/>
        <v>Jet Ski</v>
      </c>
      <c r="F14" s="159" t="str">
        <f t="shared" ca="1" si="2"/>
        <v>something else</v>
      </c>
      <c r="G14" s="19">
        <f t="shared" ca="1" si="3"/>
        <v>0</v>
      </c>
    </row>
    <row r="15" spans="1:9">
      <c r="C15" s="19">
        <v>5</v>
      </c>
      <c r="D15" s="19" t="str">
        <f t="shared" ca="1" si="0"/>
        <v>not</v>
      </c>
      <c r="E15" s="19" t="str">
        <f t="shared" ca="1" si="1"/>
        <v>boat</v>
      </c>
      <c r="F15" s="159" t="str">
        <f t="shared" ca="1" si="2"/>
        <v>something else</v>
      </c>
      <c r="G15" s="19">
        <f t="shared" ca="1" si="3"/>
        <v>0</v>
      </c>
    </row>
    <row r="16" spans="1:9">
      <c r="C16" s="19">
        <v>6</v>
      </c>
      <c r="D16" s="19" t="str">
        <f t="shared" ca="1" si="0"/>
        <v>Lake</v>
      </c>
      <c r="E16" s="19" t="str">
        <f t="shared" ca="1" si="1"/>
        <v>boat</v>
      </c>
      <c r="F16" s="159" t="str">
        <f t="shared" ca="1" si="2"/>
        <v>boat</v>
      </c>
      <c r="G16" s="19">
        <f t="shared" ca="1" si="3"/>
        <v>0</v>
      </c>
    </row>
    <row r="17" spans="3:8">
      <c r="C17" s="19">
        <v>7</v>
      </c>
      <c r="D17" s="19" t="str">
        <f t="shared" ca="1" si="0"/>
        <v>not</v>
      </c>
      <c r="E17" s="19" t="str">
        <f t="shared" ca="1" si="1"/>
        <v>boat</v>
      </c>
      <c r="F17" s="159" t="str">
        <f t="shared" ca="1" si="2"/>
        <v>something else</v>
      </c>
      <c r="G17" s="19">
        <f t="shared" ca="1" si="3"/>
        <v>0</v>
      </c>
    </row>
    <row r="18" spans="3:8">
      <c r="C18" s="19">
        <v>8</v>
      </c>
      <c r="D18" s="19" t="str">
        <f t="shared" ca="1" si="0"/>
        <v>not</v>
      </c>
      <c r="E18" s="19" t="str">
        <f t="shared" ca="1" si="1"/>
        <v>Jet Ski</v>
      </c>
      <c r="F18" s="159" t="str">
        <f t="shared" ca="1" si="2"/>
        <v>something else</v>
      </c>
      <c r="G18" s="19">
        <f t="shared" ca="1" si="3"/>
        <v>0</v>
      </c>
    </row>
    <row r="19" spans="3:8">
      <c r="C19" s="19">
        <v>9</v>
      </c>
      <c r="D19" s="19" t="str">
        <f t="shared" ca="1" si="0"/>
        <v>not</v>
      </c>
      <c r="E19" s="19" t="str">
        <f t="shared" ca="1" si="1"/>
        <v>boat</v>
      </c>
      <c r="F19" s="159" t="str">
        <f t="shared" ca="1" si="2"/>
        <v>something else</v>
      </c>
      <c r="G19" s="19">
        <f t="shared" ca="1" si="3"/>
        <v>0</v>
      </c>
    </row>
    <row r="20" spans="3:8">
      <c r="C20" s="19">
        <v>10</v>
      </c>
      <c r="D20" s="19" t="str">
        <f t="shared" ca="1" si="0"/>
        <v>not</v>
      </c>
      <c r="E20" s="19" t="str">
        <f t="shared" ca="1" si="1"/>
        <v>boat</v>
      </c>
      <c r="F20" s="159" t="str">
        <f t="shared" ca="1" si="2"/>
        <v>something else</v>
      </c>
      <c r="G20" s="19">
        <f t="shared" ca="1" si="3"/>
        <v>0</v>
      </c>
    </row>
    <row r="21" spans="3:8">
      <c r="C21" s="19">
        <v>11</v>
      </c>
      <c r="D21" s="19" t="str">
        <f t="shared" ca="1" si="0"/>
        <v>Lake</v>
      </c>
      <c r="E21" s="19" t="str">
        <f t="shared" ca="1" si="1"/>
        <v>Jet Ski</v>
      </c>
      <c r="F21" s="159" t="str">
        <f t="shared" ca="1" si="2"/>
        <v>Jet Ski</v>
      </c>
      <c r="G21" s="19">
        <f t="shared" ca="1" si="3"/>
        <v>1</v>
      </c>
    </row>
    <row r="22" spans="3:8">
      <c r="C22" s="19">
        <v>12</v>
      </c>
      <c r="D22" s="19" t="str">
        <f t="shared" ca="1" si="0"/>
        <v>not</v>
      </c>
      <c r="E22" s="19" t="str">
        <f t="shared" ca="1" si="1"/>
        <v>boat</v>
      </c>
      <c r="F22" s="159" t="str">
        <f t="shared" ca="1" si="2"/>
        <v>something else</v>
      </c>
      <c r="G22" s="19">
        <f t="shared" ca="1" si="3"/>
        <v>0</v>
      </c>
    </row>
    <row r="23" spans="3:8">
      <c r="C23" s="19">
        <v>13</v>
      </c>
      <c r="D23" s="19" t="str">
        <f t="shared" ca="1" si="0"/>
        <v>not</v>
      </c>
      <c r="E23" s="19" t="str">
        <f t="shared" ca="1" si="1"/>
        <v>boat</v>
      </c>
      <c r="F23" s="159" t="str">
        <f t="shared" ca="1" si="2"/>
        <v>something else</v>
      </c>
      <c r="G23" s="19">
        <f t="shared" ca="1" si="3"/>
        <v>0</v>
      </c>
    </row>
    <row r="24" spans="3:8">
      <c r="C24" s="19">
        <v>14</v>
      </c>
      <c r="D24" s="19" t="str">
        <f t="shared" ca="1" si="0"/>
        <v>not</v>
      </c>
      <c r="E24" s="19" t="str">
        <f t="shared" ca="1" si="1"/>
        <v>boat</v>
      </c>
      <c r="F24" s="159" t="str">
        <f t="shared" ca="1" si="2"/>
        <v>something else</v>
      </c>
      <c r="G24" s="19">
        <f t="shared" ca="1" si="3"/>
        <v>0</v>
      </c>
    </row>
    <row r="25" spans="3:8">
      <c r="C25" s="19">
        <v>15</v>
      </c>
      <c r="D25" s="19" t="str">
        <f t="shared" ca="1" si="0"/>
        <v>Lake</v>
      </c>
      <c r="E25" s="19" t="str">
        <f t="shared" ca="1" si="1"/>
        <v>boat</v>
      </c>
      <c r="F25" s="159" t="str">
        <f t="shared" ca="1" si="2"/>
        <v>boat</v>
      </c>
      <c r="G25" s="19">
        <f t="shared" ca="1" si="3"/>
        <v>0</v>
      </c>
    </row>
    <row r="27" spans="3:8">
      <c r="F27" t="s">
        <v>117</v>
      </c>
      <c r="H27" s="160">
        <f ca="1">SUM(G11:G25)</f>
        <v>3</v>
      </c>
    </row>
  </sheetData>
  <mergeCells count="1">
    <mergeCell ref="B2:I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3F77E-D6AB-4BC1-A697-76A6870BA378}">
  <dimension ref="A1:N45"/>
  <sheetViews>
    <sheetView topLeftCell="A23" workbookViewId="0">
      <selection activeCell="L31" sqref="L31"/>
    </sheetView>
  </sheetViews>
  <sheetFormatPr defaultRowHeight="14.4"/>
  <sheetData>
    <row r="1" spans="1:11" ht="15" thickBot="1">
      <c r="A1" s="114">
        <v>7</v>
      </c>
    </row>
    <row r="2" spans="1:11" ht="15" customHeight="1">
      <c r="B2" s="141" t="s">
        <v>53</v>
      </c>
      <c r="C2" s="141"/>
      <c r="D2" s="141"/>
      <c r="E2" s="141"/>
      <c r="F2" s="141"/>
      <c r="G2" s="141"/>
      <c r="H2" s="141"/>
      <c r="I2" s="141"/>
      <c r="J2" s="141"/>
      <c r="K2" s="49"/>
    </row>
    <row r="3" spans="1:11">
      <c r="B3" s="141"/>
      <c r="C3" s="141"/>
      <c r="D3" s="141"/>
      <c r="E3" s="141"/>
      <c r="F3" s="141"/>
      <c r="G3" s="141"/>
      <c r="H3" s="141"/>
      <c r="I3" s="141"/>
      <c r="J3" s="141"/>
      <c r="K3" s="49"/>
    </row>
    <row r="4" spans="1:11">
      <c r="B4" s="141"/>
      <c r="C4" s="141"/>
      <c r="D4" s="141"/>
      <c r="E4" s="141"/>
      <c r="F4" s="141"/>
      <c r="G4" s="141"/>
      <c r="H4" s="141"/>
      <c r="I4" s="141"/>
      <c r="J4" s="141"/>
      <c r="K4" s="49"/>
    </row>
    <row r="5" spans="1:11">
      <c r="B5" s="141"/>
      <c r="C5" s="141"/>
      <c r="D5" s="141"/>
      <c r="E5" s="141"/>
      <c r="F5" s="141"/>
      <c r="G5" s="141"/>
      <c r="H5" s="141"/>
      <c r="I5" s="141"/>
      <c r="J5" s="141"/>
      <c r="K5" s="49"/>
    </row>
    <row r="6" spans="1:11">
      <c r="B6" s="49"/>
      <c r="C6" s="49"/>
      <c r="D6" s="49"/>
      <c r="E6" s="49"/>
      <c r="F6" s="49"/>
      <c r="G6" s="49"/>
      <c r="H6" s="49"/>
      <c r="I6" s="49"/>
      <c r="J6" s="49"/>
      <c r="K6" s="49"/>
    </row>
    <row r="7" spans="1:11">
      <c r="B7" s="49"/>
      <c r="C7" s="49"/>
      <c r="D7" s="49"/>
      <c r="E7" s="49"/>
      <c r="F7" s="49"/>
      <c r="G7" s="49"/>
      <c r="H7" s="49"/>
      <c r="I7" s="49"/>
      <c r="J7" s="49"/>
      <c r="K7" s="49"/>
    </row>
    <row r="23" spans="2:14">
      <c r="B23" s="141" t="s">
        <v>85</v>
      </c>
      <c r="C23" s="141"/>
      <c r="D23" s="141"/>
      <c r="E23" s="141"/>
      <c r="F23" s="141"/>
      <c r="G23" s="141"/>
      <c r="H23" s="141"/>
      <c r="I23" s="141"/>
      <c r="J23" s="141"/>
    </row>
    <row r="24" spans="2:14">
      <c r="B24" s="141"/>
      <c r="C24" s="141"/>
      <c r="D24" s="141"/>
      <c r="E24" s="141"/>
      <c r="F24" s="141"/>
      <c r="G24" s="141"/>
      <c r="H24" s="141"/>
      <c r="I24" s="141"/>
      <c r="J24" s="141"/>
      <c r="K24">
        <v>23</v>
      </c>
    </row>
    <row r="26" spans="2:14">
      <c r="B26" s="19" t="s">
        <v>86</v>
      </c>
      <c r="K26">
        <v>5</v>
      </c>
    </row>
    <row r="28" spans="2:14">
      <c r="C28" t="s">
        <v>134</v>
      </c>
      <c r="D28" t="s">
        <v>135</v>
      </c>
      <c r="E28" t="s">
        <v>136</v>
      </c>
      <c r="F28" t="s">
        <v>119</v>
      </c>
    </row>
    <row r="29" spans="2:14">
      <c r="C29">
        <v>1</v>
      </c>
      <c r="D29">
        <v>2</v>
      </c>
      <c r="E29">
        <v>19</v>
      </c>
      <c r="F29">
        <v>11</v>
      </c>
    </row>
    <row r="30" spans="2:14">
      <c r="C30">
        <v>1</v>
      </c>
      <c r="D30">
        <v>3</v>
      </c>
      <c r="E30">
        <v>8</v>
      </c>
      <c r="F30">
        <v>7.9999999999999991</v>
      </c>
    </row>
    <row r="31" spans="2:14">
      <c r="C31">
        <v>1</v>
      </c>
      <c r="D31">
        <v>4</v>
      </c>
      <c r="E31">
        <v>10</v>
      </c>
      <c r="F31">
        <v>4</v>
      </c>
      <c r="J31">
        <v>1</v>
      </c>
      <c r="L31" s="19">
        <f>SUMIF($C$29:$C$45, J31, $F$29:$F$45) - SUMIF($D$29:$D$45, J31, $F$29:$F$45)</f>
        <v>23</v>
      </c>
    </row>
    <row r="32" spans="2:14">
      <c r="C32">
        <v>2</v>
      </c>
      <c r="D32">
        <v>6</v>
      </c>
      <c r="E32">
        <v>5</v>
      </c>
      <c r="F32">
        <v>5</v>
      </c>
      <c r="J32">
        <v>2</v>
      </c>
      <c r="L32" s="19">
        <f t="shared" ref="L32:L39" si="0">SUMIF($C$29:$C$45, J32, $F$29:$F$45) - SUMIF($D$29:$D$45, J32, $F$29:$F$45)</f>
        <v>0</v>
      </c>
      <c r="M32" t="s">
        <v>96</v>
      </c>
      <c r="N32">
        <v>0</v>
      </c>
    </row>
    <row r="33" spans="3:14">
      <c r="C33">
        <v>2</v>
      </c>
      <c r="D33">
        <v>7</v>
      </c>
      <c r="E33">
        <v>4</v>
      </c>
      <c r="F33">
        <v>3.9999999999999996</v>
      </c>
      <c r="J33">
        <v>3</v>
      </c>
      <c r="L33" s="19">
        <f t="shared" si="0"/>
        <v>0</v>
      </c>
      <c r="M33" s="19" t="s">
        <v>96</v>
      </c>
      <c r="N33" s="19">
        <v>0</v>
      </c>
    </row>
    <row r="34" spans="3:14">
      <c r="C34">
        <v>2</v>
      </c>
      <c r="D34">
        <v>3</v>
      </c>
      <c r="E34">
        <v>2</v>
      </c>
      <c r="F34">
        <v>1.9999999999999998</v>
      </c>
      <c r="J34">
        <v>4</v>
      </c>
      <c r="L34" s="19">
        <f>SUMIF($C$29:$C$45, J34, $F$29:$F$45) - SUMIF($D$29:$D$45, J34, $F$29:$F$45)</f>
        <v>0</v>
      </c>
      <c r="M34" s="19" t="s">
        <v>96</v>
      </c>
      <c r="N34" s="19">
        <v>0</v>
      </c>
    </row>
    <row r="35" spans="3:14">
      <c r="C35">
        <v>3</v>
      </c>
      <c r="D35">
        <v>7</v>
      </c>
      <c r="E35">
        <v>3</v>
      </c>
      <c r="F35">
        <v>3</v>
      </c>
      <c r="J35">
        <v>5</v>
      </c>
      <c r="L35" s="19">
        <f t="shared" si="0"/>
        <v>0</v>
      </c>
      <c r="M35" s="19" t="s">
        <v>96</v>
      </c>
      <c r="N35" s="19">
        <v>0</v>
      </c>
    </row>
    <row r="36" spans="3:14">
      <c r="C36">
        <v>3</v>
      </c>
      <c r="D36">
        <v>5</v>
      </c>
      <c r="E36">
        <v>5</v>
      </c>
      <c r="F36">
        <v>4.9999999999999991</v>
      </c>
      <c r="J36">
        <v>6</v>
      </c>
      <c r="L36" s="19">
        <f t="shared" si="0"/>
        <v>0</v>
      </c>
      <c r="M36" s="19" t="s">
        <v>96</v>
      </c>
      <c r="N36" s="19">
        <v>0</v>
      </c>
    </row>
    <row r="37" spans="3:14">
      <c r="C37">
        <v>3</v>
      </c>
      <c r="D37">
        <v>4</v>
      </c>
      <c r="E37">
        <v>5</v>
      </c>
      <c r="F37">
        <v>1.9999999999999993</v>
      </c>
      <c r="J37">
        <v>7</v>
      </c>
      <c r="L37" s="19">
        <f t="shared" si="0"/>
        <v>0</v>
      </c>
      <c r="M37" s="19" t="s">
        <v>96</v>
      </c>
      <c r="N37" s="19">
        <v>0</v>
      </c>
    </row>
    <row r="38" spans="3:14">
      <c r="C38">
        <v>4</v>
      </c>
      <c r="D38">
        <v>5</v>
      </c>
      <c r="E38">
        <v>6</v>
      </c>
      <c r="F38">
        <v>6</v>
      </c>
      <c r="J38">
        <v>8</v>
      </c>
      <c r="L38" s="19">
        <f t="shared" si="0"/>
        <v>0</v>
      </c>
      <c r="M38" s="19" t="s">
        <v>96</v>
      </c>
      <c r="N38" s="19">
        <v>0</v>
      </c>
    </row>
    <row r="39" spans="3:14">
      <c r="C39">
        <v>5</v>
      </c>
      <c r="D39">
        <v>7</v>
      </c>
      <c r="E39">
        <v>2</v>
      </c>
      <c r="F39">
        <v>1.0000000000000002</v>
      </c>
      <c r="J39">
        <v>9</v>
      </c>
      <c r="L39" s="19">
        <f t="shared" si="0"/>
        <v>-23</v>
      </c>
    </row>
    <row r="40" spans="3:14">
      <c r="C40">
        <v>5</v>
      </c>
      <c r="D40">
        <v>9</v>
      </c>
      <c r="E40">
        <v>10</v>
      </c>
      <c r="F40">
        <v>10</v>
      </c>
    </row>
    <row r="41" spans="3:14">
      <c r="C41">
        <v>6</v>
      </c>
      <c r="D41">
        <v>7</v>
      </c>
      <c r="E41">
        <v>6</v>
      </c>
      <c r="F41">
        <v>0</v>
      </c>
    </row>
    <row r="42" spans="3:14">
      <c r="C42">
        <v>6</v>
      </c>
      <c r="D42">
        <v>8</v>
      </c>
      <c r="E42">
        <v>10</v>
      </c>
      <c r="F42">
        <v>4.9999999999999991</v>
      </c>
    </row>
    <row r="43" spans="3:14">
      <c r="C43">
        <v>7</v>
      </c>
      <c r="D43">
        <v>8</v>
      </c>
      <c r="E43">
        <v>3</v>
      </c>
      <c r="F43">
        <v>0</v>
      </c>
    </row>
    <row r="44" spans="3:14">
      <c r="C44">
        <v>7</v>
      </c>
      <c r="D44">
        <v>9</v>
      </c>
      <c r="E44">
        <v>8</v>
      </c>
      <c r="F44">
        <v>8</v>
      </c>
      <c r="J44" t="s">
        <v>111</v>
      </c>
      <c r="L44" s="160">
        <f>L31</f>
        <v>23</v>
      </c>
    </row>
    <row r="45" spans="3:14">
      <c r="C45">
        <v>8</v>
      </c>
      <c r="D45">
        <v>9</v>
      </c>
      <c r="E45">
        <v>10</v>
      </c>
      <c r="F45">
        <v>5</v>
      </c>
      <c r="J45" t="s">
        <v>112</v>
      </c>
      <c r="L45" s="160">
        <v>5</v>
      </c>
    </row>
  </sheetData>
  <mergeCells count="2">
    <mergeCell ref="B23:J24"/>
    <mergeCell ref="B2:J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DABF1-80C6-463D-ADAB-6ECF44DF4419}">
  <dimension ref="A1:K36"/>
  <sheetViews>
    <sheetView workbookViewId="0">
      <selection activeCell="M39" sqref="M39"/>
    </sheetView>
  </sheetViews>
  <sheetFormatPr defaultRowHeight="14.4"/>
  <cols>
    <col min="11" max="11" width="12.109375" bestFit="1" customWidth="1"/>
  </cols>
  <sheetData>
    <row r="1" spans="1:9" ht="15" thickBot="1">
      <c r="A1" s="114">
        <v>8</v>
      </c>
      <c r="B1" s="113"/>
    </row>
    <row r="2" spans="1:9">
      <c r="B2" s="141" t="s">
        <v>78</v>
      </c>
      <c r="C2" s="141"/>
      <c r="D2" s="141"/>
      <c r="E2" s="141"/>
      <c r="F2" s="141"/>
      <c r="G2" s="141"/>
      <c r="H2" s="141"/>
      <c r="I2" s="141"/>
    </row>
    <row r="3" spans="1:9">
      <c r="B3" s="141"/>
      <c r="C3" s="141"/>
      <c r="D3" s="141"/>
      <c r="E3" s="141"/>
      <c r="F3" s="141"/>
      <c r="G3" s="141"/>
      <c r="H3" s="141"/>
      <c r="I3" s="141"/>
    </row>
    <row r="4" spans="1:9">
      <c r="B4" s="141"/>
      <c r="C4" s="141"/>
      <c r="D4" s="141"/>
      <c r="E4" s="141"/>
      <c r="F4" s="141"/>
      <c r="G4" s="141"/>
      <c r="H4" s="141"/>
      <c r="I4" s="141"/>
    </row>
    <row r="5" spans="1:9">
      <c r="B5" s="141"/>
      <c r="C5" s="141"/>
      <c r="D5" s="141"/>
      <c r="E5" s="141"/>
      <c r="F5" s="141"/>
      <c r="G5" s="141"/>
      <c r="H5" s="141"/>
      <c r="I5" s="141"/>
    </row>
    <row r="6" spans="1:9">
      <c r="B6" s="141"/>
      <c r="C6" s="141"/>
      <c r="D6" s="141"/>
      <c r="E6" s="141"/>
      <c r="F6" s="141"/>
      <c r="G6" s="141"/>
      <c r="H6" s="141"/>
      <c r="I6" s="141"/>
    </row>
    <row r="7" spans="1:9">
      <c r="B7" s="141"/>
      <c r="C7" s="141"/>
      <c r="D7" s="141"/>
      <c r="E7" s="141"/>
      <c r="F7" s="141"/>
      <c r="G7" s="141"/>
      <c r="H7" s="141"/>
      <c r="I7" s="141"/>
    </row>
    <row r="8" spans="1:9">
      <c r="B8" s="141"/>
      <c r="C8" s="141"/>
      <c r="D8" s="141"/>
      <c r="E8" s="141"/>
      <c r="F8" s="141"/>
      <c r="G8" s="141"/>
      <c r="H8" s="141"/>
      <c r="I8" s="141"/>
    </row>
    <row r="10" spans="1:9">
      <c r="B10" s="1" t="s">
        <v>0</v>
      </c>
      <c r="C10" s="1"/>
      <c r="D10" s="1"/>
      <c r="E10" s="1"/>
      <c r="F10" s="1"/>
      <c r="G10" s="1"/>
      <c r="H10" s="1"/>
    </row>
    <row r="11" spans="1:9">
      <c r="B11" s="1"/>
      <c r="C11" s="1" t="s">
        <v>1</v>
      </c>
      <c r="D11" s="1"/>
      <c r="E11" s="1"/>
      <c r="F11" s="1"/>
      <c r="G11" s="1"/>
      <c r="H11" s="1"/>
    </row>
    <row r="12" spans="1:9">
      <c r="B12" s="2" t="s">
        <v>2</v>
      </c>
      <c r="C12" s="3">
        <v>1</v>
      </c>
      <c r="D12" s="3">
        <v>2</v>
      </c>
      <c r="E12" s="3">
        <v>3</v>
      </c>
      <c r="F12" s="3">
        <v>4</v>
      </c>
      <c r="G12" s="3">
        <v>5</v>
      </c>
      <c r="H12" s="3">
        <v>6</v>
      </c>
    </row>
    <row r="13" spans="1:9">
      <c r="B13" s="2">
        <v>1</v>
      </c>
      <c r="C13" s="4">
        <v>160</v>
      </c>
      <c r="D13" s="4">
        <v>130</v>
      </c>
      <c r="E13" s="4">
        <v>130</v>
      </c>
      <c r="F13" s="4">
        <v>190</v>
      </c>
      <c r="G13" s="4">
        <v>160</v>
      </c>
      <c r="H13" s="4">
        <v>150</v>
      </c>
    </row>
    <row r="14" spans="1:9">
      <c r="B14" s="2">
        <v>2</v>
      </c>
      <c r="C14" s="4">
        <v>170</v>
      </c>
      <c r="D14" s="4">
        <v>140</v>
      </c>
      <c r="E14" s="4">
        <v>170</v>
      </c>
      <c r="F14" s="4">
        <v>160</v>
      </c>
      <c r="G14" s="4">
        <v>160</v>
      </c>
      <c r="H14" s="4">
        <v>180</v>
      </c>
    </row>
    <row r="15" spans="1:9">
      <c r="B15" s="2">
        <v>3</v>
      </c>
      <c r="C15" s="4">
        <v>130</v>
      </c>
      <c r="D15" s="4">
        <v>170</v>
      </c>
      <c r="E15" s="4">
        <v>160</v>
      </c>
      <c r="F15" s="4">
        <v>170</v>
      </c>
      <c r="G15" s="4">
        <v>160</v>
      </c>
      <c r="H15" s="4">
        <v>160</v>
      </c>
    </row>
    <row r="16" spans="1:9">
      <c r="B16" s="2">
        <v>4</v>
      </c>
      <c r="C16" s="4">
        <v>180</v>
      </c>
      <c r="D16" s="4">
        <v>190</v>
      </c>
      <c r="E16" s="4">
        <v>130</v>
      </c>
      <c r="F16" s="4">
        <v>190</v>
      </c>
      <c r="G16" s="4">
        <v>170</v>
      </c>
      <c r="H16" s="4">
        <v>190</v>
      </c>
    </row>
    <row r="17" spans="2:11">
      <c r="B17" s="2">
        <v>5</v>
      </c>
      <c r="C17" s="4">
        <v>130</v>
      </c>
      <c r="D17" s="4">
        <v>140</v>
      </c>
      <c r="E17" s="4">
        <v>170</v>
      </c>
      <c r="F17" s="4">
        <v>130</v>
      </c>
      <c r="G17" s="4">
        <v>130</v>
      </c>
      <c r="H17" s="4">
        <v>170</v>
      </c>
    </row>
    <row r="18" spans="2:11">
      <c r="B18" s="2">
        <v>6</v>
      </c>
      <c r="C18" s="4">
        <v>140</v>
      </c>
      <c r="D18" s="4">
        <v>160</v>
      </c>
      <c r="E18" s="4">
        <v>170</v>
      </c>
      <c r="F18" s="4">
        <v>150</v>
      </c>
      <c r="G18" s="4">
        <v>150</v>
      </c>
      <c r="H18" s="4">
        <v>170</v>
      </c>
    </row>
    <row r="19" spans="2:11">
      <c r="B19" s="2">
        <v>7</v>
      </c>
      <c r="C19" s="4">
        <v>150</v>
      </c>
      <c r="D19" s="4">
        <v>180</v>
      </c>
      <c r="E19" s="4">
        <v>140</v>
      </c>
      <c r="F19" s="4">
        <v>130</v>
      </c>
      <c r="G19" s="4">
        <v>140</v>
      </c>
      <c r="H19" s="4">
        <v>140</v>
      </c>
    </row>
    <row r="20" spans="2:11">
      <c r="B20" s="2">
        <v>8</v>
      </c>
      <c r="C20" s="4">
        <v>150</v>
      </c>
      <c r="D20" s="4">
        <v>170</v>
      </c>
      <c r="E20" s="4">
        <v>190</v>
      </c>
      <c r="F20" s="4">
        <v>160</v>
      </c>
      <c r="G20" s="4">
        <v>120</v>
      </c>
      <c r="H20" s="4">
        <v>140</v>
      </c>
    </row>
    <row r="21" spans="2:11">
      <c r="B21" s="1"/>
      <c r="C21" s="1"/>
      <c r="D21" s="1"/>
      <c r="E21" s="1"/>
      <c r="F21" s="1"/>
      <c r="G21" s="1"/>
      <c r="H21" s="1"/>
    </row>
    <row r="22" spans="2:11">
      <c r="B22" s="1" t="s">
        <v>1</v>
      </c>
      <c r="C22" s="1">
        <v>1</v>
      </c>
      <c r="D22" s="1">
        <v>2</v>
      </c>
      <c r="E22" s="1">
        <v>3</v>
      </c>
      <c r="F22" s="1">
        <v>4</v>
      </c>
      <c r="G22" s="1">
        <v>5</v>
      </c>
      <c r="H22" s="1">
        <v>6</v>
      </c>
    </row>
    <row r="23" spans="2:11">
      <c r="B23" s="1" t="s">
        <v>3</v>
      </c>
      <c r="C23" s="1">
        <v>180</v>
      </c>
      <c r="D23" s="1">
        <v>200</v>
      </c>
      <c r="E23" s="1">
        <v>200</v>
      </c>
      <c r="F23" s="1">
        <v>170</v>
      </c>
      <c r="G23" s="1">
        <v>150</v>
      </c>
      <c r="H23" s="1">
        <v>190</v>
      </c>
    </row>
    <row r="25" spans="2:11">
      <c r="B25">
        <v>1</v>
      </c>
      <c r="C25" s="167">
        <v>0</v>
      </c>
      <c r="D25" s="167">
        <v>0</v>
      </c>
      <c r="E25" s="167">
        <v>0</v>
      </c>
      <c r="F25" s="167">
        <v>160</v>
      </c>
      <c r="G25" s="167">
        <v>0</v>
      </c>
      <c r="H25" s="167">
        <v>0</v>
      </c>
      <c r="I25">
        <f xml:space="preserve"> SUM(C25:H25)</f>
        <v>160</v>
      </c>
      <c r="J25" t="s">
        <v>140</v>
      </c>
      <c r="K25" s="1">
        <v>160</v>
      </c>
    </row>
    <row r="26" spans="2:11">
      <c r="B26" s="19">
        <v>2</v>
      </c>
      <c r="C26" s="167">
        <v>60</v>
      </c>
      <c r="D26" s="167">
        <v>0</v>
      </c>
      <c r="E26" s="167">
        <v>0</v>
      </c>
      <c r="F26" s="167">
        <v>0</v>
      </c>
      <c r="G26" s="167">
        <v>0</v>
      </c>
      <c r="H26" s="167">
        <v>100</v>
      </c>
      <c r="I26" s="19">
        <f t="shared" ref="I26:I32" si="0" xml:space="preserve"> SUM(C26:H26)</f>
        <v>160</v>
      </c>
      <c r="J26" s="19" t="s">
        <v>140</v>
      </c>
      <c r="K26" s="1">
        <v>160</v>
      </c>
    </row>
    <row r="27" spans="2:11">
      <c r="B27" s="19">
        <v>3</v>
      </c>
      <c r="C27" s="167">
        <v>0</v>
      </c>
      <c r="D27" s="167">
        <v>0</v>
      </c>
      <c r="E27" s="167">
        <v>0</v>
      </c>
      <c r="F27" s="167">
        <v>10</v>
      </c>
      <c r="G27" s="167">
        <v>150</v>
      </c>
      <c r="H27" s="167">
        <v>0</v>
      </c>
      <c r="I27" s="19">
        <f t="shared" si="0"/>
        <v>160</v>
      </c>
      <c r="J27" s="19" t="s">
        <v>140</v>
      </c>
      <c r="K27" s="1">
        <v>160</v>
      </c>
    </row>
    <row r="28" spans="2:11">
      <c r="B28" s="19">
        <v>4</v>
      </c>
      <c r="C28" s="167">
        <v>120</v>
      </c>
      <c r="D28" s="167">
        <v>40</v>
      </c>
      <c r="E28" s="167">
        <v>0</v>
      </c>
      <c r="F28" s="167">
        <v>0</v>
      </c>
      <c r="G28" s="167">
        <v>0</v>
      </c>
      <c r="H28" s="167">
        <v>0</v>
      </c>
      <c r="I28" s="19">
        <f t="shared" si="0"/>
        <v>160</v>
      </c>
      <c r="J28" s="19" t="s">
        <v>140</v>
      </c>
      <c r="K28" s="1">
        <v>160</v>
      </c>
    </row>
    <row r="29" spans="2:11">
      <c r="B29" s="19">
        <v>5</v>
      </c>
      <c r="C29" s="167">
        <v>0</v>
      </c>
      <c r="D29" s="167">
        <v>0</v>
      </c>
      <c r="E29" s="167">
        <v>40</v>
      </c>
      <c r="F29" s="167">
        <v>0</v>
      </c>
      <c r="G29" s="167">
        <v>0</v>
      </c>
      <c r="H29" s="167">
        <v>90</v>
      </c>
      <c r="I29" s="19">
        <f t="shared" si="0"/>
        <v>130</v>
      </c>
      <c r="J29" s="19" t="s">
        <v>140</v>
      </c>
      <c r="K29" s="1">
        <v>160</v>
      </c>
    </row>
    <row r="30" spans="2:11">
      <c r="B30" s="19">
        <v>6</v>
      </c>
      <c r="C30" s="167">
        <v>0</v>
      </c>
      <c r="D30" s="167">
        <v>0</v>
      </c>
      <c r="E30" s="167">
        <v>0</v>
      </c>
      <c r="F30" s="167">
        <v>0</v>
      </c>
      <c r="G30" s="167">
        <v>0</v>
      </c>
      <c r="H30" s="167">
        <v>0</v>
      </c>
      <c r="I30" s="19">
        <f t="shared" si="0"/>
        <v>0</v>
      </c>
      <c r="J30" s="19" t="s">
        <v>140</v>
      </c>
      <c r="K30" s="1">
        <v>160</v>
      </c>
    </row>
    <row r="31" spans="2:11">
      <c r="B31" s="19">
        <v>7</v>
      </c>
      <c r="C31" s="167">
        <v>0</v>
      </c>
      <c r="D31" s="167">
        <v>160</v>
      </c>
      <c r="E31" s="167">
        <v>0</v>
      </c>
      <c r="F31" s="167">
        <v>0</v>
      </c>
      <c r="G31" s="167">
        <v>0</v>
      </c>
      <c r="H31" s="167">
        <v>0</v>
      </c>
      <c r="I31" s="19">
        <f t="shared" si="0"/>
        <v>160</v>
      </c>
      <c r="J31" s="19" t="s">
        <v>140</v>
      </c>
      <c r="K31" s="1">
        <v>160</v>
      </c>
    </row>
    <row r="32" spans="2:11">
      <c r="B32" s="19">
        <v>8</v>
      </c>
      <c r="C32" s="167">
        <v>0</v>
      </c>
      <c r="D32" s="167">
        <v>0</v>
      </c>
      <c r="E32" s="167">
        <v>160</v>
      </c>
      <c r="F32" s="167">
        <v>0</v>
      </c>
      <c r="G32" s="167">
        <v>0</v>
      </c>
      <c r="H32" s="167">
        <v>0</v>
      </c>
      <c r="I32" s="19">
        <f t="shared" si="0"/>
        <v>160</v>
      </c>
      <c r="J32" s="19" t="s">
        <v>140</v>
      </c>
      <c r="K32" s="1">
        <v>160</v>
      </c>
    </row>
    <row r="34" spans="3:11">
      <c r="C34">
        <f>SUM(C25:C32)</f>
        <v>180</v>
      </c>
      <c r="D34" s="19">
        <f t="shared" ref="D34:H34" si="1">SUM(D25:D32)</f>
        <v>200</v>
      </c>
      <c r="E34" s="19">
        <f t="shared" si="1"/>
        <v>200</v>
      </c>
      <c r="F34" s="19">
        <f t="shared" si="1"/>
        <v>170</v>
      </c>
      <c r="G34" s="19">
        <f t="shared" si="1"/>
        <v>150</v>
      </c>
      <c r="H34" s="19">
        <f t="shared" si="1"/>
        <v>190</v>
      </c>
    </row>
    <row r="35" spans="3:11">
      <c r="C35" t="s">
        <v>96</v>
      </c>
      <c r="D35" s="19" t="s">
        <v>96</v>
      </c>
      <c r="E35" s="19" t="s">
        <v>96</v>
      </c>
      <c r="F35" s="19" t="s">
        <v>96</v>
      </c>
      <c r="G35" s="19" t="s">
        <v>96</v>
      </c>
      <c r="H35" s="19" t="s">
        <v>96</v>
      </c>
      <c r="J35" t="s">
        <v>141</v>
      </c>
      <c r="K35" s="161">
        <f>SUMPRODUCT(C25:H32,C13:H20)</f>
        <v>194800</v>
      </c>
    </row>
    <row r="36" spans="3:11">
      <c r="C36">
        <f>C23</f>
        <v>180</v>
      </c>
      <c r="D36" s="19">
        <f t="shared" ref="D36:H36" si="2">D23</f>
        <v>200</v>
      </c>
      <c r="E36" s="19">
        <f t="shared" si="2"/>
        <v>200</v>
      </c>
      <c r="F36" s="19">
        <f t="shared" si="2"/>
        <v>170</v>
      </c>
      <c r="G36" s="19">
        <f t="shared" si="2"/>
        <v>150</v>
      </c>
      <c r="H36" s="19">
        <f t="shared" si="2"/>
        <v>190</v>
      </c>
    </row>
  </sheetData>
  <mergeCells count="1">
    <mergeCell ref="B2:I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E53E0-BF83-4036-B44D-B3A51B53F5BC}">
  <sheetPr>
    <pageSetUpPr fitToPage="1"/>
  </sheetPr>
  <dimension ref="A1:S45"/>
  <sheetViews>
    <sheetView workbookViewId="0">
      <selection activeCell="C20" sqref="C20"/>
    </sheetView>
  </sheetViews>
  <sheetFormatPr defaultColWidth="10.6640625" defaultRowHeight="13.2"/>
  <cols>
    <col min="1" max="1" width="11.33203125" style="70" customWidth="1"/>
    <col min="2" max="2" width="18.6640625" style="72" bestFit="1" customWidth="1"/>
    <col min="3" max="3" width="9.44140625" style="82" customWidth="1"/>
    <col min="4" max="4" width="17.5546875" style="70" customWidth="1"/>
    <col min="5" max="5" width="25.109375" style="70" customWidth="1"/>
    <col min="6" max="6" width="4.88671875" style="72" bestFit="1" customWidth="1"/>
    <col min="7" max="7" width="12" style="70" bestFit="1" customWidth="1"/>
    <col min="8" max="8" width="5.6640625" style="70" customWidth="1"/>
    <col min="9" max="9" width="8.5546875" style="70" bestFit="1" customWidth="1"/>
    <col min="10" max="10" width="8" style="70" bestFit="1" customWidth="1"/>
    <col min="11" max="13" width="10.6640625" style="70"/>
    <col min="14" max="14" width="11.6640625" style="70" customWidth="1"/>
    <col min="15" max="16384" width="10.6640625" style="70"/>
  </cols>
  <sheetData>
    <row r="1" spans="1:16" ht="13.8" thickBot="1">
      <c r="A1" s="115">
        <v>9</v>
      </c>
    </row>
    <row r="2" spans="1:16" ht="12.75" customHeight="1">
      <c r="A2" s="156" t="s">
        <v>84</v>
      </c>
      <c r="B2" s="156"/>
      <c r="C2" s="156"/>
      <c r="D2" s="156"/>
      <c r="E2" s="156"/>
      <c r="F2" s="156"/>
      <c r="G2" s="156"/>
      <c r="H2" s="156"/>
      <c r="I2" s="156"/>
      <c r="J2" s="156"/>
      <c r="K2" s="156"/>
      <c r="L2" s="136"/>
    </row>
    <row r="3" spans="1:16" ht="12.75" customHeight="1">
      <c r="A3" s="156"/>
      <c r="B3" s="156"/>
      <c r="C3" s="156"/>
      <c r="D3" s="156"/>
      <c r="E3" s="156"/>
      <c r="F3" s="156"/>
      <c r="G3" s="156"/>
      <c r="H3" s="156"/>
      <c r="I3" s="156"/>
      <c r="J3" s="156"/>
      <c r="K3" s="156"/>
      <c r="L3" s="136"/>
    </row>
    <row r="4" spans="1:16" ht="12.75" customHeight="1">
      <c r="A4" s="156"/>
      <c r="B4" s="156"/>
      <c r="C4" s="156"/>
      <c r="D4" s="156"/>
      <c r="E4" s="156"/>
      <c r="F4" s="156"/>
      <c r="G4" s="156"/>
      <c r="H4" s="156"/>
      <c r="I4" s="156"/>
      <c r="J4" s="156"/>
      <c r="K4" s="156"/>
      <c r="L4" s="136"/>
    </row>
    <row r="5" spans="1:16" ht="12.75" customHeight="1">
      <c r="A5" s="156"/>
      <c r="B5" s="156"/>
      <c r="C5" s="156"/>
      <c r="D5" s="156"/>
      <c r="E5" s="156"/>
      <c r="F5" s="156"/>
      <c r="G5" s="156"/>
      <c r="H5" s="156"/>
      <c r="I5" s="156"/>
      <c r="J5" s="156"/>
      <c r="K5" s="156"/>
      <c r="L5" s="136"/>
    </row>
    <row r="6" spans="1:16" ht="12.75" customHeight="1">
      <c r="A6" s="156"/>
      <c r="B6" s="156"/>
      <c r="C6" s="156"/>
      <c r="D6" s="156"/>
      <c r="E6" s="156"/>
      <c r="F6" s="156"/>
      <c r="G6" s="156"/>
      <c r="H6" s="156"/>
      <c r="I6" s="156"/>
      <c r="J6" s="156"/>
      <c r="K6" s="156"/>
      <c r="L6" s="136"/>
    </row>
    <row r="7" spans="1:16" ht="12.75" customHeight="1">
      <c r="A7" s="156"/>
      <c r="B7" s="156"/>
      <c r="C7" s="156"/>
      <c r="D7" s="156"/>
      <c r="E7" s="156"/>
      <c r="F7" s="156"/>
      <c r="G7" s="156"/>
      <c r="H7" s="156"/>
      <c r="I7" s="156"/>
      <c r="J7" s="156"/>
      <c r="K7" s="156"/>
      <c r="L7" s="136"/>
    </row>
    <row r="8" spans="1:16" ht="14.25" customHeight="1" thickBot="1">
      <c r="A8" s="156"/>
      <c r="B8" s="156"/>
      <c r="C8" s="156"/>
      <c r="D8" s="156"/>
      <c r="E8" s="156"/>
      <c r="F8" s="156"/>
      <c r="G8" s="156"/>
      <c r="H8" s="156"/>
      <c r="I8" s="156"/>
      <c r="J8" s="156"/>
      <c r="K8" s="156"/>
    </row>
    <row r="9" spans="1:16" ht="15.75" customHeight="1" thickBot="1">
      <c r="A9" s="71"/>
      <c r="B9" s="71"/>
      <c r="C9" s="71"/>
      <c r="D9" s="71"/>
      <c r="E9" s="71"/>
      <c r="F9" s="71"/>
      <c r="G9" s="71"/>
      <c r="I9" s="70" t="s">
        <v>83</v>
      </c>
      <c r="O9" s="137">
        <f>Rho</f>
        <v>0.5</v>
      </c>
    </row>
    <row r="10" spans="1:16" ht="13.8" thickBot="1">
      <c r="C10" s="73" t="s">
        <v>54</v>
      </c>
      <c r="G10" s="74" t="s">
        <v>55</v>
      </c>
      <c r="I10" s="75"/>
      <c r="J10" s="75"/>
    </row>
    <row r="11" spans="1:16" ht="13.8" thickBot="1">
      <c r="B11" s="76" t="s">
        <v>56</v>
      </c>
      <c r="C11" s="77">
        <v>120</v>
      </c>
      <c r="F11" s="78" t="s">
        <v>57</v>
      </c>
      <c r="G11" s="79">
        <f>IF(Rho&lt;1,Lq+Lambda/Mu,NA())</f>
        <v>2.1739130434782608</v>
      </c>
      <c r="I11" s="100" t="s">
        <v>82</v>
      </c>
      <c r="J11" s="80"/>
    </row>
    <row r="12" spans="1:16" ht="15.6">
      <c r="B12" s="76" t="s">
        <v>58</v>
      </c>
      <c r="C12" s="77">
        <v>60</v>
      </c>
      <c r="F12" s="78" t="s">
        <v>59</v>
      </c>
      <c r="G12" s="81">
        <f>IF(Rho&lt;1,Lambda*Mu*((Lambda/Mu)^s)/(FACT(s-1)*(s*Mu-Lambda)^2/P0),NA())</f>
        <v>0.17391304347826086</v>
      </c>
      <c r="I12" s="92" t="s">
        <v>106</v>
      </c>
      <c r="J12" s="102"/>
      <c r="K12" s="93"/>
      <c r="L12" s="93"/>
      <c r="M12" s="93"/>
      <c r="N12" s="93"/>
      <c r="O12" s="93"/>
      <c r="P12" s="94"/>
    </row>
    <row r="13" spans="1:16">
      <c r="B13" s="72" t="s">
        <v>60</v>
      </c>
      <c r="C13" s="77">
        <v>4</v>
      </c>
      <c r="F13" s="78"/>
      <c r="G13" s="81"/>
      <c r="I13" s="99" t="s">
        <v>107</v>
      </c>
      <c r="J13" s="103"/>
      <c r="K13" s="100"/>
      <c r="L13" s="100"/>
      <c r="M13" s="100"/>
      <c r="N13" s="100"/>
      <c r="O13" s="100"/>
      <c r="P13" s="95"/>
    </row>
    <row r="14" spans="1:16" ht="13.8" thickBot="1">
      <c r="F14" s="78" t="s">
        <v>61</v>
      </c>
      <c r="G14" s="81">
        <f>IF(Rho&lt;1,L/Lambda,NA())</f>
        <v>1.8115942028985508E-2</v>
      </c>
      <c r="I14" s="99"/>
      <c r="J14" s="103"/>
      <c r="K14" s="100"/>
      <c r="L14" s="100"/>
      <c r="M14" s="100"/>
      <c r="N14" s="100"/>
      <c r="O14" s="100"/>
      <c r="P14" s="95"/>
    </row>
    <row r="15" spans="1:16" ht="16.2" thickBot="1">
      <c r="B15" s="78" t="s">
        <v>62</v>
      </c>
      <c r="C15" s="83">
        <f>IF((s-1-Lambda/Mu)=0,EXP(-Mu*Time1)*(1+P0*((Lambda/Mu)^s)/(FACT(s)*(1-Rho))*Mu*C16),EXP(-Mu*Time1)*(1+P0*((Lambda/Mu)^s)/(FACT(s)*(1-Rho))*(1-EXP(-Mu*Time1*(s-1-Lambda/Mu)))/(s-1-Lambda/Mu)))</f>
        <v>0.18929456922581159</v>
      </c>
      <c r="F15" s="78" t="s">
        <v>63</v>
      </c>
      <c r="G15" s="81">
        <f>IF(Rho&lt;1,Lq/Lambda,NA())</f>
        <v>1.4492753623188406E-3</v>
      </c>
      <c r="I15" s="96"/>
      <c r="J15" s="104"/>
      <c r="K15" s="97"/>
      <c r="L15" s="97"/>
      <c r="M15" s="97"/>
      <c r="N15" s="97"/>
      <c r="O15" s="97"/>
      <c r="P15" s="98"/>
    </row>
    <row r="16" spans="1:16">
      <c r="B16" s="72" t="s">
        <v>64</v>
      </c>
      <c r="C16" s="165">
        <v>0.03</v>
      </c>
      <c r="E16" s="75" t="str">
        <f>IF(Rho&gt;=1,"Model invalid because:","")</f>
        <v/>
      </c>
      <c r="F16" s="78"/>
      <c r="G16" s="81"/>
      <c r="I16" s="100"/>
      <c r="J16" s="80"/>
    </row>
    <row r="17" spans="1:19" ht="13.8" thickBot="1">
      <c r="E17" s="84" t="str">
        <f>IF(Rho&gt;=1,"   r   &gt;=   1","")</f>
        <v/>
      </c>
      <c r="F17" s="85" t="s">
        <v>65</v>
      </c>
      <c r="G17" s="86">
        <f>Lambda/(s*Mu)</f>
        <v>0.5</v>
      </c>
      <c r="I17" s="155" t="s">
        <v>80</v>
      </c>
      <c r="J17" s="155"/>
      <c r="K17" s="155"/>
      <c r="L17" s="155"/>
      <c r="M17" s="155"/>
      <c r="N17" s="155"/>
      <c r="O17" s="155"/>
      <c r="P17" s="155"/>
    </row>
    <row r="18" spans="1:19" ht="16.5" customHeight="1" thickBot="1">
      <c r="B18" s="78" t="s">
        <v>66</v>
      </c>
      <c r="C18" s="83">
        <f ca="1">(1-SUM(OFFSET(P0,0,0,s,1)))*EXP(-s*Mu*(1-Rho)*Time2)</f>
        <v>4.7519517299639252E-3</v>
      </c>
      <c r="I18" s="155"/>
      <c r="J18" s="155"/>
      <c r="K18" s="155"/>
      <c r="L18" s="155"/>
      <c r="M18" s="155"/>
      <c r="N18" s="155"/>
      <c r="O18" s="155"/>
      <c r="P18" s="155"/>
    </row>
    <row r="19" spans="1:19" ht="16.5" customHeight="1" thickBot="1">
      <c r="B19" s="72" t="s">
        <v>64</v>
      </c>
      <c r="C19" s="77">
        <v>0.03</v>
      </c>
      <c r="F19" s="78" t="s">
        <v>67</v>
      </c>
      <c r="G19" s="87" t="s">
        <v>68</v>
      </c>
      <c r="I19" s="92" t="s">
        <v>108</v>
      </c>
      <c r="J19" s="105"/>
      <c r="K19" s="105"/>
      <c r="L19" s="105"/>
      <c r="M19" s="105"/>
      <c r="N19" s="105"/>
      <c r="O19" s="105"/>
      <c r="P19" s="106"/>
      <c r="Q19" s="71"/>
    </row>
    <row r="20" spans="1:19" ht="12.75" customHeight="1">
      <c r="A20" s="88">
        <f>IF(F20&lt;=s-1,((Lambda/Mu)^F20)/FACT(F20),0)</f>
        <v>1</v>
      </c>
      <c r="F20" s="78">
        <v>0</v>
      </c>
      <c r="G20" s="79">
        <f>IF(Rho&lt;1,1/(SUM(A20:A45)+((Lambda/Mu)^s)/(FACT(s)*(1-Lambda/(s*Mu)))),NA())</f>
        <v>0.13043478260869565</v>
      </c>
      <c r="I20" s="99"/>
      <c r="J20" s="107"/>
      <c r="K20" s="107"/>
      <c r="L20" s="107"/>
      <c r="M20" s="107"/>
      <c r="N20" s="107"/>
      <c r="O20" s="107"/>
      <c r="P20" s="108"/>
      <c r="Q20" s="71"/>
    </row>
    <row r="21" spans="1:19" ht="12.75" customHeight="1">
      <c r="A21" s="88">
        <f t="shared" ref="A21:A45" si="0">IF(F21&lt;=s-1,((Lambda/Mu)^F21)/FACT(F21),0)</f>
        <v>2</v>
      </c>
      <c r="B21" s="75" t="s">
        <v>69</v>
      </c>
      <c r="C21" s="70"/>
      <c r="F21" s="78">
        <v>1</v>
      </c>
      <c r="G21" s="81">
        <f t="shared" ref="G21:G45" si="1">IF(Rho&lt;1,IF(s=1,(1-Rho)*Rho^n,IF(s&gt;=n,((Lambda/Mu)^n)*P0/FACT(n),((Lambda/Mu)^n)*P0/(FACT(s)*(s^(n-s))))),NA())</f>
        <v>0.2608695652173913</v>
      </c>
      <c r="I21" s="99"/>
      <c r="J21" s="107"/>
      <c r="K21" s="107"/>
      <c r="L21" s="107"/>
      <c r="M21" s="107"/>
      <c r="N21" s="107"/>
      <c r="O21" s="107"/>
      <c r="P21" s="108"/>
      <c r="Q21" s="71"/>
    </row>
    <row r="22" spans="1:19" ht="12.75" customHeight="1" thickBot="1">
      <c r="A22" s="88">
        <f t="shared" si="0"/>
        <v>2</v>
      </c>
      <c r="B22" s="72" t="s">
        <v>70</v>
      </c>
      <c r="C22" s="89">
        <v>15</v>
      </c>
      <c r="F22" s="78">
        <v>2</v>
      </c>
      <c r="G22" s="81">
        <f t="shared" si="1"/>
        <v>0.2608695652173913</v>
      </c>
      <c r="I22" s="96"/>
      <c r="J22" s="109"/>
      <c r="K22" s="109"/>
      <c r="L22" s="109"/>
      <c r="M22" s="109"/>
      <c r="N22" s="109"/>
      <c r="O22" s="109"/>
      <c r="P22" s="110"/>
      <c r="Q22" s="71"/>
    </row>
    <row r="23" spans="1:19" ht="12.75" customHeight="1">
      <c r="A23" s="88">
        <f t="shared" si="0"/>
        <v>1.3333333333333333</v>
      </c>
      <c r="B23" s="72" t="s">
        <v>71</v>
      </c>
      <c r="C23" s="89">
        <v>5</v>
      </c>
      <c r="F23" s="78">
        <v>3</v>
      </c>
      <c r="G23" s="81">
        <f t="shared" si="1"/>
        <v>0.17391304347826086</v>
      </c>
      <c r="J23" s="71"/>
      <c r="K23" s="71"/>
      <c r="L23" s="71"/>
      <c r="M23" s="71"/>
      <c r="N23" s="71"/>
      <c r="O23" s="71"/>
      <c r="P23" s="71"/>
      <c r="Q23" s="71"/>
    </row>
    <row r="24" spans="1:19" ht="12.75" customHeight="1" thickBot="1">
      <c r="A24" s="88">
        <f t="shared" si="0"/>
        <v>0</v>
      </c>
      <c r="B24" s="70"/>
      <c r="F24" s="78">
        <v>4</v>
      </c>
      <c r="G24" s="81">
        <f t="shared" si="1"/>
        <v>8.6956521739130432E-2</v>
      </c>
      <c r="I24" s="70" t="s">
        <v>81</v>
      </c>
      <c r="J24" s="71"/>
      <c r="K24" s="71"/>
      <c r="L24" s="71"/>
      <c r="M24" s="71"/>
      <c r="N24" s="71"/>
      <c r="O24" s="71"/>
      <c r="P24" s="71"/>
      <c r="Q24" s="71"/>
    </row>
    <row r="25" spans="1:19" ht="12.75" customHeight="1">
      <c r="A25" s="88">
        <f t="shared" si="0"/>
        <v>0</v>
      </c>
      <c r="B25" s="72" t="s">
        <v>72</v>
      </c>
      <c r="C25" s="90">
        <f>Cs*s</f>
        <v>60</v>
      </c>
      <c r="F25" s="78">
        <v>5</v>
      </c>
      <c r="G25" s="81">
        <f t="shared" si="1"/>
        <v>4.3478260869565216E-2</v>
      </c>
      <c r="H25" s="70">
        <f xml:space="preserve"> SUM(G20:G25)</f>
        <v>0.95652173913043481</v>
      </c>
      <c r="I25" s="92" t="s">
        <v>110</v>
      </c>
      <c r="J25" s="105"/>
      <c r="K25" s="105"/>
      <c r="L25" s="105"/>
      <c r="M25" s="105"/>
      <c r="N25" s="105"/>
      <c r="O25" s="105"/>
      <c r="P25" s="106"/>
      <c r="Q25" s="71"/>
    </row>
    <row r="26" spans="1:19" ht="13.5" customHeight="1" thickBot="1">
      <c r="A26" s="88">
        <f t="shared" si="0"/>
        <v>0</v>
      </c>
      <c r="B26" s="72" t="s">
        <v>73</v>
      </c>
      <c r="C26" s="90">
        <f>Cw*L</f>
        <v>10.869565217391305</v>
      </c>
      <c r="F26" s="78">
        <v>6</v>
      </c>
      <c r="G26" s="81">
        <f t="shared" si="1"/>
        <v>2.1739130434782608E-2</v>
      </c>
      <c r="H26" s="70">
        <f>SUM(G26:G45)</f>
        <v>4.3478219405464508E-2</v>
      </c>
      <c r="I26" s="99"/>
      <c r="J26" s="107"/>
      <c r="K26" s="107"/>
      <c r="L26" s="107"/>
      <c r="M26" s="107"/>
      <c r="N26" s="107"/>
      <c r="O26" s="107"/>
      <c r="P26" s="108"/>
      <c r="Q26" s="71"/>
    </row>
    <row r="27" spans="1:19" ht="13.8" thickBot="1">
      <c r="A27" s="88">
        <f t="shared" si="0"/>
        <v>0</v>
      </c>
      <c r="B27" s="72" t="s">
        <v>74</v>
      </c>
      <c r="C27" s="91">
        <f>CostOfService+CostOfWaiting</f>
        <v>70.869565217391312</v>
      </c>
      <c r="F27" s="78">
        <v>7</v>
      </c>
      <c r="G27" s="81">
        <f t="shared" si="1"/>
        <v>1.0869565217391304E-2</v>
      </c>
      <c r="I27" s="99"/>
      <c r="J27" s="100"/>
      <c r="K27" s="100"/>
      <c r="L27" s="100"/>
      <c r="M27" s="100"/>
      <c r="N27" s="100"/>
      <c r="O27" s="100"/>
      <c r="P27" s="95"/>
    </row>
    <row r="28" spans="1:19" ht="13.8" thickBot="1">
      <c r="A28" s="88">
        <f t="shared" si="0"/>
        <v>0</v>
      </c>
      <c r="F28" s="78">
        <v>8</v>
      </c>
      <c r="G28" s="81">
        <f t="shared" si="1"/>
        <v>5.434782608695652E-3</v>
      </c>
      <c r="I28" s="96"/>
      <c r="J28" s="104"/>
      <c r="K28" s="97"/>
      <c r="L28" s="111"/>
      <c r="M28" s="111"/>
      <c r="N28" s="111"/>
      <c r="O28" s="111"/>
      <c r="P28" s="112"/>
    </row>
    <row r="29" spans="1:19">
      <c r="A29" s="88">
        <f t="shared" si="0"/>
        <v>0</v>
      </c>
      <c r="F29" s="78">
        <v>9</v>
      </c>
      <c r="G29" s="81">
        <f t="shared" si="1"/>
        <v>2.717391304347826E-3</v>
      </c>
      <c r="J29" s="100"/>
      <c r="K29" s="100"/>
      <c r="L29" s="101"/>
      <c r="M29" s="101"/>
      <c r="N29" s="101"/>
      <c r="O29" s="101"/>
      <c r="P29" s="101"/>
      <c r="Q29" s="100"/>
      <c r="R29" s="100"/>
      <c r="S29" s="100"/>
    </row>
    <row r="30" spans="1:19" ht="26.4">
      <c r="A30" s="88">
        <f t="shared" si="0"/>
        <v>0</v>
      </c>
      <c r="F30" s="78">
        <v>10</v>
      </c>
      <c r="G30" s="81">
        <f t="shared" si="1"/>
        <v>1.358695652173913E-3</v>
      </c>
      <c r="J30" s="101" t="s">
        <v>109</v>
      </c>
      <c r="K30" s="101">
        <v>59.44</v>
      </c>
      <c r="L30" s="101"/>
      <c r="M30" s="101"/>
      <c r="N30" s="101"/>
      <c r="O30" s="101"/>
      <c r="P30" s="101"/>
      <c r="Q30" s="100"/>
      <c r="R30" s="100"/>
      <c r="S30" s="100"/>
    </row>
    <row r="31" spans="1:19">
      <c r="A31" s="88">
        <f t="shared" si="0"/>
        <v>0</v>
      </c>
      <c r="F31" s="78">
        <v>11</v>
      </c>
      <c r="G31" s="81">
        <f t="shared" si="1"/>
        <v>6.793478260869565E-4</v>
      </c>
      <c r="J31" s="100"/>
      <c r="K31" s="100"/>
      <c r="L31" s="100"/>
      <c r="M31" s="100"/>
      <c r="N31" s="100"/>
      <c r="O31" s="100"/>
      <c r="P31" s="100"/>
      <c r="Q31" s="100"/>
      <c r="R31" s="100"/>
      <c r="S31" s="100"/>
    </row>
    <row r="32" spans="1:19">
      <c r="A32" s="88">
        <f t="shared" si="0"/>
        <v>0</v>
      </c>
      <c r="F32" s="78">
        <v>12</v>
      </c>
      <c r="G32" s="81">
        <f t="shared" si="1"/>
        <v>3.3967391304347825E-4</v>
      </c>
      <c r="J32" s="80"/>
    </row>
    <row r="33" spans="1:19">
      <c r="A33" s="88">
        <f t="shared" si="0"/>
        <v>0</v>
      </c>
      <c r="F33" s="78">
        <v>13</v>
      </c>
      <c r="G33" s="81">
        <f t="shared" si="1"/>
        <v>1.6983695652173913E-4</v>
      </c>
      <c r="J33" s="100"/>
      <c r="K33" s="100"/>
      <c r="L33" s="100"/>
      <c r="M33" s="100"/>
      <c r="N33" s="100"/>
      <c r="O33" s="100"/>
      <c r="P33" s="100"/>
      <c r="Q33" s="100"/>
      <c r="R33" s="100"/>
      <c r="S33" s="100"/>
    </row>
    <row r="34" spans="1:19">
      <c r="A34" s="88">
        <f t="shared" si="0"/>
        <v>0</v>
      </c>
      <c r="F34" s="78">
        <v>14</v>
      </c>
      <c r="G34" s="81">
        <f t="shared" si="1"/>
        <v>8.4918478260869563E-5</v>
      </c>
      <c r="J34" s="100"/>
      <c r="K34" s="100"/>
      <c r="L34" s="100"/>
      <c r="M34" s="100"/>
      <c r="N34" s="100"/>
      <c r="O34" s="100"/>
      <c r="P34" s="100"/>
      <c r="Q34" s="100"/>
      <c r="R34" s="100"/>
      <c r="S34" s="100"/>
    </row>
    <row r="35" spans="1:19">
      <c r="A35" s="88">
        <f t="shared" si="0"/>
        <v>0</v>
      </c>
      <c r="F35" s="78">
        <v>15</v>
      </c>
      <c r="G35" s="81">
        <f t="shared" si="1"/>
        <v>4.2459239130434781E-5</v>
      </c>
      <c r="J35" s="100"/>
      <c r="K35" s="100"/>
      <c r="L35" s="100"/>
      <c r="M35" s="100"/>
      <c r="N35" s="100"/>
      <c r="O35" s="100"/>
      <c r="P35" s="100"/>
      <c r="Q35" s="100"/>
      <c r="R35" s="100"/>
      <c r="S35" s="100"/>
    </row>
    <row r="36" spans="1:19">
      <c r="A36" s="88">
        <f t="shared" si="0"/>
        <v>0</v>
      </c>
      <c r="F36" s="78">
        <v>16</v>
      </c>
      <c r="G36" s="81">
        <f t="shared" si="1"/>
        <v>2.1229619565217391E-5</v>
      </c>
    </row>
    <row r="37" spans="1:19">
      <c r="A37" s="88">
        <f t="shared" si="0"/>
        <v>0</v>
      </c>
      <c r="F37" s="78">
        <v>17</v>
      </c>
      <c r="G37" s="81">
        <f t="shared" si="1"/>
        <v>1.0614809782608695E-5</v>
      </c>
    </row>
    <row r="38" spans="1:19">
      <c r="A38" s="88">
        <f t="shared" si="0"/>
        <v>0</v>
      </c>
      <c r="F38" s="78">
        <v>18</v>
      </c>
      <c r="G38" s="81">
        <f t="shared" si="1"/>
        <v>5.3074048913043477E-6</v>
      </c>
    </row>
    <row r="39" spans="1:19">
      <c r="A39" s="88">
        <f t="shared" si="0"/>
        <v>0</v>
      </c>
      <c r="F39" s="78">
        <v>19</v>
      </c>
      <c r="G39" s="81">
        <f t="shared" si="1"/>
        <v>2.6537024456521738E-6</v>
      </c>
    </row>
    <row r="40" spans="1:19">
      <c r="A40" s="88">
        <f t="shared" si="0"/>
        <v>0</v>
      </c>
      <c r="F40" s="78">
        <v>20</v>
      </c>
      <c r="G40" s="81">
        <f t="shared" si="1"/>
        <v>1.3268512228260869E-6</v>
      </c>
    </row>
    <row r="41" spans="1:19">
      <c r="A41" s="88">
        <f t="shared" si="0"/>
        <v>0</v>
      </c>
      <c r="F41" s="78">
        <v>21</v>
      </c>
      <c r="G41" s="81">
        <f t="shared" si="1"/>
        <v>6.6342561141304346E-7</v>
      </c>
    </row>
    <row r="42" spans="1:19">
      <c r="A42" s="88">
        <f t="shared" si="0"/>
        <v>0</v>
      </c>
      <c r="F42" s="78">
        <v>22</v>
      </c>
      <c r="G42" s="81">
        <f t="shared" si="1"/>
        <v>3.3171280570652173E-7</v>
      </c>
    </row>
    <row r="43" spans="1:19">
      <c r="A43" s="88">
        <f t="shared" si="0"/>
        <v>0</v>
      </c>
      <c r="F43" s="78">
        <v>23</v>
      </c>
      <c r="G43" s="81">
        <f t="shared" si="1"/>
        <v>1.6585640285326086E-7</v>
      </c>
    </row>
    <row r="44" spans="1:19">
      <c r="A44" s="88">
        <f t="shared" si="0"/>
        <v>0</v>
      </c>
      <c r="F44" s="78">
        <v>24</v>
      </c>
      <c r="G44" s="81">
        <f t="shared" si="1"/>
        <v>8.2928201426630432E-8</v>
      </c>
    </row>
    <row r="45" spans="1:19" ht="13.8" thickBot="1">
      <c r="A45" s="88">
        <f t="shared" si="0"/>
        <v>0</v>
      </c>
      <c r="F45" s="78">
        <v>25</v>
      </c>
      <c r="G45" s="86">
        <f t="shared" si="1"/>
        <v>4.1464100713315216E-8</v>
      </c>
    </row>
  </sheetData>
  <dataConsolidate/>
  <mergeCells count="2">
    <mergeCell ref="I17:P18"/>
    <mergeCell ref="A2:K8"/>
  </mergeCells>
  <dataValidations count="5">
    <dataValidation type="decimal" operator="greaterThan" allowBlank="1" showInputMessage="1" showErrorMessage="1" error="The mean service rate must be greater than zero." sqref="C12" xr:uid="{CC1300D4-9B09-49D7-B9D8-A4CF3DCDA525}">
      <formula1>0</formula1>
    </dataValidation>
    <dataValidation type="decimal" operator="greaterThan" allowBlank="1" showInputMessage="1" showErrorMessage="1" error="The mean arrival rate must be greater than zero." sqref="C11" xr:uid="{0AE5197B-BD4F-49D9-8514-FB6BB92821DE}">
      <formula1>0</formula1>
    </dataValidation>
    <dataValidation type="whole" allowBlank="1" showInputMessage="1" showErrorMessage="1" error="The number of servers must be an integer between 1 and 25 (inclusive)." sqref="C13" xr:uid="{EF5764FA-8714-4F95-9660-AC83499A2170}">
      <formula1>1</formula1>
      <formula2>25</formula2>
    </dataValidation>
    <dataValidation type="decimal" operator="greaterThanOrEqual" allowBlank="1" showInputMessage="1" showErrorMessage="1" error="t must be greater than or equal to 0." sqref="C19" xr:uid="{D1C60E9C-1E7B-43A6-8350-307DD0646752}">
      <formula1>0</formula1>
    </dataValidation>
    <dataValidation type="decimal" operator="greaterThanOrEqual" allowBlank="1" showInputMessage="1" showErrorMessage="1" errorTitle="Warning" error="t must be greater than or equal to 0." sqref="C16" xr:uid="{7B4F9245-5BA1-4F89-89D1-C0EE229A6FB6}">
      <formula1>0</formula1>
    </dataValidation>
  </dataValidations>
  <pageMargins left="0.75" right="0.75" top="1" bottom="1" header="0.5" footer="0.5"/>
  <pageSetup scale="91" orientation="landscape" horizontalDpi="4294967292" verticalDpi="4294967292"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18</vt:i4>
      </vt:variant>
    </vt:vector>
  </HeadingPairs>
  <TitlesOfParts>
    <vt:vector size="27" baseType="lpstr">
      <vt:lpstr>1</vt:lpstr>
      <vt:lpstr>2</vt:lpstr>
      <vt:lpstr>3</vt:lpstr>
      <vt:lpstr>4</vt:lpstr>
      <vt:lpstr>5</vt:lpstr>
      <vt:lpstr>6</vt:lpstr>
      <vt:lpstr>7</vt:lpstr>
      <vt:lpstr>8</vt:lpstr>
      <vt:lpstr>9</vt:lpstr>
      <vt:lpstr>'9'!CostOfService</vt:lpstr>
      <vt:lpstr>'9'!CostOfWaiting</vt:lpstr>
      <vt:lpstr>'9'!Cs</vt:lpstr>
      <vt:lpstr>'9'!Cw</vt:lpstr>
      <vt:lpstr>'9'!L</vt:lpstr>
      <vt:lpstr>'9'!Lambda</vt:lpstr>
      <vt:lpstr>'9'!Lq</vt:lpstr>
      <vt:lpstr>'9'!Mu</vt:lpstr>
      <vt:lpstr>'9'!n</vt:lpstr>
      <vt:lpstr>'9'!P0</vt:lpstr>
      <vt:lpstr>Pn</vt:lpstr>
      <vt:lpstr>'9'!Rho</vt:lpstr>
      <vt:lpstr>'9'!s</vt:lpstr>
      <vt:lpstr>'9'!Time1</vt:lpstr>
      <vt:lpstr>'9'!Time2</vt:lpstr>
      <vt:lpstr>TotalCost</vt:lpstr>
      <vt:lpstr>W</vt:lpstr>
      <vt:lpstr>Wq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Manning Graham</cp:lastModifiedBy>
  <dcterms:created xsi:type="dcterms:W3CDTF">2021-04-27T17:59:25Z</dcterms:created>
  <dcterms:modified xsi:type="dcterms:W3CDTF">2021-04-30T01:24:42Z</dcterms:modified>
</cp:coreProperties>
</file>