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nrique\Desktop\"/>
    </mc:Choice>
  </mc:AlternateContent>
  <xr:revisionPtr revIDLastSave="0" documentId="13_ncr:1_{8781230F-B997-4CA0-B9A6-F9720729A3F4}" xr6:coauthVersionLast="47" xr6:coauthVersionMax="47" xr10:uidLastSave="{00000000-0000-0000-0000-000000000000}"/>
  <bookViews>
    <workbookView xWindow="-108" yWindow="-108" windowWidth="23256" windowHeight="12456" xr2:uid="{EDD84D7B-9F73-40C8-95E1-A0C512BC6A02}"/>
  </bookViews>
  <sheets>
    <sheet name="INPUT" sheetId="10" r:id="rId1"/>
    <sheet name="TABLAS" sheetId="9" r:id="rId2"/>
    <sheet name="IMPRESION" sheetId="6" r:id="rId3"/>
    <sheet name="INTERPRETACION" sheetId="14" r:id="rId4"/>
    <sheet name="GRAFICO" sheetId="15" r:id="rId5"/>
    <sheet name="Hoja1" sheetId="12" r:id="rId6"/>
  </sheets>
  <definedNames>
    <definedName name="_xlnm._FilterDatabase" localSheetId="2" hidden="1">IMPRESION!$A$1:$BU$159</definedName>
    <definedName name="SecretCounterClicks" hidden="1">26</definedName>
  </definedNames>
  <calcPr calcId="19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5" i="10" l="1"/>
  <c r="L8" i="14"/>
  <c r="L11" i="14"/>
  <c r="L10" i="14"/>
  <c r="L9" i="14"/>
  <c r="B4" i="10"/>
  <c r="L10" i="10" l="1"/>
  <c r="L15" i="10"/>
  <c r="BS68" i="6" l="1"/>
  <c r="BS69" i="6"/>
  <c r="BS70" i="6"/>
  <c r="BS71" i="6"/>
  <c r="BS72" i="6"/>
  <c r="BS73" i="6"/>
  <c r="BS74" i="6"/>
  <c r="BS75" i="6"/>
  <c r="BS76" i="6"/>
  <c r="BS77" i="6"/>
  <c r="BS78" i="6"/>
  <c r="BS79" i="6"/>
  <c r="BS80" i="6"/>
  <c r="BS81" i="6"/>
  <c r="BS82" i="6"/>
  <c r="BS83" i="6"/>
  <c r="BS84" i="6"/>
  <c r="BS85" i="6"/>
  <c r="BS86" i="6"/>
  <c r="BS87" i="6"/>
  <c r="BS88" i="6"/>
  <c r="BS89" i="6"/>
  <c r="BS90" i="6"/>
  <c r="BS91" i="6"/>
  <c r="BS92" i="6"/>
  <c r="BS93" i="6"/>
  <c r="BS94" i="6"/>
  <c r="BS95" i="6"/>
  <c r="BS96" i="6"/>
  <c r="BS97" i="6"/>
  <c r="BS98" i="6"/>
  <c r="BS99" i="6"/>
  <c r="BS100" i="6"/>
  <c r="BS101" i="6"/>
  <c r="BS102" i="6"/>
  <c r="BS103" i="6"/>
  <c r="BS104" i="6"/>
  <c r="BS105" i="6"/>
  <c r="BS106" i="6"/>
  <c r="BS107" i="6"/>
  <c r="BS108" i="6"/>
  <c r="BS109" i="6"/>
  <c r="BS110" i="6"/>
  <c r="BS111" i="6"/>
  <c r="BS112" i="6"/>
  <c r="BS113" i="6"/>
  <c r="BS114" i="6"/>
  <c r="BS115" i="6"/>
  <c r="BS116" i="6"/>
  <c r="BS117" i="6"/>
  <c r="BS118" i="6"/>
  <c r="BS119" i="6"/>
  <c r="BS120" i="6"/>
  <c r="BS121" i="6"/>
  <c r="BS122" i="6"/>
  <c r="BS123" i="6"/>
  <c r="BS124" i="6"/>
  <c r="BS125" i="6"/>
  <c r="BS126" i="6"/>
  <c r="BS127" i="6"/>
  <c r="BS128" i="6"/>
  <c r="BS129" i="6"/>
  <c r="BS130" i="6"/>
  <c r="BS131" i="6"/>
  <c r="BS132" i="6"/>
  <c r="BS133" i="6"/>
  <c r="BS134" i="6"/>
  <c r="BS135" i="6"/>
  <c r="BS136" i="6"/>
  <c r="BS137" i="6"/>
  <c r="BS138" i="6"/>
  <c r="BS139" i="6"/>
  <c r="BS140" i="6"/>
  <c r="BS141" i="6"/>
  <c r="BS142" i="6"/>
  <c r="BS143" i="6"/>
  <c r="BS144" i="6"/>
  <c r="BS145" i="6"/>
  <c r="BS146" i="6"/>
  <c r="BS147" i="6"/>
  <c r="BS148" i="6"/>
  <c r="BS149" i="6"/>
  <c r="BS150" i="6"/>
  <c r="BS151" i="6"/>
  <c r="BS152" i="6"/>
  <c r="BS153" i="6"/>
  <c r="BS154" i="6"/>
  <c r="BS155" i="6"/>
  <c r="BS156" i="6"/>
  <c r="BS157" i="6"/>
  <c r="BS158" i="6"/>
  <c r="BS159" i="6"/>
  <c r="P9" i="14"/>
  <c r="M8" i="14"/>
  <c r="N8" i="14"/>
  <c r="O8" i="14"/>
  <c r="P8" i="14"/>
  <c r="Q8" i="14"/>
  <c r="L7" i="14"/>
  <c r="N11" i="14"/>
  <c r="M7" i="14"/>
  <c r="N7" i="14"/>
  <c r="O7" i="14"/>
  <c r="P7" i="14"/>
  <c r="Q7" i="14"/>
  <c r="M9" i="14"/>
  <c r="N9" i="14"/>
  <c r="O9" i="14"/>
  <c r="Q9" i="14"/>
  <c r="M10" i="14"/>
  <c r="N10" i="14"/>
  <c r="O10" i="14"/>
  <c r="P10" i="14"/>
  <c r="Q10" i="14"/>
  <c r="M11" i="14"/>
  <c r="O11" i="14"/>
  <c r="P11" i="14"/>
  <c r="Q11" i="14"/>
  <c r="BT3" i="6"/>
  <c r="B11" i="10"/>
  <c r="BK2" i="6"/>
  <c r="BQ36" i="6"/>
  <c r="AH9" i="12"/>
  <c r="AO9" i="12" s="1"/>
  <c r="AG9" i="12"/>
  <c r="AN9" i="12" s="1"/>
  <c r="AF9" i="12"/>
  <c r="AM9" i="12" s="1"/>
  <c r="AE9" i="12"/>
  <c r="AL9" i="12" s="1"/>
  <c r="AD9" i="12"/>
  <c r="AK9" i="12" s="1"/>
  <c r="AC9" i="12"/>
  <c r="AJ9" i="12" s="1"/>
  <c r="AB9" i="12"/>
  <c r="AA9" i="12"/>
  <c r="V9" i="12"/>
  <c r="U9" i="12"/>
  <c r="P9" i="12"/>
  <c r="O9" i="12"/>
  <c r="J9" i="12"/>
  <c r="I9" i="12"/>
  <c r="B9" i="12"/>
  <c r="AH8" i="12"/>
  <c r="AO8" i="12" s="1"/>
  <c r="AG8" i="12"/>
  <c r="AN8" i="12" s="1"/>
  <c r="AF8" i="12"/>
  <c r="AM8" i="12" s="1"/>
  <c r="AE8" i="12"/>
  <c r="AL8" i="12" s="1"/>
  <c r="AD8" i="12"/>
  <c r="AK8" i="12" s="1"/>
  <c r="AC8" i="12"/>
  <c r="AJ8" i="12" s="1"/>
  <c r="B8" i="12"/>
  <c r="AH7" i="12"/>
  <c r="AO7" i="12" s="1"/>
  <c r="AG7" i="12"/>
  <c r="AN7" i="12" s="1"/>
  <c r="AF7" i="12"/>
  <c r="AM7" i="12" s="1"/>
  <c r="AE7" i="12"/>
  <c r="AL7" i="12" s="1"/>
  <c r="AD7" i="12"/>
  <c r="AK7" i="12" s="1"/>
  <c r="AC7" i="12"/>
  <c r="AJ7" i="12" s="1"/>
  <c r="B7" i="12"/>
  <c r="AH6" i="12"/>
  <c r="AO6" i="12" s="1"/>
  <c r="AG6" i="12"/>
  <c r="AN6" i="12" s="1"/>
  <c r="AF6" i="12"/>
  <c r="AM6" i="12" s="1"/>
  <c r="AE6" i="12"/>
  <c r="AL6" i="12" s="1"/>
  <c r="AD6" i="12"/>
  <c r="AK6" i="12" s="1"/>
  <c r="AC6" i="12"/>
  <c r="AJ6" i="12" s="1"/>
  <c r="B6" i="12"/>
  <c r="AH5" i="12"/>
  <c r="AG5" i="12"/>
  <c r="AN5" i="12" s="1"/>
  <c r="AF5" i="12"/>
  <c r="AM5" i="12" s="1"/>
  <c r="AE5" i="12"/>
  <c r="AL5" i="12" s="1"/>
  <c r="AD5" i="12"/>
  <c r="AK5" i="12" s="1"/>
  <c r="AC5" i="12"/>
  <c r="AJ5" i="12" s="1"/>
  <c r="B5" i="12"/>
  <c r="BT159" i="6"/>
  <c r="BR159" i="6"/>
  <c r="BQ159" i="6"/>
  <c r="BP159" i="6"/>
  <c r="BL159" i="6"/>
  <c r="BK159" i="6"/>
  <c r="BN159" i="6" s="1"/>
  <c r="BT158" i="6"/>
  <c r="BR158" i="6"/>
  <c r="BQ158" i="6"/>
  <c r="BP158" i="6"/>
  <c r="BL158" i="6"/>
  <c r="BK158" i="6"/>
  <c r="BN158" i="6" s="1"/>
  <c r="BT157" i="6"/>
  <c r="BR157" i="6"/>
  <c r="BQ157" i="6"/>
  <c r="BP157" i="6"/>
  <c r="BL157" i="6"/>
  <c r="BK157" i="6"/>
  <c r="BN157" i="6" s="1"/>
  <c r="BT156" i="6"/>
  <c r="BR156" i="6"/>
  <c r="BQ156" i="6"/>
  <c r="BP156" i="6"/>
  <c r="BL156" i="6"/>
  <c r="BK156" i="6"/>
  <c r="BN156" i="6" s="1"/>
  <c r="BT155" i="6"/>
  <c r="BR155" i="6"/>
  <c r="BQ155" i="6"/>
  <c r="BP155" i="6"/>
  <c r="BL155" i="6"/>
  <c r="BK155" i="6"/>
  <c r="BM155" i="6" s="1"/>
  <c r="BT154" i="6"/>
  <c r="BR154" i="6"/>
  <c r="BQ154" i="6"/>
  <c r="BP154" i="6"/>
  <c r="BL154" i="6"/>
  <c r="BK154" i="6"/>
  <c r="BN154" i="6" s="1"/>
  <c r="BT153" i="6"/>
  <c r="BR153" i="6"/>
  <c r="BQ153" i="6"/>
  <c r="BP153" i="6"/>
  <c r="BL153" i="6"/>
  <c r="BK153" i="6"/>
  <c r="BN153" i="6" s="1"/>
  <c r="BT152" i="6"/>
  <c r="BR152" i="6"/>
  <c r="BQ152" i="6"/>
  <c r="BP152" i="6"/>
  <c r="BL152" i="6"/>
  <c r="BK152" i="6"/>
  <c r="BM152" i="6" s="1"/>
  <c r="BT151" i="6"/>
  <c r="BR151" i="6"/>
  <c r="BQ151" i="6"/>
  <c r="BP151" i="6"/>
  <c r="BL151" i="6"/>
  <c r="BK151" i="6"/>
  <c r="BN151" i="6" s="1"/>
  <c r="BT150" i="6"/>
  <c r="BR150" i="6"/>
  <c r="BQ150" i="6"/>
  <c r="BP150" i="6"/>
  <c r="BL150" i="6"/>
  <c r="BK150" i="6"/>
  <c r="BM150" i="6" s="1"/>
  <c r="BT149" i="6"/>
  <c r="BR149" i="6"/>
  <c r="BQ149" i="6"/>
  <c r="BP149" i="6"/>
  <c r="BL149" i="6"/>
  <c r="BK149" i="6"/>
  <c r="BN149" i="6" s="1"/>
  <c r="BT148" i="6"/>
  <c r="BR148" i="6"/>
  <c r="BQ148" i="6"/>
  <c r="BP148" i="6"/>
  <c r="BL148" i="6"/>
  <c r="BK148" i="6"/>
  <c r="BN148" i="6" s="1"/>
  <c r="BT147" i="6"/>
  <c r="BR147" i="6"/>
  <c r="BQ147" i="6"/>
  <c r="BP147" i="6"/>
  <c r="BL147" i="6"/>
  <c r="BK147" i="6"/>
  <c r="BN147" i="6" s="1"/>
  <c r="BT146" i="6"/>
  <c r="BR146" i="6"/>
  <c r="BQ146" i="6"/>
  <c r="BP146" i="6"/>
  <c r="BL146" i="6"/>
  <c r="BK146" i="6"/>
  <c r="BM146" i="6" s="1"/>
  <c r="BT145" i="6"/>
  <c r="BR145" i="6"/>
  <c r="BQ145" i="6"/>
  <c r="BP145" i="6"/>
  <c r="BL145" i="6"/>
  <c r="BK145" i="6"/>
  <c r="BN145" i="6" s="1"/>
  <c r="BT144" i="6"/>
  <c r="BR144" i="6"/>
  <c r="BQ144" i="6"/>
  <c r="BP144" i="6"/>
  <c r="BL144" i="6"/>
  <c r="BK144" i="6"/>
  <c r="BN144" i="6" s="1"/>
  <c r="BT143" i="6"/>
  <c r="BR143" i="6"/>
  <c r="BQ143" i="6"/>
  <c r="BP143" i="6"/>
  <c r="BL143" i="6"/>
  <c r="BK143" i="6"/>
  <c r="BM143" i="6" s="1"/>
  <c r="BT142" i="6"/>
  <c r="BR142" i="6"/>
  <c r="BQ142" i="6"/>
  <c r="BP142" i="6"/>
  <c r="BL142" i="6"/>
  <c r="BK142" i="6"/>
  <c r="BN142" i="6" s="1"/>
  <c r="BT141" i="6"/>
  <c r="BR141" i="6"/>
  <c r="BQ141" i="6"/>
  <c r="BP141" i="6"/>
  <c r="BL141" i="6"/>
  <c r="BK141" i="6"/>
  <c r="BM141" i="6" s="1"/>
  <c r="BT140" i="6"/>
  <c r="BR140" i="6"/>
  <c r="BQ140" i="6"/>
  <c r="BP140" i="6"/>
  <c r="BL140" i="6"/>
  <c r="BK140" i="6"/>
  <c r="BM140" i="6" s="1"/>
  <c r="BT139" i="6"/>
  <c r="BR139" i="6"/>
  <c r="BQ139" i="6"/>
  <c r="BP139" i="6"/>
  <c r="BL139" i="6"/>
  <c r="BK139" i="6"/>
  <c r="BN139" i="6" s="1"/>
  <c r="BT138" i="6"/>
  <c r="BR138" i="6"/>
  <c r="BQ138" i="6"/>
  <c r="BP138" i="6"/>
  <c r="BL138" i="6"/>
  <c r="BK138" i="6"/>
  <c r="BM138" i="6" s="1"/>
  <c r="BT137" i="6"/>
  <c r="BR137" i="6"/>
  <c r="BQ137" i="6"/>
  <c r="BP137" i="6"/>
  <c r="BL137" i="6"/>
  <c r="BK137" i="6"/>
  <c r="BN137" i="6" s="1"/>
  <c r="BT136" i="6"/>
  <c r="BR136" i="6"/>
  <c r="BQ136" i="6"/>
  <c r="BP136" i="6"/>
  <c r="BL136" i="6"/>
  <c r="BK136" i="6"/>
  <c r="BM136" i="6" s="1"/>
  <c r="BT135" i="6"/>
  <c r="BR135" i="6"/>
  <c r="BQ135" i="6"/>
  <c r="BP135" i="6"/>
  <c r="BL135" i="6"/>
  <c r="BK135" i="6"/>
  <c r="BN135" i="6" s="1"/>
  <c r="BT134" i="6"/>
  <c r="BR134" i="6"/>
  <c r="BQ134" i="6"/>
  <c r="BP134" i="6"/>
  <c r="BL134" i="6"/>
  <c r="BK134" i="6"/>
  <c r="BN134" i="6" s="1"/>
  <c r="BT133" i="6"/>
  <c r="BR133" i="6"/>
  <c r="BQ133" i="6"/>
  <c r="BP133" i="6"/>
  <c r="BL133" i="6"/>
  <c r="BK133" i="6"/>
  <c r="BN133" i="6" s="1"/>
  <c r="BT132" i="6"/>
  <c r="BR132" i="6"/>
  <c r="BQ132" i="6"/>
  <c r="BP132" i="6"/>
  <c r="BL132" i="6"/>
  <c r="BK132" i="6"/>
  <c r="BN132" i="6" s="1"/>
  <c r="BT131" i="6"/>
  <c r="BR131" i="6"/>
  <c r="BQ131" i="6"/>
  <c r="BP131" i="6"/>
  <c r="BL131" i="6"/>
  <c r="BK131" i="6"/>
  <c r="BM131" i="6" s="1"/>
  <c r="BT130" i="6"/>
  <c r="BR130" i="6"/>
  <c r="BQ130" i="6"/>
  <c r="BP130" i="6"/>
  <c r="BL130" i="6"/>
  <c r="BK130" i="6"/>
  <c r="BN130" i="6" s="1"/>
  <c r="BT129" i="6"/>
  <c r="BR129" i="6"/>
  <c r="BQ129" i="6"/>
  <c r="BP129" i="6"/>
  <c r="BL129" i="6"/>
  <c r="BK129" i="6"/>
  <c r="BN129" i="6" s="1"/>
  <c r="BT128" i="6"/>
  <c r="BR128" i="6"/>
  <c r="BQ128" i="6"/>
  <c r="BP128" i="6"/>
  <c r="BL128" i="6"/>
  <c r="BK128" i="6"/>
  <c r="BM128" i="6" s="1"/>
  <c r="BT127" i="6"/>
  <c r="BR127" i="6"/>
  <c r="BQ127" i="6"/>
  <c r="BP127" i="6"/>
  <c r="BL127" i="6"/>
  <c r="BK127" i="6"/>
  <c r="BN127" i="6" s="1"/>
  <c r="BT126" i="6"/>
  <c r="BR126" i="6"/>
  <c r="BQ126" i="6"/>
  <c r="BP126" i="6"/>
  <c r="BL126" i="6"/>
  <c r="BK126" i="6"/>
  <c r="BM126" i="6" s="1"/>
  <c r="BT125" i="6"/>
  <c r="BR125" i="6"/>
  <c r="BQ125" i="6"/>
  <c r="BP125" i="6"/>
  <c r="BL125" i="6"/>
  <c r="BK125" i="6"/>
  <c r="BN125" i="6" s="1"/>
  <c r="BT124" i="6"/>
  <c r="BR124" i="6"/>
  <c r="BQ124" i="6"/>
  <c r="BP124" i="6"/>
  <c r="BL124" i="6"/>
  <c r="BK124" i="6"/>
  <c r="BN124" i="6" s="1"/>
  <c r="BT123" i="6"/>
  <c r="BR123" i="6"/>
  <c r="BQ123" i="6"/>
  <c r="BP123" i="6"/>
  <c r="BL123" i="6"/>
  <c r="BK123" i="6"/>
  <c r="BM123" i="6" s="1"/>
  <c r="BT122" i="6"/>
  <c r="BR122" i="6"/>
  <c r="BQ122" i="6"/>
  <c r="BP122" i="6"/>
  <c r="BL122" i="6"/>
  <c r="BK122" i="6"/>
  <c r="BM122" i="6" s="1"/>
  <c r="BT121" i="6"/>
  <c r="BR121" i="6"/>
  <c r="BQ121" i="6"/>
  <c r="BP121" i="6"/>
  <c r="BL121" i="6"/>
  <c r="BK121" i="6"/>
  <c r="BN121" i="6" s="1"/>
  <c r="BT120" i="6"/>
  <c r="BR120" i="6"/>
  <c r="BQ120" i="6"/>
  <c r="BP120" i="6"/>
  <c r="BL120" i="6"/>
  <c r="BK120" i="6"/>
  <c r="BN120" i="6" s="1"/>
  <c r="BT119" i="6"/>
  <c r="BR119" i="6"/>
  <c r="BQ119" i="6"/>
  <c r="BP119" i="6"/>
  <c r="BL119" i="6"/>
  <c r="BK119" i="6"/>
  <c r="BM119" i="6" s="1"/>
  <c r="BT118" i="6"/>
  <c r="BR118" i="6"/>
  <c r="BQ118" i="6"/>
  <c r="BP118" i="6"/>
  <c r="BL118" i="6"/>
  <c r="BK118" i="6"/>
  <c r="BM118" i="6" s="1"/>
  <c r="BT117" i="6"/>
  <c r="BR117" i="6"/>
  <c r="BQ117" i="6"/>
  <c r="BP117" i="6"/>
  <c r="BL117" i="6"/>
  <c r="BK117" i="6"/>
  <c r="BM117" i="6" s="1"/>
  <c r="BT116" i="6"/>
  <c r="BR116" i="6"/>
  <c r="BQ116" i="6"/>
  <c r="BP116" i="6"/>
  <c r="BL116" i="6"/>
  <c r="BK116" i="6"/>
  <c r="BM116" i="6" s="1"/>
  <c r="BT115" i="6"/>
  <c r="BR115" i="6"/>
  <c r="BQ115" i="6"/>
  <c r="BP115" i="6"/>
  <c r="BL115" i="6"/>
  <c r="BK115" i="6"/>
  <c r="BN115" i="6" s="1"/>
  <c r="BT114" i="6"/>
  <c r="BR114" i="6"/>
  <c r="BQ114" i="6"/>
  <c r="BP114" i="6"/>
  <c r="BL114" i="6"/>
  <c r="BK114" i="6"/>
  <c r="BM114" i="6" s="1"/>
  <c r="BT113" i="6"/>
  <c r="BR113" i="6"/>
  <c r="BQ113" i="6"/>
  <c r="BP113" i="6"/>
  <c r="BL113" i="6"/>
  <c r="BK113" i="6"/>
  <c r="BN113" i="6" s="1"/>
  <c r="BT112" i="6"/>
  <c r="BR112" i="6"/>
  <c r="BQ112" i="6"/>
  <c r="BP112" i="6"/>
  <c r="BL112" i="6"/>
  <c r="BK112" i="6"/>
  <c r="BN112" i="6" s="1"/>
  <c r="BT111" i="6"/>
  <c r="BR111" i="6"/>
  <c r="BQ111" i="6"/>
  <c r="BP111" i="6"/>
  <c r="BL111" i="6"/>
  <c r="BK111" i="6"/>
  <c r="BM111" i="6" s="1"/>
  <c r="BT110" i="6"/>
  <c r="BR110" i="6"/>
  <c r="BQ110" i="6"/>
  <c r="BP110" i="6"/>
  <c r="BL110" i="6"/>
  <c r="BK110" i="6"/>
  <c r="BN110" i="6" s="1"/>
  <c r="BT109" i="6"/>
  <c r="BR109" i="6"/>
  <c r="BQ109" i="6"/>
  <c r="BP109" i="6"/>
  <c r="BL109" i="6"/>
  <c r="BK109" i="6"/>
  <c r="BN109" i="6" s="1"/>
  <c r="BT108" i="6"/>
  <c r="BR108" i="6"/>
  <c r="BQ108" i="6"/>
  <c r="BP108" i="6"/>
  <c r="BL108" i="6"/>
  <c r="BK108" i="6"/>
  <c r="BN108" i="6" s="1"/>
  <c r="BT107" i="6"/>
  <c r="BR107" i="6"/>
  <c r="BQ107" i="6"/>
  <c r="BP107" i="6"/>
  <c r="BL107" i="6"/>
  <c r="BK107" i="6"/>
  <c r="BM107" i="6" s="1"/>
  <c r="BT106" i="6"/>
  <c r="BR106" i="6"/>
  <c r="BQ106" i="6"/>
  <c r="BP106" i="6"/>
  <c r="BL106" i="6"/>
  <c r="BK106" i="6"/>
  <c r="BM106" i="6" s="1"/>
  <c r="BT105" i="6"/>
  <c r="BR105" i="6"/>
  <c r="BQ105" i="6"/>
  <c r="BP105" i="6"/>
  <c r="BL105" i="6"/>
  <c r="BK105" i="6"/>
  <c r="BN105" i="6" s="1"/>
  <c r="BT104" i="6"/>
  <c r="BR104" i="6"/>
  <c r="BQ104" i="6"/>
  <c r="BP104" i="6"/>
  <c r="BL104" i="6"/>
  <c r="BK104" i="6"/>
  <c r="BN104" i="6" s="1"/>
  <c r="BT103" i="6"/>
  <c r="BR103" i="6"/>
  <c r="BQ103" i="6"/>
  <c r="BP103" i="6"/>
  <c r="BL103" i="6"/>
  <c r="BK103" i="6"/>
  <c r="BN103" i="6" s="1"/>
  <c r="BT102" i="6"/>
  <c r="BR102" i="6"/>
  <c r="BQ102" i="6"/>
  <c r="BP102" i="6"/>
  <c r="BL102" i="6"/>
  <c r="BK102" i="6"/>
  <c r="BM102" i="6" s="1"/>
  <c r="BT101" i="6"/>
  <c r="BR101" i="6"/>
  <c r="BQ101" i="6"/>
  <c r="BP101" i="6"/>
  <c r="BL101" i="6"/>
  <c r="BK101" i="6"/>
  <c r="BN101" i="6" s="1"/>
  <c r="BT100" i="6"/>
  <c r="BR100" i="6"/>
  <c r="BQ100" i="6"/>
  <c r="BP100" i="6"/>
  <c r="BL100" i="6"/>
  <c r="BK100" i="6"/>
  <c r="BM100" i="6" s="1"/>
  <c r="BT99" i="6"/>
  <c r="BR99" i="6"/>
  <c r="BQ99" i="6"/>
  <c r="BP99" i="6"/>
  <c r="BL99" i="6"/>
  <c r="BK99" i="6"/>
  <c r="BN99" i="6" s="1"/>
  <c r="BT98" i="6"/>
  <c r="BR98" i="6"/>
  <c r="BQ98" i="6"/>
  <c r="BP98" i="6"/>
  <c r="BL98" i="6"/>
  <c r="BK98" i="6"/>
  <c r="BN98" i="6" s="1"/>
  <c r="BT97" i="6"/>
  <c r="BR97" i="6"/>
  <c r="BQ97" i="6"/>
  <c r="BP97" i="6"/>
  <c r="BL97" i="6"/>
  <c r="BK97" i="6"/>
  <c r="BN97" i="6" s="1"/>
  <c r="BT96" i="6"/>
  <c r="BR96" i="6"/>
  <c r="BQ96" i="6"/>
  <c r="BP96" i="6"/>
  <c r="BL96" i="6"/>
  <c r="BK96" i="6"/>
  <c r="BN96" i="6" s="1"/>
  <c r="BT95" i="6"/>
  <c r="BR95" i="6"/>
  <c r="BQ95" i="6"/>
  <c r="BP95" i="6"/>
  <c r="BL95" i="6"/>
  <c r="BK95" i="6"/>
  <c r="BM95" i="6" s="1"/>
  <c r="BT94" i="6"/>
  <c r="BR94" i="6"/>
  <c r="BQ94" i="6"/>
  <c r="BP94" i="6"/>
  <c r="BL94" i="6"/>
  <c r="BK94" i="6"/>
  <c r="BN94" i="6" s="1"/>
  <c r="BT93" i="6"/>
  <c r="BR93" i="6"/>
  <c r="BQ93" i="6"/>
  <c r="BP93" i="6"/>
  <c r="BL93" i="6"/>
  <c r="BK93" i="6"/>
  <c r="BN93" i="6" s="1"/>
  <c r="BT92" i="6"/>
  <c r="BR92" i="6"/>
  <c r="BQ92" i="6"/>
  <c r="BP92" i="6"/>
  <c r="BL92" i="6"/>
  <c r="BK92" i="6"/>
  <c r="BN92" i="6" s="1"/>
  <c r="BT91" i="6"/>
  <c r="BR91" i="6"/>
  <c r="BQ91" i="6"/>
  <c r="BP91" i="6"/>
  <c r="BL91" i="6"/>
  <c r="BK91" i="6"/>
  <c r="BN91" i="6" s="1"/>
  <c r="BT90" i="6"/>
  <c r="BR90" i="6"/>
  <c r="BQ90" i="6"/>
  <c r="BP90" i="6"/>
  <c r="BL90" i="6"/>
  <c r="BK90" i="6"/>
  <c r="BM90" i="6" s="1"/>
  <c r="BT89" i="6"/>
  <c r="BR89" i="6"/>
  <c r="BQ89" i="6"/>
  <c r="BP89" i="6"/>
  <c r="BL89" i="6"/>
  <c r="BK89" i="6"/>
  <c r="BN89" i="6" s="1"/>
  <c r="BT88" i="6"/>
  <c r="BR88" i="6"/>
  <c r="BQ88" i="6"/>
  <c r="BP88" i="6"/>
  <c r="BL88" i="6"/>
  <c r="BK88" i="6"/>
  <c r="BN88" i="6" s="1"/>
  <c r="BT87" i="6"/>
  <c r="BR87" i="6"/>
  <c r="BQ87" i="6"/>
  <c r="BP87" i="6"/>
  <c r="BL87" i="6"/>
  <c r="BK87" i="6"/>
  <c r="BM87" i="6" s="1"/>
  <c r="BT86" i="6"/>
  <c r="BR86" i="6"/>
  <c r="BQ86" i="6"/>
  <c r="BP86" i="6"/>
  <c r="BL86" i="6"/>
  <c r="BK86" i="6"/>
  <c r="BN86" i="6" s="1"/>
  <c r="BT85" i="6"/>
  <c r="BR85" i="6"/>
  <c r="BQ85" i="6"/>
  <c r="BP85" i="6"/>
  <c r="BL85" i="6"/>
  <c r="BK85" i="6"/>
  <c r="BN85" i="6" s="1"/>
  <c r="BT84" i="6"/>
  <c r="BR84" i="6"/>
  <c r="BQ84" i="6"/>
  <c r="BP84" i="6"/>
  <c r="BL84" i="6"/>
  <c r="BK84" i="6"/>
  <c r="BN84" i="6" s="1"/>
  <c r="BT83" i="6"/>
  <c r="BR83" i="6"/>
  <c r="BQ83" i="6"/>
  <c r="BP83" i="6"/>
  <c r="BL83" i="6"/>
  <c r="BK83" i="6"/>
  <c r="BM83" i="6" s="1"/>
  <c r="BT82" i="6"/>
  <c r="BR82" i="6"/>
  <c r="BQ82" i="6"/>
  <c r="BP82" i="6"/>
  <c r="BL82" i="6"/>
  <c r="BK82" i="6"/>
  <c r="BM82" i="6" s="1"/>
  <c r="BT81" i="6"/>
  <c r="BR81" i="6"/>
  <c r="BQ81" i="6"/>
  <c r="BP81" i="6"/>
  <c r="BL81" i="6"/>
  <c r="BK81" i="6"/>
  <c r="BN81" i="6" s="1"/>
  <c r="BT80" i="6"/>
  <c r="BR80" i="6"/>
  <c r="BQ80" i="6"/>
  <c r="BP80" i="6"/>
  <c r="BL80" i="6"/>
  <c r="BK80" i="6"/>
  <c r="BN80" i="6" s="1"/>
  <c r="BT79" i="6"/>
  <c r="BR79" i="6"/>
  <c r="BQ79" i="6"/>
  <c r="BP79" i="6"/>
  <c r="BL79" i="6"/>
  <c r="BK79" i="6"/>
  <c r="BN79" i="6" s="1"/>
  <c r="BT78" i="6"/>
  <c r="BR78" i="6"/>
  <c r="BQ78" i="6"/>
  <c r="BP78" i="6"/>
  <c r="BL78" i="6"/>
  <c r="BK78" i="6"/>
  <c r="BM78" i="6" s="1"/>
  <c r="BT77" i="6"/>
  <c r="BR77" i="6"/>
  <c r="BQ77" i="6"/>
  <c r="BP77" i="6"/>
  <c r="BL77" i="6"/>
  <c r="BK77" i="6"/>
  <c r="BN77" i="6" s="1"/>
  <c r="BT76" i="6"/>
  <c r="BR76" i="6"/>
  <c r="BQ76" i="6"/>
  <c r="BP76" i="6"/>
  <c r="BL76" i="6"/>
  <c r="BK76" i="6"/>
  <c r="BM76" i="6" s="1"/>
  <c r="BT75" i="6"/>
  <c r="BR75" i="6"/>
  <c r="BQ75" i="6"/>
  <c r="BP75" i="6"/>
  <c r="BL75" i="6"/>
  <c r="BK75" i="6"/>
  <c r="BN75" i="6" s="1"/>
  <c r="BT74" i="6"/>
  <c r="BR74" i="6"/>
  <c r="BQ74" i="6"/>
  <c r="BP74" i="6"/>
  <c r="BL74" i="6"/>
  <c r="BK74" i="6"/>
  <c r="BN74" i="6" s="1"/>
  <c r="BT73" i="6"/>
  <c r="BR73" i="6"/>
  <c r="BQ73" i="6"/>
  <c r="BP73" i="6"/>
  <c r="BL73" i="6"/>
  <c r="BK73" i="6"/>
  <c r="BN73" i="6" s="1"/>
  <c r="BT72" i="6"/>
  <c r="BR72" i="6"/>
  <c r="BQ72" i="6"/>
  <c r="BP72" i="6"/>
  <c r="BL72" i="6"/>
  <c r="BK72" i="6"/>
  <c r="BN72" i="6" s="1"/>
  <c r="BT71" i="6"/>
  <c r="BR71" i="6"/>
  <c r="BQ71" i="6"/>
  <c r="BP71" i="6"/>
  <c r="BL71" i="6"/>
  <c r="BK71" i="6"/>
  <c r="BM71" i="6" s="1"/>
  <c r="BT70" i="6"/>
  <c r="BR70" i="6"/>
  <c r="BQ70" i="6"/>
  <c r="BP70" i="6"/>
  <c r="BL70" i="6"/>
  <c r="BK70" i="6"/>
  <c r="BN70" i="6" s="1"/>
  <c r="BT69" i="6"/>
  <c r="BR69" i="6"/>
  <c r="BQ69" i="6"/>
  <c r="BP69" i="6"/>
  <c r="BL69" i="6"/>
  <c r="BK69" i="6"/>
  <c r="BN69" i="6" s="1"/>
  <c r="BT68" i="6"/>
  <c r="BR68" i="6"/>
  <c r="BQ68" i="6"/>
  <c r="BP68" i="6"/>
  <c r="BL68" i="6"/>
  <c r="BK68" i="6"/>
  <c r="BN68" i="6" s="1"/>
  <c r="BT67" i="6"/>
  <c r="BS67" i="6"/>
  <c r="BR67" i="6"/>
  <c r="BQ67" i="6"/>
  <c r="BP67" i="6"/>
  <c r="BL67" i="6"/>
  <c r="BK67" i="6"/>
  <c r="BN67" i="6" s="1"/>
  <c r="BT66" i="6"/>
  <c r="BS66" i="6"/>
  <c r="BR66" i="6"/>
  <c r="BQ66" i="6"/>
  <c r="BP66" i="6"/>
  <c r="BL66" i="6"/>
  <c r="BK66" i="6"/>
  <c r="BN66" i="6" s="1"/>
  <c r="BT65" i="6"/>
  <c r="BS65" i="6"/>
  <c r="BR65" i="6"/>
  <c r="BQ65" i="6"/>
  <c r="BP65" i="6"/>
  <c r="BL65" i="6"/>
  <c r="BK65" i="6"/>
  <c r="BM65" i="6" s="1"/>
  <c r="BT64" i="6"/>
  <c r="BS64" i="6"/>
  <c r="BR64" i="6"/>
  <c r="BQ64" i="6"/>
  <c r="BP64" i="6"/>
  <c r="BL64" i="6"/>
  <c r="BK64" i="6"/>
  <c r="BM64" i="6" s="1"/>
  <c r="BT63" i="6"/>
  <c r="BS63" i="6"/>
  <c r="BR63" i="6"/>
  <c r="BQ63" i="6"/>
  <c r="BP63" i="6"/>
  <c r="BL63" i="6"/>
  <c r="BK63" i="6"/>
  <c r="BN63" i="6" s="1"/>
  <c r="BT62" i="6"/>
  <c r="BS62" i="6"/>
  <c r="BR62" i="6"/>
  <c r="BQ62" i="6"/>
  <c r="BP62" i="6"/>
  <c r="BL62" i="6"/>
  <c r="BK62" i="6"/>
  <c r="BN62" i="6" s="1"/>
  <c r="BT61" i="6"/>
  <c r="BS61" i="6"/>
  <c r="BR61" i="6"/>
  <c r="BQ61" i="6"/>
  <c r="BP61" i="6"/>
  <c r="BL61" i="6"/>
  <c r="BK61" i="6"/>
  <c r="BN61" i="6" s="1"/>
  <c r="BT60" i="6"/>
  <c r="BS60" i="6"/>
  <c r="BR60" i="6"/>
  <c r="BQ60" i="6"/>
  <c r="BP60" i="6"/>
  <c r="BL60" i="6"/>
  <c r="BK60" i="6"/>
  <c r="BM60" i="6" s="1"/>
  <c r="BT59" i="6"/>
  <c r="BS59" i="6"/>
  <c r="BR59" i="6"/>
  <c r="BQ59" i="6"/>
  <c r="BP59" i="6"/>
  <c r="BL59" i="6"/>
  <c r="BK59" i="6"/>
  <c r="BN59" i="6" s="1"/>
  <c r="BT58" i="6"/>
  <c r="BS58" i="6"/>
  <c r="BR58" i="6"/>
  <c r="BQ58" i="6"/>
  <c r="BP58" i="6"/>
  <c r="BL58" i="6"/>
  <c r="BK58" i="6"/>
  <c r="BM58" i="6" s="1"/>
  <c r="BT57" i="6"/>
  <c r="BS57" i="6"/>
  <c r="BR57" i="6"/>
  <c r="BQ57" i="6"/>
  <c r="BP57" i="6"/>
  <c r="BL57" i="6"/>
  <c r="BK57" i="6"/>
  <c r="BN57" i="6" s="1"/>
  <c r="BT56" i="6"/>
  <c r="BS56" i="6"/>
  <c r="BR56" i="6"/>
  <c r="BQ56" i="6"/>
  <c r="BP56" i="6"/>
  <c r="BL56" i="6"/>
  <c r="BK56" i="6"/>
  <c r="BN56" i="6" s="1"/>
  <c r="BT55" i="6"/>
  <c r="BS55" i="6"/>
  <c r="BR55" i="6"/>
  <c r="BQ55" i="6"/>
  <c r="BP55" i="6"/>
  <c r="BL55" i="6"/>
  <c r="BK55" i="6"/>
  <c r="BN55" i="6" s="1"/>
  <c r="BT54" i="6"/>
  <c r="BS54" i="6"/>
  <c r="BR54" i="6"/>
  <c r="BQ54" i="6"/>
  <c r="BP54" i="6"/>
  <c r="BL54" i="6"/>
  <c r="BK54" i="6"/>
  <c r="BN54" i="6" s="1"/>
  <c r="BT53" i="6"/>
  <c r="BS53" i="6"/>
  <c r="BR53" i="6"/>
  <c r="BQ53" i="6"/>
  <c r="BP53" i="6"/>
  <c r="BL53" i="6"/>
  <c r="BK53" i="6"/>
  <c r="BM53" i="6" s="1"/>
  <c r="BT52" i="6"/>
  <c r="BS52" i="6"/>
  <c r="BR52" i="6"/>
  <c r="BQ52" i="6"/>
  <c r="BP52" i="6"/>
  <c r="BL52" i="6"/>
  <c r="BK52" i="6"/>
  <c r="BN52" i="6" s="1"/>
  <c r="BT51" i="6"/>
  <c r="BS51" i="6"/>
  <c r="BR51" i="6"/>
  <c r="BQ51" i="6"/>
  <c r="BP51" i="6"/>
  <c r="BL51" i="6"/>
  <c r="BK51" i="6"/>
  <c r="BN51" i="6" s="1"/>
  <c r="BT50" i="6"/>
  <c r="BS50" i="6"/>
  <c r="BR50" i="6"/>
  <c r="BQ50" i="6"/>
  <c r="BP50" i="6"/>
  <c r="BL50" i="6"/>
  <c r="BK50" i="6"/>
  <c r="BN50" i="6" s="1"/>
  <c r="BT49" i="6"/>
  <c r="BS49" i="6"/>
  <c r="BR49" i="6"/>
  <c r="BQ49" i="6"/>
  <c r="BP49" i="6"/>
  <c r="BL49" i="6"/>
  <c r="BK49" i="6"/>
  <c r="BN49" i="6" s="1"/>
  <c r="BT48" i="6"/>
  <c r="BS48" i="6"/>
  <c r="BR48" i="6"/>
  <c r="BQ48" i="6"/>
  <c r="BP48" i="6"/>
  <c r="BL48" i="6"/>
  <c r="BK48" i="6"/>
  <c r="BM48" i="6" s="1"/>
  <c r="BT47" i="6"/>
  <c r="BS47" i="6"/>
  <c r="BR47" i="6"/>
  <c r="BQ47" i="6"/>
  <c r="BP47" i="6"/>
  <c r="BL47" i="6"/>
  <c r="BK47" i="6"/>
  <c r="BN47" i="6" s="1"/>
  <c r="BT46" i="6"/>
  <c r="BS46" i="6"/>
  <c r="BR46" i="6"/>
  <c r="BQ46" i="6"/>
  <c r="BP46" i="6"/>
  <c r="BL46" i="6"/>
  <c r="BK46" i="6"/>
  <c r="BT45" i="6"/>
  <c r="BS45" i="6"/>
  <c r="BR45" i="6"/>
  <c r="BQ45" i="6"/>
  <c r="BP45" i="6"/>
  <c r="BL45" i="6"/>
  <c r="BK45" i="6"/>
  <c r="BM45" i="6" s="1"/>
  <c r="BT44" i="6"/>
  <c r="BS44" i="6"/>
  <c r="BR44" i="6"/>
  <c r="BQ44" i="6"/>
  <c r="BP44" i="6"/>
  <c r="BL44" i="6"/>
  <c r="BK44" i="6"/>
  <c r="BN44" i="6" s="1"/>
  <c r="BT43" i="6"/>
  <c r="BS43" i="6"/>
  <c r="BR43" i="6"/>
  <c r="BQ43" i="6"/>
  <c r="BP43" i="6"/>
  <c r="BL43" i="6"/>
  <c r="BK43" i="6"/>
  <c r="BN43" i="6" s="1"/>
  <c r="BT42" i="6"/>
  <c r="BS42" i="6"/>
  <c r="BR42" i="6"/>
  <c r="BQ42" i="6"/>
  <c r="BP42" i="6"/>
  <c r="BL42" i="6"/>
  <c r="BK42" i="6"/>
  <c r="BN42" i="6" s="1"/>
  <c r="BT41" i="6"/>
  <c r="BS41" i="6"/>
  <c r="BR41" i="6"/>
  <c r="BQ41" i="6"/>
  <c r="BP41" i="6"/>
  <c r="BL41" i="6"/>
  <c r="BK41" i="6"/>
  <c r="BM41" i="6" s="1"/>
  <c r="BT40" i="6"/>
  <c r="BS40" i="6"/>
  <c r="BR40" i="6"/>
  <c r="BQ40" i="6"/>
  <c r="BP40" i="6"/>
  <c r="BL40" i="6"/>
  <c r="BK40" i="6"/>
  <c r="BN40" i="6" s="1"/>
  <c r="BT39" i="6"/>
  <c r="BS39" i="6"/>
  <c r="BR39" i="6"/>
  <c r="BQ39" i="6"/>
  <c r="BP39" i="6"/>
  <c r="BL39" i="6"/>
  <c r="BK39" i="6"/>
  <c r="BN39" i="6" s="1"/>
  <c r="BT38" i="6"/>
  <c r="BS38" i="6"/>
  <c r="BR38" i="6"/>
  <c r="BQ38" i="6"/>
  <c r="BP38" i="6"/>
  <c r="BL38" i="6"/>
  <c r="BK38" i="6"/>
  <c r="BN38" i="6" s="1"/>
  <c r="BT37" i="6"/>
  <c r="BS37" i="6"/>
  <c r="BR37" i="6"/>
  <c r="BQ37" i="6"/>
  <c r="BP37" i="6"/>
  <c r="BL37" i="6"/>
  <c r="BK37" i="6"/>
  <c r="BN37" i="6" s="1"/>
  <c r="BT36" i="6"/>
  <c r="BS36" i="6"/>
  <c r="BR36" i="6"/>
  <c r="BP36" i="6"/>
  <c r="BL36" i="6"/>
  <c r="BK36" i="6"/>
  <c r="BM36" i="6" s="1"/>
  <c r="BT35" i="6"/>
  <c r="BS35" i="6"/>
  <c r="BR35" i="6"/>
  <c r="BQ35" i="6"/>
  <c r="BP35" i="6"/>
  <c r="BL35" i="6"/>
  <c r="BK35" i="6"/>
  <c r="BM35" i="6" s="1"/>
  <c r="BT34" i="6"/>
  <c r="BS34" i="6"/>
  <c r="BR34" i="6"/>
  <c r="BQ34" i="6"/>
  <c r="BP34" i="6"/>
  <c r="BL34" i="6"/>
  <c r="BK34" i="6"/>
  <c r="BT33" i="6"/>
  <c r="BS33" i="6"/>
  <c r="BR33" i="6"/>
  <c r="BQ33" i="6"/>
  <c r="BP33" i="6"/>
  <c r="BL33" i="6"/>
  <c r="BK33" i="6"/>
  <c r="BN33" i="6" s="1"/>
  <c r="BT32" i="6"/>
  <c r="BS32" i="6"/>
  <c r="BR32" i="6"/>
  <c r="BQ32" i="6"/>
  <c r="BP32" i="6"/>
  <c r="BL32" i="6"/>
  <c r="BK32" i="6"/>
  <c r="BN32" i="6" s="1"/>
  <c r="BT31" i="6"/>
  <c r="BS31" i="6"/>
  <c r="BR31" i="6"/>
  <c r="BQ31" i="6"/>
  <c r="BP31" i="6"/>
  <c r="BL31" i="6"/>
  <c r="BK31" i="6"/>
  <c r="BN31" i="6" s="1"/>
  <c r="BT30" i="6"/>
  <c r="BS30" i="6"/>
  <c r="BR30" i="6"/>
  <c r="BQ30" i="6"/>
  <c r="BP30" i="6"/>
  <c r="BL30" i="6"/>
  <c r="BK30" i="6"/>
  <c r="BM30" i="6" s="1"/>
  <c r="BT29" i="6"/>
  <c r="BS29" i="6"/>
  <c r="BR29" i="6"/>
  <c r="BQ29" i="6"/>
  <c r="BP29" i="6"/>
  <c r="BL29" i="6"/>
  <c r="BK29" i="6"/>
  <c r="BM29" i="6" s="1"/>
  <c r="BT28" i="6"/>
  <c r="BS28" i="6"/>
  <c r="BR28" i="6"/>
  <c r="BQ28" i="6"/>
  <c r="BP28" i="6"/>
  <c r="BL28" i="6"/>
  <c r="BK28" i="6"/>
  <c r="BN28" i="6" s="1"/>
  <c r="BT27" i="6"/>
  <c r="BS27" i="6"/>
  <c r="BR27" i="6"/>
  <c r="BQ27" i="6"/>
  <c r="BP27" i="6"/>
  <c r="BL27" i="6"/>
  <c r="BK27" i="6"/>
  <c r="BN27" i="6" s="1"/>
  <c r="BT26" i="6"/>
  <c r="BS26" i="6"/>
  <c r="BR26" i="6"/>
  <c r="BQ26" i="6"/>
  <c r="BP26" i="6"/>
  <c r="BL26" i="6"/>
  <c r="BK26" i="6"/>
  <c r="BM26" i="6" s="1"/>
  <c r="BT25" i="6"/>
  <c r="BS25" i="6"/>
  <c r="BR25" i="6"/>
  <c r="BQ25" i="6"/>
  <c r="BP25" i="6"/>
  <c r="BL25" i="6"/>
  <c r="BK25" i="6"/>
  <c r="BM25" i="6" s="1"/>
  <c r="BT24" i="6"/>
  <c r="BS24" i="6"/>
  <c r="BR24" i="6"/>
  <c r="BQ24" i="6"/>
  <c r="BP24" i="6"/>
  <c r="BL24" i="6"/>
  <c r="BK24" i="6"/>
  <c r="BT23" i="6"/>
  <c r="BS23" i="6"/>
  <c r="BR23" i="6"/>
  <c r="BQ23" i="6"/>
  <c r="BP23" i="6"/>
  <c r="BL23" i="6"/>
  <c r="BK23" i="6"/>
  <c r="BN23" i="6" s="1"/>
  <c r="BT22" i="6"/>
  <c r="BS22" i="6"/>
  <c r="BR22" i="6"/>
  <c r="BQ22" i="6"/>
  <c r="BP22" i="6"/>
  <c r="BL22" i="6"/>
  <c r="BK22" i="6"/>
  <c r="BT21" i="6"/>
  <c r="BS21" i="6"/>
  <c r="BR21" i="6"/>
  <c r="BQ21" i="6"/>
  <c r="BP21" i="6"/>
  <c r="BL21" i="6"/>
  <c r="BK21" i="6"/>
  <c r="BN21" i="6" s="1"/>
  <c r="BT20" i="6"/>
  <c r="BS20" i="6"/>
  <c r="BR20" i="6"/>
  <c r="BQ20" i="6"/>
  <c r="BP20" i="6"/>
  <c r="BL20" i="6"/>
  <c r="BK20" i="6"/>
  <c r="BN20" i="6" s="1"/>
  <c r="BT19" i="6"/>
  <c r="BS19" i="6"/>
  <c r="BR19" i="6"/>
  <c r="BQ19" i="6"/>
  <c r="BP19" i="6"/>
  <c r="BL19" i="6"/>
  <c r="BK19" i="6"/>
  <c r="BN19" i="6" s="1"/>
  <c r="BT18" i="6"/>
  <c r="BS18" i="6"/>
  <c r="BR18" i="6"/>
  <c r="BQ18" i="6"/>
  <c r="BP18" i="6"/>
  <c r="BL18" i="6"/>
  <c r="BK18" i="6"/>
  <c r="BM18" i="6" s="1"/>
  <c r="BT17" i="6"/>
  <c r="BS17" i="6"/>
  <c r="BR17" i="6"/>
  <c r="BQ17" i="6"/>
  <c r="BP17" i="6"/>
  <c r="BL17" i="6"/>
  <c r="BK17" i="6"/>
  <c r="BT16" i="6"/>
  <c r="BS16" i="6"/>
  <c r="BR16" i="6"/>
  <c r="BQ16" i="6"/>
  <c r="BP16" i="6"/>
  <c r="BL16" i="6"/>
  <c r="BK16" i="6"/>
  <c r="BM16" i="6" s="1"/>
  <c r="BT15" i="6"/>
  <c r="BS15" i="6"/>
  <c r="BR15" i="6"/>
  <c r="BQ15" i="6"/>
  <c r="BP15" i="6"/>
  <c r="BL15" i="6"/>
  <c r="BK15" i="6"/>
  <c r="BN15" i="6" s="1"/>
  <c r="BT14" i="6"/>
  <c r="BS14" i="6"/>
  <c r="BR14" i="6"/>
  <c r="BQ14" i="6"/>
  <c r="BP14" i="6"/>
  <c r="BL14" i="6"/>
  <c r="BK14" i="6"/>
  <c r="BN14" i="6" s="1"/>
  <c r="BT13" i="6"/>
  <c r="BS13" i="6"/>
  <c r="BR13" i="6"/>
  <c r="BQ13" i="6"/>
  <c r="BP13" i="6"/>
  <c r="BL13" i="6"/>
  <c r="BK13" i="6"/>
  <c r="BM13" i="6" s="1"/>
  <c r="BT12" i="6"/>
  <c r="BS12" i="6"/>
  <c r="BR12" i="6"/>
  <c r="BQ12" i="6"/>
  <c r="BP12" i="6"/>
  <c r="BL12" i="6"/>
  <c r="BK12" i="6"/>
  <c r="BN12" i="6" s="1"/>
  <c r="BT11" i="6"/>
  <c r="BS11" i="6"/>
  <c r="BR11" i="6"/>
  <c r="BQ11" i="6"/>
  <c r="BP11" i="6"/>
  <c r="BL11" i="6"/>
  <c r="BK11" i="6"/>
  <c r="BN11" i="6" s="1"/>
  <c r="BT10" i="6"/>
  <c r="BS10" i="6"/>
  <c r="BR10" i="6"/>
  <c r="BQ10" i="6"/>
  <c r="BP10" i="6"/>
  <c r="BL10" i="6"/>
  <c r="BK10" i="6"/>
  <c r="BT9" i="6"/>
  <c r="BS9" i="6"/>
  <c r="BR9" i="6"/>
  <c r="BQ9" i="6"/>
  <c r="BP9" i="6"/>
  <c r="BL9" i="6"/>
  <c r="BK9" i="6"/>
  <c r="BN9" i="6" s="1"/>
  <c r="BT8" i="6"/>
  <c r="BS8" i="6"/>
  <c r="BR8" i="6"/>
  <c r="BQ8" i="6"/>
  <c r="BP8" i="6"/>
  <c r="BL8" i="6"/>
  <c r="BK8" i="6"/>
  <c r="BT7" i="6"/>
  <c r="BS7" i="6"/>
  <c r="BR7" i="6"/>
  <c r="BQ7" i="6"/>
  <c r="BP7" i="6"/>
  <c r="BL7" i="6"/>
  <c r="BK7" i="6"/>
  <c r="BN7" i="6" s="1"/>
  <c r="BT6" i="6"/>
  <c r="BS6" i="6"/>
  <c r="BR6" i="6"/>
  <c r="BQ6" i="6"/>
  <c r="BP6" i="6"/>
  <c r="BL6" i="6"/>
  <c r="BK6" i="6"/>
  <c r="BN6" i="6" s="1"/>
  <c r="BT5" i="6"/>
  <c r="BS5" i="6"/>
  <c r="BR5" i="6"/>
  <c r="BQ5" i="6"/>
  <c r="BP5" i="6"/>
  <c r="BL5" i="6"/>
  <c r="BK5" i="6"/>
  <c r="BN5" i="6" s="1"/>
  <c r="BT4" i="6"/>
  <c r="BS4" i="6"/>
  <c r="BR4" i="6"/>
  <c r="BQ4" i="6"/>
  <c r="BP4" i="6"/>
  <c r="BL4" i="6"/>
  <c r="BK4" i="6"/>
  <c r="BM4" i="6" s="1"/>
  <c r="BS3" i="6"/>
  <c r="BR3" i="6"/>
  <c r="BQ3" i="6"/>
  <c r="BP3" i="6"/>
  <c r="BL3" i="6"/>
  <c r="BK3" i="6"/>
  <c r="BN3" i="6" s="1"/>
  <c r="BT2" i="6"/>
  <c r="BS2" i="6"/>
  <c r="BR2" i="6"/>
  <c r="BQ2" i="6"/>
  <c r="BP2" i="6"/>
  <c r="BL2" i="6"/>
  <c r="BN2" i="6"/>
  <c r="R46" i="10"/>
  <c r="N46" i="10"/>
  <c r="J46" i="10"/>
  <c r="F46" i="10"/>
  <c r="B46" i="10"/>
  <c r="T45" i="10"/>
  <c r="P45" i="10"/>
  <c r="L45" i="10"/>
  <c r="H45" i="10"/>
  <c r="D45" i="10"/>
  <c r="R43" i="10"/>
  <c r="N43" i="10"/>
  <c r="J43" i="10"/>
  <c r="F43" i="10"/>
  <c r="B43" i="10"/>
  <c r="T42" i="10"/>
  <c r="P42" i="10"/>
  <c r="L42" i="10"/>
  <c r="H42" i="10"/>
  <c r="D42" i="10"/>
  <c r="R40" i="10"/>
  <c r="N40" i="10"/>
  <c r="J40" i="10"/>
  <c r="F40" i="10"/>
  <c r="B40" i="10"/>
  <c r="T39" i="10"/>
  <c r="P39" i="10"/>
  <c r="L39" i="10"/>
  <c r="H39" i="10"/>
  <c r="D39" i="10"/>
  <c r="R37" i="10"/>
  <c r="N37" i="10"/>
  <c r="J37" i="10"/>
  <c r="F37" i="10"/>
  <c r="B37" i="10"/>
  <c r="T36" i="10"/>
  <c r="P36" i="10"/>
  <c r="L36" i="10"/>
  <c r="H36" i="10"/>
  <c r="D36" i="10"/>
  <c r="R34" i="10"/>
  <c r="N34" i="10"/>
  <c r="J34" i="10"/>
  <c r="F34" i="10"/>
  <c r="B34" i="10"/>
  <c r="T33" i="10"/>
  <c r="P33" i="10"/>
  <c r="L33" i="10"/>
  <c r="H33" i="10"/>
  <c r="D33" i="10"/>
  <c r="R31" i="10"/>
  <c r="N31" i="10"/>
  <c r="J31" i="10"/>
  <c r="F31" i="10"/>
  <c r="B31" i="10"/>
  <c r="T30" i="10"/>
  <c r="P30" i="10"/>
  <c r="L30" i="10"/>
  <c r="H30" i="10"/>
  <c r="D30" i="10"/>
  <c r="R28" i="10"/>
  <c r="N28" i="10"/>
  <c r="J28" i="10"/>
  <c r="F28" i="10"/>
  <c r="B28" i="10"/>
  <c r="T27" i="10"/>
  <c r="P27" i="10"/>
  <c r="L27" i="10"/>
  <c r="H27" i="10"/>
  <c r="D27" i="10"/>
  <c r="R25" i="10"/>
  <c r="N25" i="10"/>
  <c r="J25" i="10"/>
  <c r="F25" i="10"/>
  <c r="B25" i="10"/>
  <c r="T24" i="10"/>
  <c r="P24" i="10"/>
  <c r="L24" i="10"/>
  <c r="H24" i="10"/>
  <c r="D24" i="10"/>
  <c r="R22" i="10"/>
  <c r="J22" i="10"/>
  <c r="F22" i="10"/>
  <c r="B22" i="10"/>
  <c r="T21" i="10"/>
  <c r="L21" i="10"/>
  <c r="H21" i="10"/>
  <c r="R19" i="10"/>
  <c r="J19" i="10"/>
  <c r="B19" i="10"/>
  <c r="J16" i="10"/>
  <c r="B16" i="10"/>
  <c r="L18" i="10"/>
  <c r="H15" i="10"/>
  <c r="H18" i="10" s="1"/>
  <c r="J11" i="10"/>
  <c r="T9" i="10"/>
  <c r="P9" i="10"/>
  <c r="L9" i="10"/>
  <c r="H9" i="10"/>
  <c r="D9" i="10"/>
  <c r="T4" i="10"/>
  <c r="S4" i="10"/>
  <c r="R4" i="10"/>
  <c r="R11" i="10" s="1"/>
  <c r="P4" i="10"/>
  <c r="O4" i="10"/>
  <c r="P10" i="10" s="1"/>
  <c r="P15" i="10" s="1"/>
  <c r="P18" i="10" s="1"/>
  <c r="P21" i="10" s="1"/>
  <c r="N4" i="10"/>
  <c r="N11" i="10" s="1"/>
  <c r="L4" i="10"/>
  <c r="K4" i="10"/>
  <c r="J4" i="10"/>
  <c r="H4" i="10"/>
  <c r="G4" i="10"/>
  <c r="H10" i="10" s="1"/>
  <c r="F4" i="10"/>
  <c r="F11" i="10" s="1"/>
  <c r="D4" i="10"/>
  <c r="C4" i="10"/>
  <c r="D10" i="10" s="1"/>
  <c r="D15" i="10" s="1"/>
  <c r="D18" i="10" s="1"/>
  <c r="D21" i="10" s="1"/>
  <c r="Q7" i="12" l="1"/>
  <c r="Q13" i="14"/>
  <c r="O16" i="14"/>
  <c r="Q17" i="14"/>
  <c r="N15" i="14"/>
  <c r="N14" i="14"/>
  <c r="Q15" i="14"/>
  <c r="P14" i="14"/>
  <c r="O15" i="14"/>
  <c r="O14" i="14"/>
  <c r="M15" i="14"/>
  <c r="L15" i="14"/>
  <c r="P15" i="14"/>
  <c r="M14" i="14"/>
  <c r="L14" i="14"/>
  <c r="P17" i="14"/>
  <c r="O17" i="14"/>
  <c r="P13" i="14"/>
  <c r="M17" i="14"/>
  <c r="L17" i="14"/>
  <c r="O13" i="14"/>
  <c r="Q16" i="14"/>
  <c r="N13" i="14"/>
  <c r="P16" i="14"/>
  <c r="M13" i="14"/>
  <c r="N17" i="14"/>
  <c r="N16" i="14"/>
  <c r="L13" i="14"/>
  <c r="M16" i="14"/>
  <c r="L16" i="14"/>
  <c r="Q14" i="14"/>
  <c r="R16" i="10"/>
  <c r="T10" i="10"/>
  <c r="N22" i="10"/>
  <c r="N19" i="10"/>
  <c r="F19" i="10"/>
  <c r="N16" i="10"/>
  <c r="J7" i="12"/>
  <c r="U7" i="12"/>
  <c r="I8" i="12"/>
  <c r="J8" i="12"/>
  <c r="U8" i="12"/>
  <c r="V8" i="12"/>
  <c r="F16" i="10"/>
  <c r="BN100" i="6"/>
  <c r="BN146" i="6"/>
  <c r="BN107" i="6"/>
  <c r="E6" i="12"/>
  <c r="AC15" i="12" s="1"/>
  <c r="Q8" i="12"/>
  <c r="F9" i="12"/>
  <c r="F6" i="12"/>
  <c r="R8" i="12"/>
  <c r="Q6" i="12"/>
  <c r="R6" i="12"/>
  <c r="Q9" i="12"/>
  <c r="R9" i="12"/>
  <c r="E8" i="12"/>
  <c r="AC17" i="12" s="1"/>
  <c r="F8" i="12"/>
  <c r="E9" i="12"/>
  <c r="AC18" i="12" s="1"/>
  <c r="C7" i="10"/>
  <c r="D7" i="10" s="1"/>
  <c r="K7" i="10"/>
  <c r="L7" i="10" s="1"/>
  <c r="M9" i="12"/>
  <c r="AG18" i="12" s="1"/>
  <c r="BN83" i="6"/>
  <c r="BM88" i="6"/>
  <c r="BM149" i="6"/>
  <c r="BM61" i="6"/>
  <c r="J6" i="12"/>
  <c r="BN76" i="6"/>
  <c r="BN30" i="6"/>
  <c r="BM112" i="6"/>
  <c r="I7" i="12"/>
  <c r="AE16" i="12" s="1"/>
  <c r="V7" i="12"/>
  <c r="Z9" i="12"/>
  <c r="N9" i="12"/>
  <c r="Y9" i="12"/>
  <c r="K9" i="12"/>
  <c r="AF18" i="12" s="1"/>
  <c r="L9" i="12"/>
  <c r="W9" i="12"/>
  <c r="X9" i="12"/>
  <c r="AH18" i="12"/>
  <c r="AE18" i="12"/>
  <c r="C9" i="12"/>
  <c r="D9" i="12"/>
  <c r="G9" i="12"/>
  <c r="AD18" i="12" s="1"/>
  <c r="S9" i="12"/>
  <c r="H9" i="12"/>
  <c r="T9" i="12"/>
  <c r="BM79" i="6"/>
  <c r="BN119" i="6"/>
  <c r="BM158" i="6"/>
  <c r="BM11" i="6"/>
  <c r="BN95" i="6"/>
  <c r="O7" i="10"/>
  <c r="P7" i="10" s="1"/>
  <c r="G7" i="10"/>
  <c r="H7" i="10" s="1"/>
  <c r="BN29" i="6"/>
  <c r="BN131" i="6"/>
  <c r="BN13" i="6"/>
  <c r="BN18" i="6"/>
  <c r="BM23" i="6"/>
  <c r="BN53" i="6"/>
  <c r="BN58" i="6"/>
  <c r="BM103" i="6"/>
  <c r="V5" i="12"/>
  <c r="BN65" i="6"/>
  <c r="BN152" i="6"/>
  <c r="BN71" i="6"/>
  <c r="BN48" i="6"/>
  <c r="BN64" i="6"/>
  <c r="BN82" i="6"/>
  <c r="BN106" i="6"/>
  <c r="BN122" i="6"/>
  <c r="AE17" i="12"/>
  <c r="BN116" i="6"/>
  <c r="BM124" i="6"/>
  <c r="Z8" i="12"/>
  <c r="BN60" i="6"/>
  <c r="BM94" i="6"/>
  <c r="BM129" i="6"/>
  <c r="BN36" i="6"/>
  <c r="BM39" i="6"/>
  <c r="BN4" i="6"/>
  <c r="BN41" i="6"/>
  <c r="BM46" i="6"/>
  <c r="BM68" i="6"/>
  <c r="BM91" i="6"/>
  <c r="BM115" i="6"/>
  <c r="BN126" i="6"/>
  <c r="BN141" i="6"/>
  <c r="BM154" i="6"/>
  <c r="W5" i="12"/>
  <c r="BN46" i="6"/>
  <c r="AB6" i="12"/>
  <c r="AH3" i="12"/>
  <c r="BM51" i="6"/>
  <c r="BN143" i="6"/>
  <c r="BN16" i="6"/>
  <c r="BM24" i="6"/>
  <c r="BN117" i="6"/>
  <c r="BM52" i="6"/>
  <c r="BM5" i="6"/>
  <c r="T6" i="12"/>
  <c r="BN17" i="6"/>
  <c r="BM37" i="6"/>
  <c r="BM40" i="6"/>
  <c r="BN118" i="6"/>
  <c r="BM130" i="6"/>
  <c r="BN136" i="6"/>
  <c r="BM139" i="6"/>
  <c r="BM148" i="6"/>
  <c r="AD3" i="12"/>
  <c r="AO5" i="12"/>
  <c r="D6" i="12"/>
  <c r="BM14" i="6"/>
  <c r="X8" i="12"/>
  <c r="BM28" i="6"/>
  <c r="BM63" i="6"/>
  <c r="BM70" i="6"/>
  <c r="BM81" i="6"/>
  <c r="BM93" i="6"/>
  <c r="BM105" i="6"/>
  <c r="BM142" i="6"/>
  <c r="BM151" i="6"/>
  <c r="BN25" i="6"/>
  <c r="BN78" i="6"/>
  <c r="BN90" i="6"/>
  <c r="BN102" i="6"/>
  <c r="BN114" i="6"/>
  <c r="B3" i="12"/>
  <c r="BM49" i="6"/>
  <c r="T7" i="12"/>
  <c r="BN138" i="6"/>
  <c r="BM2" i="6"/>
  <c r="BM17" i="6"/>
  <c r="BN155" i="6"/>
  <c r="X7" i="12"/>
  <c r="BM59" i="6"/>
  <c r="BM74" i="6"/>
  <c r="BM86" i="6"/>
  <c r="BM98" i="6"/>
  <c r="BM110" i="6"/>
  <c r="BN150" i="6"/>
  <c r="BM153" i="6"/>
  <c r="AE3" i="12"/>
  <c r="Z5" i="12"/>
  <c r="BM12" i="6"/>
  <c r="BN24" i="6"/>
  <c r="BM47" i="6"/>
  <c r="BM77" i="6"/>
  <c r="BM89" i="6"/>
  <c r="BM101" i="6"/>
  <c r="BM113" i="6"/>
  <c r="AF3" i="12"/>
  <c r="BM127" i="6"/>
  <c r="D7" i="12"/>
  <c r="U6" i="12"/>
  <c r="BM125" i="6"/>
  <c r="BN128" i="6"/>
  <c r="BM134" i="6"/>
  <c r="AG3" i="12"/>
  <c r="AC3" i="12"/>
  <c r="AB7" i="12"/>
  <c r="BN35" i="6"/>
  <c r="BM137" i="6"/>
  <c r="BN140" i="6"/>
  <c r="L5" i="12"/>
  <c r="X5" i="12"/>
  <c r="I6" i="12"/>
  <c r="AE15" i="12" s="1"/>
  <c r="F7" i="12"/>
  <c r="R7" i="12"/>
  <c r="C8" i="12"/>
  <c r="O8" i="12"/>
  <c r="AH17" i="12" s="1"/>
  <c r="AA8" i="12"/>
  <c r="BM75" i="6"/>
  <c r="BM99" i="6"/>
  <c r="BM135" i="6"/>
  <c r="BM147" i="6"/>
  <c r="BM159" i="6"/>
  <c r="M5" i="12"/>
  <c r="Y5" i="12"/>
  <c r="V6" i="12"/>
  <c r="G7" i="12"/>
  <c r="AD16" i="12" s="1"/>
  <c r="S7" i="12"/>
  <c r="D8" i="12"/>
  <c r="P8" i="12"/>
  <c r="AB8" i="12"/>
  <c r="BM57" i="6"/>
  <c r="BM9" i="6"/>
  <c r="BN10" i="6"/>
  <c r="BM21" i="6"/>
  <c r="BN22" i="6"/>
  <c r="BM33" i="6"/>
  <c r="BN34" i="6"/>
  <c r="BM44" i="6"/>
  <c r="BN45" i="6"/>
  <c r="BM56" i="6"/>
  <c r="BN87" i="6"/>
  <c r="BN111" i="6"/>
  <c r="BN123" i="6"/>
  <c r="N5" i="12"/>
  <c r="K6" i="12"/>
  <c r="AF15" i="12" s="1"/>
  <c r="W6" i="12"/>
  <c r="H7" i="12"/>
  <c r="BM20" i="6"/>
  <c r="BM32" i="6"/>
  <c r="BM43" i="6"/>
  <c r="BM55" i="6"/>
  <c r="BM67" i="6"/>
  <c r="BM73" i="6"/>
  <c r="BM85" i="6"/>
  <c r="BM97" i="6"/>
  <c r="BM109" i="6"/>
  <c r="BM121" i="6"/>
  <c r="BM133" i="6"/>
  <c r="BM145" i="6"/>
  <c r="BM157" i="6"/>
  <c r="C5" i="12"/>
  <c r="O5" i="12"/>
  <c r="AA5" i="12"/>
  <c r="L6" i="12"/>
  <c r="X6" i="12"/>
  <c r="AA10" i="12"/>
  <c r="BM8" i="6"/>
  <c r="BM7" i="6"/>
  <c r="BN8" i="6"/>
  <c r="BM19" i="6"/>
  <c r="BM31" i="6"/>
  <c r="BM42" i="6"/>
  <c r="BM54" i="6"/>
  <c r="BM66" i="6"/>
  <c r="BM72" i="6"/>
  <c r="BM84" i="6"/>
  <c r="BM96" i="6"/>
  <c r="BM108" i="6"/>
  <c r="BM120" i="6"/>
  <c r="BM132" i="6"/>
  <c r="BM144" i="6"/>
  <c r="BM156" i="6"/>
  <c r="D5" i="12"/>
  <c r="P5" i="12"/>
  <c r="AB5" i="12"/>
  <c r="M6" i="12"/>
  <c r="AG15" i="12" s="1"/>
  <c r="Y6" i="12"/>
  <c r="G8" i="12"/>
  <c r="AD17" i="12" s="1"/>
  <c r="S8" i="12"/>
  <c r="AB10" i="12"/>
  <c r="BM6" i="6"/>
  <c r="E5" i="12"/>
  <c r="Q5" i="12"/>
  <c r="N6" i="12"/>
  <c r="Z6" i="12"/>
  <c r="K7" i="12"/>
  <c r="AF16" i="12" s="1"/>
  <c r="W7" i="12"/>
  <c r="H8" i="12"/>
  <c r="T8" i="12"/>
  <c r="F5" i="12"/>
  <c r="R5" i="12"/>
  <c r="C6" i="12"/>
  <c r="O6" i="12"/>
  <c r="AH15" i="12" s="1"/>
  <c r="AA6" i="12"/>
  <c r="L7" i="12"/>
  <c r="BM22" i="6"/>
  <c r="BM34" i="6"/>
  <c r="G5" i="12"/>
  <c r="S5" i="12"/>
  <c r="P6" i="12"/>
  <c r="M7" i="12"/>
  <c r="AG16" i="12" s="1"/>
  <c r="Y7" i="12"/>
  <c r="BM10" i="6"/>
  <c r="BM3" i="6"/>
  <c r="BM15" i="6"/>
  <c r="BM27" i="6"/>
  <c r="BM38" i="6"/>
  <c r="BM50" i="6"/>
  <c r="BM62" i="6"/>
  <c r="BM69" i="6"/>
  <c r="BM80" i="6"/>
  <c r="BM92" i="6"/>
  <c r="BM104" i="6"/>
  <c r="H5" i="12"/>
  <c r="T5" i="12"/>
  <c r="N7" i="12"/>
  <c r="Z7" i="12"/>
  <c r="K8" i="12"/>
  <c r="AF17" i="12" s="1"/>
  <c r="W8" i="12"/>
  <c r="I5" i="12"/>
  <c r="U5" i="12"/>
  <c r="C7" i="12"/>
  <c r="O7" i="12"/>
  <c r="AH16" i="12" s="1"/>
  <c r="AA7" i="12"/>
  <c r="L8" i="12"/>
  <c r="U10" i="12"/>
  <c r="BN26" i="6"/>
  <c r="J5" i="12"/>
  <c r="G6" i="12"/>
  <c r="AD15" i="12" s="1"/>
  <c r="S6" i="12"/>
  <c r="P7" i="12"/>
  <c r="M8" i="12"/>
  <c r="AG17" i="12" s="1"/>
  <c r="Y8" i="12"/>
  <c r="V10" i="12"/>
  <c r="K5" i="12"/>
  <c r="H6" i="12"/>
  <c r="E7" i="12"/>
  <c r="AC16" i="12" s="1"/>
  <c r="N8" i="12"/>
  <c r="S7" i="10" l="1"/>
  <c r="T7" i="10" s="1"/>
  <c r="T15" i="10"/>
  <c r="T18" i="10" s="1"/>
  <c r="R10" i="12"/>
  <c r="Q10" i="12"/>
  <c r="Y10" i="12"/>
  <c r="W10" i="12"/>
  <c r="Z10" i="12"/>
  <c r="T10" i="12"/>
  <c r="V14" i="12"/>
  <c r="V2" i="12"/>
  <c r="S10" i="12"/>
  <c r="X10" i="12"/>
  <c r="X14" i="12"/>
  <c r="T2" i="12"/>
  <c r="Y14" i="12"/>
  <c r="R2" i="12"/>
  <c r="Z14" i="12"/>
  <c r="U2" i="12"/>
  <c r="S2" i="12"/>
  <c r="AE2" i="12"/>
  <c r="W2" i="12"/>
  <c r="AB14" i="12"/>
  <c r="U14" i="12"/>
  <c r="S14" i="12"/>
  <c r="AH2" i="12"/>
  <c r="AD2" i="12"/>
  <c r="Z2" i="12"/>
  <c r="D3" i="12"/>
  <c r="AF2" i="12"/>
  <c r="AC2" i="12"/>
  <c r="X2" i="12"/>
  <c r="AG2" i="12"/>
  <c r="T14" i="12"/>
  <c r="E2" i="12"/>
  <c r="AC14" i="12"/>
  <c r="E14" i="12"/>
  <c r="AG14" i="12"/>
  <c r="M2" i="12"/>
  <c r="M14" i="12"/>
  <c r="H14" i="12"/>
  <c r="H2" i="12"/>
  <c r="K14" i="12"/>
  <c r="AF14" i="12"/>
  <c r="K2" i="12"/>
  <c r="R14" i="12"/>
  <c r="L2" i="12"/>
  <c r="L14" i="12"/>
  <c r="N2" i="12"/>
  <c r="N14" i="12"/>
  <c r="F2" i="12"/>
  <c r="F14" i="12"/>
  <c r="AB2" i="12"/>
  <c r="AA14" i="12"/>
  <c r="AA2" i="12"/>
  <c r="I14" i="12"/>
  <c r="AE14" i="12"/>
  <c r="I2" i="12"/>
  <c r="G2" i="12"/>
  <c r="G14" i="12"/>
  <c r="AD14" i="12"/>
  <c r="AH14" i="12"/>
  <c r="O2" i="12"/>
  <c r="O14" i="12"/>
  <c r="C3" i="12"/>
  <c r="P2" i="12"/>
  <c r="P14" i="12"/>
  <c r="W14" i="12"/>
  <c r="J14" i="12"/>
  <c r="J2" i="12"/>
  <c r="Q14" i="12"/>
  <c r="Q2" i="12"/>
  <c r="Y2" i="12"/>
  <c r="A2" i="6" l="1"/>
  <c r="A3" i="6"/>
  <c r="A4" i="6"/>
  <c r="A5" i="6" s="1"/>
  <c r="BO4" i="6"/>
  <c r="BO2" i="6"/>
  <c r="BO3" i="6"/>
  <c r="A6" i="6" l="1"/>
  <c r="BO5" i="6"/>
  <c r="BO6" i="6" l="1"/>
  <c r="A7" i="6"/>
  <c r="BO7" i="6" l="1"/>
  <c r="A8" i="6"/>
  <c r="BO8" i="6" l="1"/>
  <c r="A9" i="6"/>
  <c r="A10" i="6" l="1"/>
  <c r="BO9" i="6"/>
  <c r="BO10" i="6" l="1"/>
  <c r="A11" i="6"/>
  <c r="A12" i="6" l="1"/>
  <c r="BO11" i="6"/>
  <c r="A13" i="6" l="1"/>
  <c r="BO12" i="6"/>
  <c r="BO13" i="6" l="1"/>
  <c r="A14" i="6"/>
  <c r="BO14" i="6" l="1"/>
  <c r="A15" i="6"/>
  <c r="A16" i="6" l="1"/>
  <c r="BO15" i="6"/>
  <c r="A17" i="6" l="1"/>
  <c r="BO16" i="6"/>
  <c r="A18" i="6" l="1"/>
  <c r="BO17" i="6"/>
  <c r="BO18" i="6" l="1"/>
  <c r="A19" i="6"/>
  <c r="BO19" i="6" l="1"/>
  <c r="A20" i="6"/>
  <c r="A21" i="6" l="1"/>
  <c r="BO20" i="6"/>
  <c r="A22" i="6" l="1"/>
  <c r="BO21" i="6"/>
  <c r="A23" i="6" l="1"/>
  <c r="BO22" i="6"/>
  <c r="A24" i="6" l="1"/>
  <c r="BO23" i="6"/>
  <c r="BO24" i="6" l="1"/>
  <c r="A25" i="6"/>
  <c r="A26" i="6" l="1"/>
  <c r="BO25" i="6"/>
  <c r="BO26" i="6" l="1"/>
  <c r="A27" i="6"/>
  <c r="A28" i="6" l="1"/>
  <c r="BO27" i="6"/>
  <c r="A29" i="6" l="1"/>
  <c r="BO28" i="6"/>
  <c r="A30" i="6" l="1"/>
  <c r="BO29" i="6"/>
  <c r="A31" i="6" l="1"/>
  <c r="BO30" i="6"/>
  <c r="A32" i="6" l="1"/>
  <c r="BO31" i="6"/>
  <c r="BO32" i="6" l="1"/>
  <c r="A33" i="6"/>
  <c r="BO33" i="6" l="1"/>
  <c r="A34" i="6"/>
  <c r="BO34" i="6" l="1"/>
  <c r="A35" i="6"/>
  <c r="A36" i="6" l="1"/>
  <c r="BO35" i="6"/>
  <c r="BO36" i="6" l="1"/>
  <c r="A37" i="6"/>
  <c r="A38" i="6" l="1"/>
  <c r="BO37" i="6"/>
  <c r="BO38" i="6" l="1"/>
  <c r="A39" i="6"/>
  <c r="BO39" i="6" l="1"/>
  <c r="A40" i="6"/>
  <c r="BO40" i="6" l="1"/>
  <c r="A41" i="6"/>
  <c r="A42" i="6" l="1"/>
  <c r="BO41" i="6"/>
  <c r="A43" i="6" l="1"/>
  <c r="BO42" i="6"/>
  <c r="A44" i="6" l="1"/>
  <c r="BO43" i="6"/>
  <c r="BO44" i="6" l="1"/>
  <c r="A45" i="6"/>
  <c r="A46" i="6" l="1"/>
  <c r="BO45" i="6"/>
  <c r="A47" i="6" l="1"/>
  <c r="BO46" i="6"/>
  <c r="BO47" i="6" l="1"/>
  <c r="A48" i="6"/>
  <c r="A49" i="6" l="1"/>
  <c r="BO48" i="6"/>
  <c r="A50" i="6" l="1"/>
  <c r="BO49" i="6"/>
  <c r="A51" i="6" l="1"/>
  <c r="BO50" i="6"/>
  <c r="A52" i="6" l="1"/>
  <c r="BO51" i="6"/>
  <c r="A53" i="6" l="1"/>
  <c r="BO52" i="6"/>
  <c r="A54" i="6" l="1"/>
  <c r="BO53" i="6"/>
  <c r="BO54" i="6" l="1"/>
  <c r="A55" i="6"/>
  <c r="A56" i="6" l="1"/>
  <c r="BO55" i="6"/>
  <c r="BO56" i="6" l="1"/>
  <c r="A57" i="6"/>
  <c r="BO57" i="6" l="1"/>
  <c r="A58" i="6"/>
  <c r="A59" i="6" l="1"/>
  <c r="BO58" i="6"/>
  <c r="A60" i="6" l="1"/>
  <c r="BO59" i="6"/>
  <c r="BO60" i="6" l="1"/>
  <c r="A61" i="6"/>
  <c r="A62" i="6" l="1"/>
  <c r="BO61" i="6"/>
  <c r="A63" i="6" l="1"/>
  <c r="BO62" i="6"/>
  <c r="A64" i="6" l="1"/>
  <c r="BO63" i="6"/>
  <c r="A65" i="6" l="1"/>
  <c r="BO64" i="6"/>
  <c r="A66" i="6" l="1"/>
  <c r="BO65" i="6"/>
  <c r="A67" i="6" l="1"/>
  <c r="BO66" i="6"/>
  <c r="A68" i="6" l="1"/>
  <c r="BO67" i="6"/>
  <c r="BO68" i="6" l="1"/>
  <c r="A69" i="6"/>
  <c r="A70" i="6" l="1"/>
  <c r="BO69" i="6"/>
  <c r="BO70" i="6" l="1"/>
  <c r="A71" i="6"/>
  <c r="BO71" i="6" l="1"/>
  <c r="A72" i="6"/>
  <c r="A73" i="6" l="1"/>
  <c r="BO72" i="6"/>
  <c r="BO73" i="6" l="1"/>
  <c r="A74" i="6"/>
  <c r="A75" i="6" l="1"/>
  <c r="BO74" i="6"/>
  <c r="A76" i="6" l="1"/>
  <c r="BO75" i="6"/>
  <c r="A77" i="6" l="1"/>
  <c r="BO76" i="6"/>
  <c r="A78" i="6" l="1"/>
  <c r="BO77" i="6"/>
  <c r="BO78" i="6" l="1"/>
  <c r="A79" i="6"/>
  <c r="A80" i="6" l="1"/>
  <c r="BO79" i="6"/>
  <c r="A81" i="6" l="1"/>
  <c r="BO80" i="6"/>
  <c r="BO81" i="6" l="1"/>
  <c r="A82" i="6"/>
  <c r="BO82" i="6" l="1"/>
  <c r="A83" i="6"/>
  <c r="BO83" i="6" l="1"/>
  <c r="A84" i="6"/>
  <c r="BO84" i="6" l="1"/>
  <c r="A85" i="6"/>
  <c r="BO85" i="6" l="1"/>
  <c r="A86" i="6"/>
  <c r="BO86" i="6" l="1"/>
  <c r="A87" i="6"/>
  <c r="A88" i="6" l="1"/>
  <c r="BO87" i="6"/>
  <c r="A89" i="6" l="1"/>
  <c r="BO88" i="6"/>
  <c r="A90" i="6" l="1"/>
  <c r="BO89" i="6"/>
  <c r="BO90" i="6" l="1"/>
  <c r="A91" i="6"/>
  <c r="A92" i="6" l="1"/>
  <c r="BO91" i="6"/>
  <c r="A93" i="6" l="1"/>
  <c r="BO92" i="6"/>
  <c r="A94" i="6" l="1"/>
  <c r="BO93" i="6"/>
  <c r="A95" i="6" l="1"/>
  <c r="BO94" i="6"/>
  <c r="BO95" i="6" l="1"/>
  <c r="A96" i="6"/>
  <c r="BO96" i="6" l="1"/>
  <c r="A97" i="6"/>
  <c r="A98" i="6" l="1"/>
  <c r="BO97" i="6"/>
  <c r="A99" i="6" l="1"/>
  <c r="BO98" i="6"/>
  <c r="A100" i="6" l="1"/>
  <c r="BO99" i="6"/>
  <c r="A101" i="6" l="1"/>
  <c r="BO100" i="6"/>
  <c r="BO101" i="6" l="1"/>
  <c r="A102" i="6"/>
  <c r="BO102" i="6" l="1"/>
  <c r="A103" i="6"/>
  <c r="A104" i="6" l="1"/>
  <c r="BO103" i="6"/>
  <c r="BO104" i="6" l="1"/>
  <c r="A105" i="6"/>
  <c r="BO105" i="6" l="1"/>
  <c r="A106" i="6"/>
  <c r="A107" i="6" l="1"/>
  <c r="BO106" i="6"/>
  <c r="A108" i="6" l="1"/>
  <c r="BO107" i="6"/>
  <c r="A109" i="6" l="1"/>
  <c r="BO108" i="6"/>
  <c r="BO109" i="6" l="1"/>
  <c r="A110" i="6"/>
  <c r="A111" i="6" l="1"/>
  <c r="BO110" i="6"/>
  <c r="A112" i="6" l="1"/>
  <c r="BO111" i="6"/>
  <c r="A113" i="6" l="1"/>
  <c r="BO112" i="6"/>
  <c r="BO113" i="6" l="1"/>
  <c r="A114" i="6"/>
  <c r="BO114" i="6" l="1"/>
  <c r="A115" i="6"/>
  <c r="BO115" i="6" l="1"/>
  <c r="A116" i="6"/>
  <c r="A117" i="6" l="1"/>
  <c r="BO116" i="6"/>
  <c r="A118" i="6" l="1"/>
  <c r="BO117" i="6"/>
  <c r="BO118" i="6" l="1"/>
  <c r="A119" i="6"/>
  <c r="A120" i="6" l="1"/>
  <c r="BO119" i="6"/>
  <c r="A121" i="6" l="1"/>
  <c r="BO120" i="6"/>
  <c r="A122" i="6" l="1"/>
  <c r="BO121" i="6"/>
  <c r="A123" i="6" l="1"/>
  <c r="BO122" i="6"/>
  <c r="A124" i="6" l="1"/>
  <c r="BO123" i="6"/>
  <c r="BO124" i="6" l="1"/>
  <c r="A125" i="6"/>
  <c r="BO125" i="6" l="1"/>
  <c r="A126" i="6"/>
  <c r="A127" i="6" l="1"/>
  <c r="BO126" i="6"/>
  <c r="BO127" i="6" l="1"/>
  <c r="A128" i="6"/>
  <c r="A129" i="6" l="1"/>
  <c r="BO128" i="6"/>
  <c r="A130" i="6" l="1"/>
  <c r="BO129" i="6"/>
  <c r="BO130" i="6" l="1"/>
  <c r="A131" i="6"/>
  <c r="A132" i="6" l="1"/>
  <c r="BO131" i="6"/>
  <c r="A133" i="6" l="1"/>
  <c r="BO132" i="6"/>
  <c r="A134" i="6" l="1"/>
  <c r="BO133" i="6"/>
  <c r="A135" i="6" l="1"/>
  <c r="BO134" i="6"/>
  <c r="A136" i="6" l="1"/>
  <c r="BO135" i="6"/>
  <c r="BO136" i="6" l="1"/>
  <c r="A137" i="6"/>
  <c r="BO137" i="6" l="1"/>
  <c r="A138" i="6"/>
  <c r="A139" i="6" l="1"/>
  <c r="BO138" i="6"/>
  <c r="BO139" i="6" l="1"/>
  <c r="A140" i="6"/>
  <c r="A141" i="6" l="1"/>
  <c r="BO140" i="6"/>
  <c r="A142" i="6" l="1"/>
  <c r="BO141" i="6"/>
  <c r="BO142" i="6" l="1"/>
  <c r="A143" i="6"/>
  <c r="A144" i="6" l="1"/>
  <c r="BO143" i="6"/>
  <c r="A145" i="6" l="1"/>
  <c r="BO144" i="6"/>
  <c r="A146" i="6" l="1"/>
  <c r="BO145" i="6"/>
  <c r="A147" i="6" l="1"/>
  <c r="BO146" i="6"/>
  <c r="A148" i="6" l="1"/>
  <c r="BO147" i="6"/>
  <c r="BO148" i="6" l="1"/>
  <c r="A149" i="6"/>
  <c r="BO149" i="6" l="1"/>
  <c r="A150" i="6"/>
  <c r="BO150" i="6" l="1"/>
  <c r="A151" i="6"/>
  <c r="BO151" i="6" l="1"/>
  <c r="A152" i="6"/>
  <c r="A153" i="6" l="1"/>
  <c r="BO152" i="6"/>
  <c r="A154" i="6" l="1"/>
  <c r="BO153" i="6"/>
  <c r="BO154" i="6" l="1"/>
  <c r="A155" i="6"/>
  <c r="A156" i="6" l="1"/>
  <c r="BO155" i="6"/>
  <c r="A157" i="6" l="1"/>
  <c r="BO156" i="6"/>
  <c r="A158" i="6" l="1"/>
  <c r="BO157" i="6"/>
  <c r="BO158" i="6" l="1"/>
  <c r="A159" i="6"/>
  <c r="BO159" i="6" s="1"/>
</calcChain>
</file>

<file path=xl/sharedStrings.xml><?xml version="1.0" encoding="utf-8"?>
<sst xmlns="http://schemas.openxmlformats.org/spreadsheetml/2006/main" count="935" uniqueCount="158">
  <si>
    <t>Fish</t>
  </si>
  <si>
    <t>Brawn</t>
  </si>
  <si>
    <t>Grit</t>
  </si>
  <si>
    <t>Brains</t>
  </si>
  <si>
    <t>D4</t>
  </si>
  <si>
    <t>D8</t>
  </si>
  <si>
    <t>D12</t>
  </si>
  <si>
    <t>Id</t>
  </si>
  <si>
    <t>Joaking</t>
  </si>
  <si>
    <t>ID HISTORICO</t>
  </si>
  <si>
    <t>Fight</t>
  </si>
  <si>
    <t>Flight</t>
  </si>
  <si>
    <t>Charm</t>
  </si>
  <si>
    <t>Tito</t>
  </si>
  <si>
    <t>Lorenzo</t>
  </si>
  <si>
    <t>Jung</t>
  </si>
  <si>
    <t>PJS</t>
  </si>
  <si>
    <t>STATS</t>
  </si>
  <si>
    <t>SI</t>
  </si>
  <si>
    <t>TI</t>
  </si>
  <si>
    <t>MI</t>
  </si>
  <si>
    <t>D20</t>
  </si>
  <si>
    <t>D10</t>
  </si>
  <si>
    <t>D6</t>
  </si>
  <si>
    <t>FICHAS</t>
  </si>
  <si>
    <t>CHECK</t>
  </si>
  <si>
    <t>DADO</t>
  </si>
  <si>
    <t>EXPLOTA</t>
  </si>
  <si>
    <t>MOD</t>
  </si>
  <si>
    <t>STAT</t>
  </si>
  <si>
    <t>PERSONAJE</t>
  </si>
  <si>
    <t>PASA O NO PASA</t>
  </si>
  <si>
    <t>CUANTAS FICHAS GANA</t>
  </si>
  <si>
    <t>DADO TIRADO</t>
  </si>
  <si>
    <t>VALOR FICHAS USADAS</t>
  </si>
  <si>
    <t>VALOR DADO + VALOR FICHAS + MID</t>
  </si>
  <si>
    <t>↓CHECK↓</t>
  </si>
  <si>
    <t>VALOR DADO TIRADO</t>
  </si>
  <si>
    <t>EXPLOTA O NO EXPLOTA</t>
  </si>
  <si>
    <t>Tiradas</t>
  </si>
  <si>
    <t>PASA</t>
  </si>
  <si>
    <t>NO PASA</t>
  </si>
  <si>
    <t>CANTIDAD</t>
  </si>
  <si>
    <t>VALORES</t>
  </si>
  <si>
    <t>PASO POR CUANTO?</t>
  </si>
  <si>
    <t>NO PASO POR CUANTO?</t>
  </si>
  <si>
    <t>CUANTAS VECES EXPLOTO</t>
  </si>
  <si>
    <t>CUANTOS DADOS TIRO</t>
  </si>
  <si>
    <t>CUANTO FUE EL MAXIMO SUMADO DE DADOS</t>
  </si>
  <si>
    <t>NAT?</t>
  </si>
  <si>
    <t>Fichas usadas</t>
  </si>
  <si>
    <t>NO EXPLOTA</t>
  </si>
  <si>
    <t>PASA 1</t>
  </si>
  <si>
    <t>PASA 3</t>
  </si>
  <si>
    <t>NO PASA -1</t>
  </si>
  <si>
    <t>NO PASA -3</t>
  </si>
  <si>
    <t>PASA 8</t>
  </si>
  <si>
    <t>TEST 1</t>
  </si>
  <si>
    <t>CARACTERISTICA MAS PODEROSA</t>
  </si>
  <si>
    <t>MEJOR CONTROL</t>
  </si>
  <si>
    <t>NO PASA -10</t>
  </si>
  <si>
    <t>PASA 9</t>
  </si>
  <si>
    <t>NO PASA -6</t>
  </si>
  <si>
    <t>NO PASA -5</t>
  </si>
  <si>
    <t>NO PASA -7</t>
  </si>
  <si>
    <t>NO PASA -11</t>
  </si>
  <si>
    <t>PASA 0</t>
  </si>
  <si>
    <t>NO PASA -8</t>
  </si>
  <si>
    <t>PASA 10</t>
  </si>
  <si>
    <t>PASA 12</t>
  </si>
  <si>
    <t>PASA 2</t>
  </si>
  <si>
    <t>NO PASA -2</t>
  </si>
  <si>
    <t>NO PASA -4</t>
  </si>
  <si>
    <t>Stat principal</t>
  </si>
  <si>
    <t>Stat secundaria</t>
  </si>
  <si>
    <t>Soporte</t>
  </si>
  <si>
    <t>PASA 5</t>
  </si>
  <si>
    <t>Enhancer</t>
  </si>
  <si>
    <t>Transmutador</t>
  </si>
  <si>
    <t>Conjurador</t>
  </si>
  <si>
    <t>Especialista</t>
  </si>
  <si>
    <t>Manipulacion</t>
  </si>
  <si>
    <t>Emision</t>
  </si>
  <si>
    <t>fish</t>
  </si>
  <si>
    <t>joaking</t>
  </si>
  <si>
    <t>jung</t>
  </si>
  <si>
    <t>lorenzo</t>
  </si>
  <si>
    <t>Rolls</t>
  </si>
  <si>
    <t>Explosiones</t>
  </si>
  <si>
    <t>Modificador</t>
  </si>
  <si>
    <t>Suma de Fichas usadas</t>
  </si>
  <si>
    <t>PASA 7</t>
  </si>
  <si>
    <t>e01a4f</t>
  </si>
  <si>
    <t>rosa</t>
  </si>
  <si>
    <t>verde</t>
  </si>
  <si>
    <t>66ff66</t>
  </si>
  <si>
    <t>PASA O NO PASA2</t>
  </si>
  <si>
    <t>Suma de Max dados / Rolls</t>
  </si>
  <si>
    <t>Valores</t>
  </si>
  <si>
    <t>Valor total dados</t>
  </si>
  <si>
    <t>Numero dado usado?</t>
  </si>
  <si>
    <t>PASA 6</t>
  </si>
  <si>
    <t>NO PASA -9</t>
  </si>
  <si>
    <t>PASA 11</t>
  </si>
  <si>
    <t>DADOS + FICHAS + MOD</t>
  </si>
  <si>
    <t>PJ</t>
  </si>
  <si>
    <t>ESTRELLA</t>
  </si>
  <si>
    <t>Suma de Valor total dados</t>
  </si>
  <si>
    <t>Dados tirados + fichas + mod</t>
  </si>
  <si>
    <t>%Dados tirados + fichas + mod</t>
  </si>
  <si>
    <t>Promedio de Numero dado usado?</t>
  </si>
  <si>
    <t>QUE ELIGE AL TIRAR?</t>
  </si>
  <si>
    <t>TIMESTAMP</t>
  </si>
  <si>
    <t>COMENTARIO</t>
  </si>
  <si>
    <t>CONTEXTO</t>
  </si>
  <si>
    <t>CHECK →</t>
  </si>
  <si>
    <t>Busca armonica</t>
  </si>
  <si>
    <t>Enfatuated por Sakura</t>
  </si>
  <si>
    <t>Chiste de discapacitados</t>
  </si>
  <si>
    <t>PASA 16</t>
  </si>
  <si>
    <t>chisme en la celda</t>
  </si>
  <si>
    <t>fish arma un cubo como apuesta</t>
  </si>
  <si>
    <t>joaking trata de distraer al npc</t>
  </si>
  <si>
    <t>estafador glam</t>
  </si>
  <si>
    <t>llegar hasta lorenzo</t>
  </si>
  <si>
    <t>soltar a lorenzo de la policia</t>
  </si>
  <si>
    <t>contra el hotelero</t>
  </si>
  <si>
    <t>RECONOCE A JOANA</t>
  </si>
  <si>
    <t>Se esconden durante los primeros 10 dias</t>
  </si>
  <si>
    <t>Fish se encuentra con Vorgriffith  1ra vez</t>
  </si>
  <si>
    <t>★</t>
  </si>
  <si>
    <t>No convence a los caballeros</t>
  </si>
  <si>
    <t>NO PASA -15</t>
  </si>
  <si>
    <t>Fish esquiva a la serpiente</t>
  </si>
  <si>
    <t>Fish y jeanett wouldn it be nice</t>
  </si>
  <si>
    <t>Joaking escapa del Woodpecker</t>
  </si>
  <si>
    <t>Tito arreglas el hotel</t>
  </si>
  <si>
    <t>Fish lee a los caballeros salmon y ganzo</t>
  </si>
  <si>
    <t>Lorenzo escapa del salmòn</t>
  </si>
  <si>
    <t>Lorenzo muerde al ganzo</t>
  </si>
  <si>
    <t>Lorenzo Vence al salmon</t>
  </si>
  <si>
    <t>PASA 37</t>
  </si>
  <si>
    <t>Tito vence al ganzo</t>
  </si>
  <si>
    <t>PASA 27</t>
  </si>
  <si>
    <t>Etiquetas de columna</t>
  </si>
  <si>
    <t>(Todas)</t>
  </si>
  <si>
    <t>(Varios elementos)</t>
  </si>
  <si>
    <t>OUTPUT POR TIRADA</t>
  </si>
  <si>
    <t>EN QUE GASTA SU TIEMPO?</t>
  </si>
  <si>
    <t>OUTPUT SIN ESTUDIO O ESFUERZO</t>
  </si>
  <si>
    <t>OUTPUT CON ESTUDIO O ESFUERZO</t>
  </si>
  <si>
    <t>EMISOR</t>
  </si>
  <si>
    <t>POTENCIADOR</t>
  </si>
  <si>
    <t>MANIPULADOR</t>
  </si>
  <si>
    <t>ESPECIALISTA</t>
  </si>
  <si>
    <t>TRANSMUTADOR</t>
  </si>
  <si>
    <t>MATERIALIZADOR</t>
  </si>
  <si>
    <t>Total Tito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</si>
</sst>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66FF66"/>
      <name val="Arial"/>
      <family val="2"/>
    </font>
    <font>
      <sz val="9"/>
      <color rgb="FF66FF66"/>
      <name val="Arial"/>
      <family val="2"/>
    </font>
    <font>
      <sz val="11"/>
      <color rgb="FFFF0000"/>
      <name val="Calibri"/>
      <family val="2"/>
      <scheme val="minor"/>
    </font>
    <font>
      <b/>
      <sz val="9"/>
      <color rgb="FF66FF66"/>
      <name val="Arial"/>
      <family val="2"/>
    </font>
    <font>
      <sz val="20"/>
      <color rgb="FF000000"/>
      <name val="Calibri"/>
      <family val="2"/>
    </font>
    <font>
      <sz val="2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0"/>
      <color rgb="FF66FF66"/>
      <name val="Arial"/>
      <family val="2"/>
    </font>
    <font>
      <sz val="12"/>
      <color rgb="FF0E1912"/>
      <name val="Arial"/>
      <family val="2"/>
    </font>
    <font>
      <b/>
      <sz val="8"/>
      <color theme="0"/>
      <name val="Courier New"/>
      <family val="3"/>
    </font>
    <font>
      <sz val="8"/>
      <color theme="0"/>
      <name val="Courier New"/>
      <family val="3"/>
    </font>
    <font>
      <b/>
      <sz val="16"/>
      <color theme="0"/>
      <name val="Courier New"/>
      <family val="3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6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CEB99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C189F7"/>
        <bgColor indexed="64"/>
      </patternFill>
    </fill>
    <fill>
      <patternFill patternType="solid">
        <fgColor rgb="FFF6C3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A3DBFF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0E191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</fills>
  <borders count="3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66FF66"/>
      </right>
      <top style="thick">
        <color rgb="FF66FF66"/>
      </top>
      <bottom style="thick">
        <color rgb="FF66FF66"/>
      </bottom>
      <diagonal/>
    </border>
    <border>
      <left/>
      <right/>
      <top style="medium">
        <color rgb="FF66FF66"/>
      </top>
      <bottom style="medium">
        <color rgb="FF66FF66"/>
      </bottom>
      <diagonal/>
    </border>
    <border>
      <left/>
      <right style="thick">
        <color rgb="FF66FF66"/>
      </right>
      <top style="medium">
        <color rgb="FF66FF66"/>
      </top>
      <bottom style="medium">
        <color rgb="FF66FF66"/>
      </bottom>
      <diagonal/>
    </border>
    <border>
      <left style="thick">
        <color rgb="FF66FF66"/>
      </left>
      <right style="thick">
        <color rgb="FF66FF66"/>
      </right>
      <top style="thick">
        <color rgb="FF66FF66"/>
      </top>
      <bottom/>
      <diagonal/>
    </border>
    <border>
      <left style="thick">
        <color rgb="FF66FF66"/>
      </left>
      <right style="thick">
        <color rgb="FF66FF66"/>
      </right>
      <top/>
      <bottom style="thick">
        <color rgb="FF66FF6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ck">
        <color rgb="FF66FF66"/>
      </left>
      <right style="thick">
        <color rgb="FF66FF66"/>
      </right>
      <top style="thick">
        <color rgb="FF66FF66"/>
      </top>
      <bottom style="thick">
        <color rgb="FF66FF66"/>
      </bottom>
      <diagonal/>
    </border>
    <border>
      <left style="thick">
        <color rgb="FF66FF66"/>
      </left>
      <right/>
      <top style="medium">
        <color rgb="FF66FF66"/>
      </top>
      <bottom style="medium">
        <color rgb="FF66FF66"/>
      </bottom>
      <diagonal/>
    </border>
    <border>
      <left style="thick">
        <color rgb="FF66FF66"/>
      </left>
      <right/>
      <top style="thick">
        <color rgb="FF66FF66"/>
      </top>
      <bottom style="thick">
        <color rgb="FF66FF66"/>
      </bottom>
      <diagonal/>
    </border>
    <border>
      <left/>
      <right/>
      <top style="thick">
        <color rgb="FF66FF66"/>
      </top>
      <bottom style="thick">
        <color rgb="FF66FF66"/>
      </bottom>
      <diagonal/>
    </border>
    <border>
      <left/>
      <right style="thick">
        <color rgb="FF66FF66"/>
      </right>
      <top style="thick">
        <color rgb="FF66FF66"/>
      </top>
      <bottom style="thick">
        <color rgb="FF66FF66"/>
      </bottom>
      <diagonal/>
    </border>
    <border>
      <left/>
      <right/>
      <top style="thick">
        <color rgb="FF66FF66"/>
      </top>
      <bottom/>
      <diagonal/>
    </border>
    <border>
      <left/>
      <right/>
      <top/>
      <bottom style="thick">
        <color rgb="FF66FF66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rgb="FF66FF66"/>
      </top>
      <bottom style="thick">
        <color rgb="FF66FF66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 vertical="center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2" borderId="16" xfId="0" applyFont="1" applyFill="1" applyBorder="1" applyAlignment="1">
      <alignment horizontal="center" wrapText="1"/>
    </xf>
    <xf numFmtId="0" fontId="3" fillId="3" borderId="16" xfId="0" applyFont="1" applyFill="1" applyBorder="1" applyAlignment="1">
      <alignment horizontal="center" wrapText="1"/>
    </xf>
    <xf numFmtId="0" fontId="3" fillId="4" borderId="16" xfId="0" applyFont="1" applyFill="1" applyBorder="1" applyAlignment="1">
      <alignment horizontal="center" wrapText="1"/>
    </xf>
    <xf numFmtId="0" fontId="3" fillId="5" borderId="16" xfId="0" applyFont="1" applyFill="1" applyBorder="1" applyAlignment="1">
      <alignment horizontal="center" wrapText="1"/>
    </xf>
    <xf numFmtId="0" fontId="3" fillId="6" borderId="16" xfId="0" applyFont="1" applyFill="1" applyBorder="1" applyAlignment="1">
      <alignment horizontal="center" wrapText="1"/>
    </xf>
    <xf numFmtId="0" fontId="3" fillId="7" borderId="16" xfId="0" applyFont="1" applyFill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9" fontId="0" fillId="0" borderId="0" xfId="1" applyFont="1"/>
    <xf numFmtId="0" fontId="0" fillId="0" borderId="13" xfId="1" applyNumberFormat="1" applyFont="1" applyBorder="1"/>
    <xf numFmtId="0" fontId="0" fillId="0" borderId="14" xfId="1" applyNumberFormat="1" applyFont="1" applyBorder="1"/>
    <xf numFmtId="0" fontId="0" fillId="0" borderId="15" xfId="1" applyNumberFormat="1" applyFont="1" applyBorder="1"/>
    <xf numFmtId="0" fontId="3" fillId="8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9" fontId="0" fillId="0" borderId="7" xfId="1" applyFont="1" applyBorder="1" applyAlignment="1">
      <alignment horizontal="center"/>
    </xf>
    <xf numFmtId="9" fontId="0" fillId="0" borderId="0" xfId="1" applyFont="1" applyAlignment="1">
      <alignment horizontal="center"/>
    </xf>
    <xf numFmtId="9" fontId="9" fillId="0" borderId="7" xfId="1" applyFont="1" applyBorder="1" applyAlignment="1">
      <alignment horizontal="center"/>
    </xf>
    <xf numFmtId="9" fontId="9" fillId="0" borderId="0" xfId="1" applyFont="1"/>
    <xf numFmtId="0" fontId="9" fillId="0" borderId="0" xfId="0" applyFont="1"/>
    <xf numFmtId="0" fontId="0" fillId="0" borderId="0" xfId="0" pivotButton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/>
    </xf>
    <xf numFmtId="0" fontId="13" fillId="14" borderId="9" xfId="0" applyFont="1" applyFill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9" fontId="0" fillId="0" borderId="15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34" xfId="1" applyFont="1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0" fillId="0" borderId="35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1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12" borderId="17" xfId="0" applyFont="1" applyFill="1" applyBorder="1" applyAlignment="1" applyProtection="1">
      <alignment horizontal="center" vertical="center" wrapText="1"/>
      <protection locked="0"/>
    </xf>
    <xf numFmtId="0" fontId="7" fillId="12" borderId="2" xfId="0" applyFont="1" applyFill="1" applyBorder="1" applyAlignment="1" applyProtection="1">
      <alignment horizontal="center" vertical="center" wrapText="1"/>
      <protection locked="0"/>
    </xf>
    <xf numFmtId="0" fontId="20" fillId="15" borderId="17" xfId="0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8" fillId="12" borderId="17" xfId="0" applyFont="1" applyFill="1" applyBorder="1" applyAlignment="1" applyProtection="1">
      <alignment horizontal="center" vertical="center" wrapText="1"/>
      <protection locked="0"/>
    </xf>
    <xf numFmtId="0" fontId="5" fillId="12" borderId="0" xfId="0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8" fillId="12" borderId="2" xfId="0" applyFont="1" applyFill="1" applyBorder="1" applyAlignment="1" applyProtection="1">
      <alignment horizontal="center" vertical="center" wrapText="1"/>
      <protection locked="0"/>
    </xf>
    <xf numFmtId="0" fontId="5" fillId="12" borderId="0" xfId="0" applyFont="1" applyFill="1" applyAlignment="1" applyProtection="1">
      <alignment horizontal="center" vertical="center" wrapText="1"/>
      <protection locked="0"/>
    </xf>
    <xf numFmtId="0" fontId="20" fillId="15" borderId="2" xfId="0" applyFont="1" applyFill="1" applyBorder="1" applyAlignment="1" applyProtection="1">
      <alignment horizontal="center" vertical="center" wrapText="1"/>
      <protection locked="0"/>
    </xf>
    <xf numFmtId="0" fontId="8" fillId="12" borderId="22" xfId="0" applyFont="1" applyFill="1" applyBorder="1" applyAlignment="1" applyProtection="1">
      <alignment horizontal="center" vertical="center" wrapText="1"/>
      <protection locked="0"/>
    </xf>
    <xf numFmtId="0" fontId="14" fillId="12" borderId="23" xfId="0" applyFont="1" applyFill="1" applyBorder="1" applyAlignment="1" applyProtection="1">
      <alignment horizontal="center" vertical="center"/>
      <protection locked="0"/>
    </xf>
    <xf numFmtId="0" fontId="8" fillId="12" borderId="19" xfId="0" applyFont="1" applyFill="1" applyBorder="1" applyAlignment="1" applyProtection="1">
      <alignment horizontal="center" vertical="center" wrapText="1"/>
      <protection locked="0"/>
    </xf>
    <xf numFmtId="0" fontId="8" fillId="12" borderId="20" xfId="0" applyFont="1" applyFill="1" applyBorder="1" applyAlignment="1" applyProtection="1">
      <alignment horizontal="center" vertical="center" wrapText="1"/>
      <protection locked="0"/>
    </xf>
    <xf numFmtId="0" fontId="8" fillId="12" borderId="21" xfId="0" applyFont="1" applyFill="1" applyBorder="1" applyAlignment="1" applyProtection="1">
      <alignment horizontal="center" vertical="center" wrapText="1"/>
      <protection locked="0"/>
    </xf>
    <xf numFmtId="0" fontId="19" fillId="12" borderId="18" xfId="0" applyFont="1" applyFill="1" applyBorder="1" applyAlignment="1" applyProtection="1">
      <alignment horizontal="center" vertical="center" wrapText="1"/>
      <protection locked="0"/>
    </xf>
    <xf numFmtId="0" fontId="19" fillId="12" borderId="3" xfId="0" applyFont="1" applyFill="1" applyBorder="1" applyAlignment="1" applyProtection="1">
      <alignment horizontal="center" vertical="center" wrapText="1"/>
      <protection locked="0"/>
    </xf>
    <xf numFmtId="0" fontId="19" fillId="12" borderId="4" xfId="0" applyFont="1" applyFill="1" applyBorder="1" applyAlignment="1" applyProtection="1">
      <alignment horizontal="center" vertical="center" wrapText="1"/>
      <protection locked="0"/>
    </xf>
    <xf numFmtId="0" fontId="16" fillId="12" borderId="33" xfId="0" applyFont="1" applyFill="1" applyBorder="1" applyAlignment="1" applyProtection="1">
      <alignment horizontal="center" vertical="center" wrapText="1"/>
      <protection locked="0"/>
    </xf>
    <xf numFmtId="0" fontId="10" fillId="12" borderId="5" xfId="0" applyFont="1" applyFill="1" applyBorder="1" applyAlignment="1" applyProtection="1">
      <alignment horizontal="center" vertical="center" wrapText="1"/>
      <protection locked="0"/>
    </xf>
    <xf numFmtId="0" fontId="10" fillId="12" borderId="6" xfId="0" applyFont="1" applyFill="1" applyBorder="1" applyAlignment="1" applyProtection="1">
      <alignment horizontal="center" vertical="center" wrapText="1"/>
      <protection locked="0"/>
    </xf>
    <xf numFmtId="0" fontId="8" fillId="12" borderId="5" xfId="0" applyFont="1" applyFill="1" applyBorder="1" applyAlignment="1" applyProtection="1">
      <alignment horizontal="center" vertical="center" wrapText="1"/>
      <protection locked="0"/>
    </xf>
    <xf numFmtId="0" fontId="8" fillId="12" borderId="6" xfId="0" applyFont="1" applyFill="1" applyBorder="1" applyAlignment="1" applyProtection="1">
      <alignment horizontal="center" vertical="center" wrapText="1"/>
      <protection locked="0"/>
    </xf>
    <xf numFmtId="0" fontId="21" fillId="15" borderId="24" xfId="0" applyFont="1" applyFill="1" applyBorder="1" applyAlignment="1" applyProtection="1">
      <alignment horizontal="center" vertical="center"/>
      <protection locked="0"/>
    </xf>
    <xf numFmtId="0" fontId="21" fillId="15" borderId="25" xfId="0" applyFont="1" applyFill="1" applyBorder="1" applyAlignment="1" applyProtection="1">
      <alignment horizontal="center" vertical="center"/>
      <protection locked="0"/>
    </xf>
    <xf numFmtId="0" fontId="21" fillId="15" borderId="26" xfId="0" applyFont="1" applyFill="1" applyBorder="1" applyAlignment="1" applyProtection="1">
      <alignment horizontal="center" vertical="center"/>
      <protection locked="0"/>
    </xf>
    <xf numFmtId="0" fontId="16" fillId="12" borderId="3" xfId="0" applyFont="1" applyFill="1" applyBorder="1" applyAlignment="1" applyProtection="1">
      <alignment horizontal="center" vertical="center" wrapText="1"/>
      <protection locked="0"/>
    </xf>
    <xf numFmtId="0" fontId="15" fillId="12" borderId="5" xfId="0" applyFont="1" applyFill="1" applyBorder="1" applyAlignment="1" applyProtection="1">
      <alignment horizontal="center" vertical="center" wrapText="1"/>
      <protection locked="0"/>
    </xf>
    <xf numFmtId="0" fontId="15" fillId="12" borderId="6" xfId="0" applyFont="1" applyFill="1" applyBorder="1" applyAlignment="1" applyProtection="1">
      <alignment horizontal="center" vertical="center" wrapText="1"/>
      <protection locked="0"/>
    </xf>
    <xf numFmtId="0" fontId="17" fillId="12" borderId="19" xfId="0" applyFont="1" applyFill="1" applyBorder="1" applyAlignment="1" applyProtection="1">
      <alignment horizontal="center" vertical="center" wrapText="1"/>
      <protection locked="0"/>
    </xf>
    <xf numFmtId="0" fontId="17" fillId="12" borderId="21" xfId="0" applyFont="1" applyFill="1" applyBorder="1" applyAlignment="1" applyProtection="1">
      <alignment horizontal="center" vertical="center" wrapText="1"/>
      <protection locked="0"/>
    </xf>
    <xf numFmtId="0" fontId="21" fillId="15" borderId="27" xfId="0" applyFont="1" applyFill="1" applyBorder="1" applyAlignment="1" applyProtection="1">
      <alignment horizontal="center" vertical="center"/>
      <protection locked="0"/>
    </xf>
    <xf numFmtId="0" fontId="21" fillId="15" borderId="28" xfId="0" applyFont="1" applyFill="1" applyBorder="1" applyAlignment="1" applyProtection="1">
      <alignment horizontal="center" vertical="center"/>
      <protection locked="0"/>
    </xf>
    <xf numFmtId="0" fontId="21" fillId="15" borderId="29" xfId="0" applyFont="1" applyFill="1" applyBorder="1" applyAlignment="1" applyProtection="1">
      <alignment horizontal="center" vertical="center"/>
      <protection locked="0"/>
    </xf>
    <xf numFmtId="0" fontId="21" fillId="15" borderId="30" xfId="0" applyFont="1" applyFill="1" applyBorder="1" applyAlignment="1" applyProtection="1">
      <alignment horizontal="center" vertical="center"/>
      <protection locked="0"/>
    </xf>
    <xf numFmtId="0" fontId="21" fillId="15" borderId="31" xfId="0" applyFont="1" applyFill="1" applyBorder="1" applyAlignment="1" applyProtection="1">
      <alignment horizontal="center" vertical="center"/>
      <protection locked="0"/>
    </xf>
    <xf numFmtId="0" fontId="21" fillId="15" borderId="32" xfId="0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3" fillId="7" borderId="13" xfId="0" applyFont="1" applyFill="1" applyBorder="1" applyAlignment="1">
      <alignment horizontal="center" wrapText="1"/>
    </xf>
    <xf numFmtId="0" fontId="3" fillId="7" borderId="15" xfId="0" applyFont="1" applyFill="1" applyBorder="1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3" fillId="2" borderId="15" xfId="0" applyFont="1" applyFill="1" applyBorder="1" applyAlignment="1">
      <alignment horizontal="center" wrapText="1"/>
    </xf>
    <xf numFmtId="0" fontId="3" fillId="3" borderId="13" xfId="0" applyFont="1" applyFill="1" applyBorder="1" applyAlignment="1">
      <alignment horizontal="center" wrapText="1"/>
    </xf>
    <xf numFmtId="0" fontId="3" fillId="3" borderId="15" xfId="0" applyFont="1" applyFill="1" applyBorder="1" applyAlignment="1">
      <alignment horizontal="center" wrapText="1"/>
    </xf>
    <xf numFmtId="0" fontId="3" fillId="4" borderId="13" xfId="0" applyFont="1" applyFill="1" applyBorder="1" applyAlignment="1">
      <alignment horizontal="center" wrapText="1"/>
    </xf>
    <xf numFmtId="0" fontId="3" fillId="4" borderId="15" xfId="0" applyFont="1" applyFill="1" applyBorder="1" applyAlignment="1">
      <alignment horizontal="center" wrapText="1"/>
    </xf>
    <xf numFmtId="0" fontId="3" fillId="5" borderId="13" xfId="0" applyFont="1" applyFill="1" applyBorder="1" applyAlignment="1">
      <alignment horizontal="center" wrapText="1"/>
    </xf>
    <xf numFmtId="0" fontId="3" fillId="5" borderId="15" xfId="0" applyFont="1" applyFill="1" applyBorder="1" applyAlignment="1">
      <alignment horizontal="center" wrapText="1"/>
    </xf>
    <xf numFmtId="0" fontId="3" fillId="6" borderId="13" xfId="0" applyFont="1" applyFill="1" applyBorder="1" applyAlignment="1">
      <alignment horizontal="center" wrapText="1"/>
    </xf>
    <xf numFmtId="0" fontId="3" fillId="6" borderId="15" xfId="0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</cellXfs>
  <cellStyles count="2">
    <cellStyle name="Normal" xfId="0" builtinId="0"/>
    <cellStyle name="Porcentaje" xfId="1" builtinId="5"/>
  </cellStyles>
  <dxfs count="162"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b/>
        <i val="0"/>
        <color theme="0"/>
      </font>
      <fill>
        <patternFill patternType="solid">
          <fgColor rgb="FFE01A4F"/>
          <bgColor rgb="FFE01A4F"/>
        </patternFill>
      </fill>
    </dxf>
    <dxf>
      <font>
        <b/>
        <i val="0"/>
        <color rgb="FF0E1912"/>
      </font>
      <fill>
        <patternFill>
          <fgColor rgb="FF66FF66"/>
          <bgColor rgb="FF66FF66"/>
        </patternFill>
      </fill>
    </dxf>
    <dxf>
      <font>
        <color rgb="FF0E1912"/>
      </font>
      <fill>
        <patternFill>
          <bgColor rgb="FF66FF66"/>
        </patternFill>
      </fill>
    </dxf>
    <dxf>
      <font>
        <color theme="0"/>
      </font>
      <fill>
        <patternFill>
          <bgColor rgb="FFE01A4F"/>
        </patternFill>
      </fill>
    </dxf>
    <dxf>
      <font>
        <color rgb="FF0E1912"/>
      </font>
      <fill>
        <patternFill>
          <bgColor rgb="FF0E1912"/>
        </patternFill>
      </fill>
    </dxf>
    <dxf>
      <font>
        <color rgb="FF0E1912"/>
      </font>
      <fill>
        <patternFill>
          <bgColor rgb="FF66FF66"/>
        </patternFill>
      </fill>
    </dxf>
    <dxf>
      <font>
        <color theme="0"/>
      </font>
      <fill>
        <patternFill>
          <bgColor rgb="FFE01A4F"/>
        </patternFill>
      </fill>
    </dxf>
    <dxf>
      <font>
        <color rgb="FF0E1912"/>
      </font>
      <fill>
        <patternFill>
          <bgColor rgb="FF0E1912"/>
        </patternFill>
      </fill>
    </dxf>
    <dxf>
      <font>
        <color rgb="FF0E1912"/>
      </font>
      <fill>
        <patternFill>
          <bgColor rgb="FF66FF66"/>
        </patternFill>
      </fill>
    </dxf>
    <dxf>
      <font>
        <color theme="0"/>
      </font>
      <fill>
        <patternFill>
          <bgColor rgb="FFE01A4F"/>
        </patternFill>
      </fill>
    </dxf>
    <dxf>
      <font>
        <color rgb="FF0E1912"/>
      </font>
      <fill>
        <patternFill>
          <bgColor rgb="FF0E1912"/>
        </patternFill>
      </fill>
    </dxf>
    <dxf>
      <font>
        <color rgb="FF0E1912"/>
      </font>
      <fill>
        <patternFill>
          <bgColor rgb="FF66FF66"/>
        </patternFill>
      </fill>
    </dxf>
    <dxf>
      <font>
        <color theme="0"/>
      </font>
      <fill>
        <patternFill>
          <bgColor rgb="FFE01A4F"/>
        </patternFill>
      </fill>
    </dxf>
    <dxf>
      <font>
        <color rgb="FF0E1912"/>
      </font>
      <fill>
        <patternFill>
          <bgColor rgb="FF0E1912"/>
        </patternFill>
      </fill>
    </dxf>
    <dxf>
      <font>
        <color rgb="FF0E1912"/>
      </font>
      <fill>
        <patternFill>
          <bgColor rgb="FF66FF66"/>
        </patternFill>
      </fill>
    </dxf>
    <dxf>
      <font>
        <color theme="0"/>
      </font>
      <fill>
        <patternFill>
          <bgColor rgb="FFE01A4F"/>
        </patternFill>
      </fill>
    </dxf>
    <dxf>
      <font>
        <color rgb="FF0E1912"/>
      </font>
      <fill>
        <patternFill>
          <bgColor rgb="FF0E1912"/>
        </patternFill>
      </fill>
    </dxf>
  </dxfs>
  <tableStyles count="0" defaultTableStyle="TableStyleMedium2" defaultPivotStyle="PivotStyleLight16"/>
  <colors>
    <mruColors>
      <color rgb="FFFFFFFF"/>
      <color rgb="FF66FF66"/>
      <color rgb="FF0E1912"/>
      <color rgb="FFF8F8F8"/>
      <color rgb="FF8C8C8C"/>
      <color rgb="FFEA4C75"/>
      <color rgb="FFF4A2B7"/>
      <color rgb="FFE01A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sv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28" Type="http://schemas.openxmlformats.org/officeDocument/2006/relationships/image" Target="../media/image28.png"/><Relationship Id="rId36" Type="http://schemas.openxmlformats.org/officeDocument/2006/relationships/image" Target="../media/image36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44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image" Target="../media/image35.sv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33" Type="http://schemas.openxmlformats.org/officeDocument/2006/relationships/image" Target="../media/image33.sv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png"/><Relationship Id="rId2" Type="http://schemas.openxmlformats.org/officeDocument/2006/relationships/image" Target="../media/image48.png"/><Relationship Id="rId1" Type="http://schemas.openxmlformats.org/officeDocument/2006/relationships/image" Target="../media/image47.jpg"/><Relationship Id="rId6" Type="http://schemas.openxmlformats.org/officeDocument/2006/relationships/image" Target="../media/image52.png"/><Relationship Id="rId5" Type="http://schemas.openxmlformats.org/officeDocument/2006/relationships/image" Target="../media/image51.png"/><Relationship Id="rId4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61421</xdr:colOff>
      <xdr:row>1</xdr:row>
      <xdr:rowOff>56282</xdr:rowOff>
    </xdr:from>
    <xdr:to>
      <xdr:col>6</xdr:col>
      <xdr:colOff>798605</xdr:colOff>
      <xdr:row>2</xdr:row>
      <xdr:rowOff>400340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397" b="13214"/>
        <a:stretch/>
      </xdr:blipFill>
      <xdr:spPr>
        <a:xfrm>
          <a:off x="3323734" y="286470"/>
          <a:ext cx="737184" cy="852058"/>
        </a:xfrm>
        <a:prstGeom prst="rect">
          <a:avLst/>
        </a:prstGeom>
      </xdr:spPr>
    </xdr:pic>
    <xdr:clientData/>
  </xdr:twoCellAnchor>
  <xdr:twoCellAnchor editAs="oneCell">
    <xdr:from>
      <xdr:col>10</xdr:col>
      <xdr:colOff>8873</xdr:colOff>
      <xdr:row>1</xdr:row>
      <xdr:rowOff>77590</xdr:rowOff>
    </xdr:from>
    <xdr:to>
      <xdr:col>11</xdr:col>
      <xdr:colOff>15458</xdr:colOff>
      <xdr:row>2</xdr:row>
      <xdr:rowOff>402138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8311" y="307778"/>
          <a:ext cx="816210" cy="832548"/>
        </a:xfrm>
        <a:prstGeom prst="rect">
          <a:avLst/>
        </a:prstGeom>
      </xdr:spPr>
    </xdr:pic>
    <xdr:clientData/>
  </xdr:twoCellAnchor>
  <xdr:twoCellAnchor editAs="oneCell">
    <xdr:from>
      <xdr:col>2</xdr:col>
      <xdr:colOff>17228</xdr:colOff>
      <xdr:row>1</xdr:row>
      <xdr:rowOff>65530</xdr:rowOff>
    </xdr:from>
    <xdr:to>
      <xdr:col>3</xdr:col>
      <xdr:colOff>23813</xdr:colOff>
      <xdr:row>2</xdr:row>
      <xdr:rowOff>401120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006" b="-512"/>
        <a:stretch/>
      </xdr:blipFill>
      <xdr:spPr>
        <a:xfrm>
          <a:off x="882416" y="295718"/>
          <a:ext cx="816210" cy="843590"/>
        </a:xfrm>
        <a:prstGeom prst="rect">
          <a:avLst/>
        </a:prstGeom>
      </xdr:spPr>
    </xdr:pic>
    <xdr:clientData/>
  </xdr:twoCellAnchor>
  <xdr:twoCellAnchor editAs="oneCell">
    <xdr:from>
      <xdr:col>18</xdr:col>
      <xdr:colOff>63070</xdr:colOff>
      <xdr:row>1</xdr:row>
      <xdr:rowOff>88522</xdr:rowOff>
    </xdr:from>
    <xdr:to>
      <xdr:col>18</xdr:col>
      <xdr:colOff>783322</xdr:colOff>
      <xdr:row>2</xdr:row>
      <xdr:rowOff>403062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53" t="3136" r="6152" b="12650"/>
        <a:stretch/>
      </xdr:blipFill>
      <xdr:spPr>
        <a:xfrm>
          <a:off x="10516758" y="318710"/>
          <a:ext cx="720252" cy="822540"/>
        </a:xfrm>
        <a:prstGeom prst="rect">
          <a:avLst/>
        </a:prstGeom>
      </xdr:spPr>
    </xdr:pic>
    <xdr:clientData/>
  </xdr:twoCellAnchor>
  <xdr:twoCellAnchor editAs="oneCell">
    <xdr:from>
      <xdr:col>14</xdr:col>
      <xdr:colOff>38342</xdr:colOff>
      <xdr:row>1</xdr:row>
      <xdr:rowOff>77590</xdr:rowOff>
    </xdr:from>
    <xdr:to>
      <xdr:col>15</xdr:col>
      <xdr:colOff>44927</xdr:colOff>
      <xdr:row>2</xdr:row>
      <xdr:rowOff>402138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4905" y="307778"/>
          <a:ext cx="816210" cy="8325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</xdr:row>
          <xdr:rowOff>144780</xdr:rowOff>
        </xdr:from>
        <xdr:to>
          <xdr:col>3</xdr:col>
          <xdr:colOff>449580</xdr:colOff>
          <xdr:row>2</xdr:row>
          <xdr:rowOff>388620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A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274320</xdr:rowOff>
        </xdr:from>
        <xdr:to>
          <xdr:col>3</xdr:col>
          <xdr:colOff>449580</xdr:colOff>
          <xdr:row>2</xdr:row>
          <xdr:rowOff>22860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</xdr:row>
          <xdr:rowOff>144780</xdr:rowOff>
        </xdr:from>
        <xdr:to>
          <xdr:col>7</xdr:col>
          <xdr:colOff>449580</xdr:colOff>
          <xdr:row>2</xdr:row>
          <xdr:rowOff>388620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A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</xdr:row>
          <xdr:rowOff>274320</xdr:rowOff>
        </xdr:from>
        <xdr:to>
          <xdr:col>7</xdr:col>
          <xdr:colOff>449580</xdr:colOff>
          <xdr:row>2</xdr:row>
          <xdr:rowOff>22860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144780</xdr:rowOff>
        </xdr:from>
        <xdr:to>
          <xdr:col>11</xdr:col>
          <xdr:colOff>449580</xdr:colOff>
          <xdr:row>2</xdr:row>
          <xdr:rowOff>388620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A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274320</xdr:rowOff>
        </xdr:from>
        <xdr:to>
          <xdr:col>11</xdr:col>
          <xdr:colOff>449580</xdr:colOff>
          <xdr:row>2</xdr:row>
          <xdr:rowOff>22860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2</xdr:row>
          <xdr:rowOff>144780</xdr:rowOff>
        </xdr:from>
        <xdr:to>
          <xdr:col>15</xdr:col>
          <xdr:colOff>449580</xdr:colOff>
          <xdr:row>2</xdr:row>
          <xdr:rowOff>388620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A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1</xdr:row>
          <xdr:rowOff>274320</xdr:rowOff>
        </xdr:from>
        <xdr:to>
          <xdr:col>15</xdr:col>
          <xdr:colOff>449580</xdr:colOff>
          <xdr:row>2</xdr:row>
          <xdr:rowOff>22860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2</xdr:row>
          <xdr:rowOff>144780</xdr:rowOff>
        </xdr:from>
        <xdr:to>
          <xdr:col>19</xdr:col>
          <xdr:colOff>449580</xdr:colOff>
          <xdr:row>2</xdr:row>
          <xdr:rowOff>388620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A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1</xdr:row>
          <xdr:rowOff>274320</xdr:rowOff>
        </xdr:from>
        <xdr:to>
          <xdr:col>19</xdr:col>
          <xdr:colOff>449580</xdr:colOff>
          <xdr:row>2</xdr:row>
          <xdr:rowOff>22860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</xdr:row>
      <xdr:rowOff>0</xdr:rowOff>
    </xdr:from>
    <xdr:to>
      <xdr:col>5</xdr:col>
      <xdr:colOff>415636</xdr:colOff>
      <xdr:row>2</xdr:row>
      <xdr:rowOff>360218</xdr:rowOff>
    </xdr:to>
    <xdr:sp macro="[0]!StarJoaking_Click" textlink="">
      <xdr:nvSpPr>
        <xdr:cNvPr id="13" name="StarJoaki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24200" y="1302327"/>
          <a:ext cx="415636" cy="360218"/>
        </a:xfrm>
        <a:prstGeom prst="star5">
          <a:avLst/>
        </a:prstGeom>
        <a:solidFill>
          <a:srgbClr val="000000"/>
        </a:solidFill>
        <a:ln>
          <a:solidFill>
            <a:srgbClr val="66FF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415636</xdr:colOff>
      <xdr:row>2</xdr:row>
      <xdr:rowOff>360218</xdr:rowOff>
    </xdr:to>
    <xdr:sp macro="[0]!StarJung_Click" textlink="">
      <xdr:nvSpPr>
        <xdr:cNvPr id="14" name="StarJu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590309" y="1302327"/>
          <a:ext cx="415636" cy="360218"/>
        </a:xfrm>
        <a:prstGeom prst="star5">
          <a:avLst/>
        </a:prstGeom>
        <a:solidFill>
          <a:srgbClr val="000000"/>
        </a:solidFill>
        <a:ln>
          <a:solidFill>
            <a:srgbClr val="66FF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13</xdr:col>
      <xdr:colOff>415636</xdr:colOff>
      <xdr:row>2</xdr:row>
      <xdr:rowOff>360218</xdr:rowOff>
    </xdr:to>
    <xdr:sp macro="[0]!StarLorenzo_Click" textlink="">
      <xdr:nvSpPr>
        <xdr:cNvPr id="15" name="StarLorenz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056418" y="1302327"/>
          <a:ext cx="415636" cy="360218"/>
        </a:xfrm>
        <a:prstGeom prst="star5">
          <a:avLst/>
        </a:prstGeom>
        <a:solidFill>
          <a:srgbClr val="000000"/>
        </a:solidFill>
        <a:ln>
          <a:solidFill>
            <a:srgbClr val="66FF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17</xdr:col>
      <xdr:colOff>415636</xdr:colOff>
      <xdr:row>2</xdr:row>
      <xdr:rowOff>360218</xdr:rowOff>
    </xdr:to>
    <xdr:sp macro="[0]!StarTito_Click" textlink="">
      <xdr:nvSpPr>
        <xdr:cNvPr id="16" name="StarTit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522527" y="1302327"/>
          <a:ext cx="415636" cy="360218"/>
        </a:xfrm>
        <a:prstGeom prst="star5">
          <a:avLst/>
        </a:prstGeom>
        <a:solidFill>
          <a:srgbClr val="000000"/>
        </a:solidFill>
        <a:ln>
          <a:solidFill>
            <a:srgbClr val="66FF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415636</xdr:colOff>
      <xdr:row>2</xdr:row>
      <xdr:rowOff>360218</xdr:rowOff>
    </xdr:to>
    <xdr:sp macro="[0]!StarFish_Click" textlink="">
      <xdr:nvSpPr>
        <xdr:cNvPr id="17" name="StarFish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58091" y="1302327"/>
          <a:ext cx="415636" cy="360218"/>
        </a:xfrm>
        <a:prstGeom prst="star5">
          <a:avLst/>
        </a:prstGeom>
        <a:solidFill>
          <a:srgbClr val="000000"/>
        </a:solidFill>
        <a:ln>
          <a:solidFill>
            <a:srgbClr val="66FF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21</xdr:col>
      <xdr:colOff>17370</xdr:colOff>
      <xdr:row>1</xdr:row>
      <xdr:rowOff>217786</xdr:rowOff>
    </xdr:from>
    <xdr:to>
      <xdr:col>23</xdr:col>
      <xdr:colOff>600636</xdr:colOff>
      <xdr:row>2</xdr:row>
      <xdr:rowOff>470648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FAD42FA6-0D79-44D2-572F-0B44AA744343}"/>
            </a:ext>
          </a:extLst>
        </xdr:cNvPr>
        <xdr:cNvGrpSpPr/>
      </xdr:nvGrpSpPr>
      <xdr:grpSpPr>
        <a:xfrm>
          <a:off x="12547164" y="453456"/>
          <a:ext cx="1887307" cy="763481"/>
          <a:chOff x="12576923" y="370186"/>
          <a:chExt cx="1892113" cy="763850"/>
        </a:xfrm>
      </xdr:grpSpPr>
      <xdr:pic>
        <xdr:nvPicPr>
          <xdr:cNvPr id="30" name="Imagen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53" t="3136" r="6152" b="12650"/>
          <a:stretch/>
        </xdr:blipFill>
        <xdr:spPr>
          <a:xfrm>
            <a:off x="13794439" y="370186"/>
            <a:ext cx="674597" cy="759184"/>
          </a:xfrm>
          <a:prstGeom prst="rect">
            <a:avLst/>
          </a:prstGeom>
        </xdr:spPr>
      </xdr:pic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16767" y="421205"/>
            <a:ext cx="694220" cy="707672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2397" b="13214"/>
          <a:stretch/>
        </xdr:blipFill>
        <xdr:spPr>
          <a:xfrm>
            <a:off x="12900875" y="421341"/>
            <a:ext cx="618242" cy="712695"/>
          </a:xfrm>
          <a:prstGeom prst="rect">
            <a:avLst/>
          </a:prstGeom>
        </xdr:spPr>
      </xdr:pic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006" b="-512"/>
          <a:stretch/>
        </xdr:blipFill>
        <xdr:spPr>
          <a:xfrm>
            <a:off x="12576923" y="480022"/>
            <a:ext cx="622901" cy="651755"/>
          </a:xfrm>
          <a:prstGeom prst="rect">
            <a:avLst/>
          </a:prstGeom>
        </xdr:spPr>
      </xdr:pic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97776" y="551867"/>
            <a:ext cx="583208" cy="580825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525781</xdr:colOff>
      <xdr:row>9</xdr:row>
      <xdr:rowOff>24716</xdr:rowOff>
    </xdr:from>
    <xdr:to>
      <xdr:col>23</xdr:col>
      <xdr:colOff>153881</xdr:colOff>
      <xdr:row>10</xdr:row>
      <xdr:rowOff>20388</xdr:rowOff>
    </xdr:to>
    <xdr:sp macro="[0]!CopiarStatYCheck" textlink="">
      <xdr:nvSpPr>
        <xdr:cNvPr id="2" name="Rectángulo 1">
          <a:extLst>
            <a:ext uri="{FF2B5EF4-FFF2-40B4-BE49-F238E27FC236}">
              <a16:creationId xmlns:a16="http://schemas.microsoft.com/office/drawing/2014/main" id="{230A3D8C-2B4B-49F0-9971-31171A418F65}"/>
            </a:ext>
          </a:extLst>
        </xdr:cNvPr>
        <xdr:cNvSpPr/>
      </xdr:nvSpPr>
      <xdr:spPr>
        <a:xfrm>
          <a:off x="13068301" y="3552776"/>
          <a:ext cx="938740" cy="346192"/>
        </a:xfrm>
        <a:prstGeom prst="rect">
          <a:avLst/>
        </a:prstGeom>
        <a:solidFill>
          <a:srgbClr val="66FF66"/>
        </a:solidFill>
        <a:ln w="15875">
          <a:solidFill>
            <a:srgbClr val="66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900" b="1">
              <a:solidFill>
                <a:srgbClr val="0E1912"/>
              </a:solidFill>
              <a:latin typeface="+mn-lt"/>
              <a:ea typeface="+mn-ea"/>
              <a:cs typeface="+mn-cs"/>
            </a:rPr>
            <a:t>GLOBAL</a:t>
          </a:r>
        </a:p>
      </xdr:txBody>
    </xdr:sp>
    <xdr:clientData/>
  </xdr:twoCellAnchor>
  <xdr:twoCellAnchor>
    <xdr:from>
      <xdr:col>21</xdr:col>
      <xdr:colOff>113186</xdr:colOff>
      <xdr:row>11</xdr:row>
      <xdr:rowOff>118782</xdr:rowOff>
    </xdr:from>
    <xdr:to>
      <xdr:col>22</xdr:col>
      <xdr:colOff>90861</xdr:colOff>
      <xdr:row>12</xdr:row>
      <xdr:rowOff>119756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133557B1-1003-424D-AA1D-F8024978D8AC}"/>
            </a:ext>
          </a:extLst>
        </xdr:cNvPr>
        <xdr:cNvGrpSpPr/>
      </xdr:nvGrpSpPr>
      <xdr:grpSpPr>
        <a:xfrm>
          <a:off x="12642980" y="4455112"/>
          <a:ext cx="629695" cy="354479"/>
          <a:chOff x="12241015" y="1516063"/>
          <a:chExt cx="630000" cy="345340"/>
        </a:xfrm>
      </xdr:grpSpPr>
      <xdr:sp macro="[0]!ROLL" textlink="">
        <xdr:nvSpPr>
          <xdr:cNvPr id="37" name="Rectángulo 36">
            <a:extLst>
              <a:ext uri="{FF2B5EF4-FFF2-40B4-BE49-F238E27FC236}">
                <a16:creationId xmlns:a16="http://schemas.microsoft.com/office/drawing/2014/main" id="{2C4287F5-713E-4603-A1B5-895080916FCB}"/>
              </a:ext>
            </a:extLst>
          </xdr:cNvPr>
          <xdr:cNvSpPr/>
        </xdr:nvSpPr>
        <xdr:spPr>
          <a:xfrm>
            <a:off x="12241015" y="1516063"/>
            <a:ext cx="630000" cy="340038"/>
          </a:xfrm>
          <a:prstGeom prst="rect">
            <a:avLst/>
          </a:prstGeom>
          <a:solidFill>
            <a:srgbClr val="F8F8F8"/>
          </a:solidFill>
          <a:ln w="15875">
            <a:solidFill>
              <a:srgbClr val="66FF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AR" sz="900" b="1">
              <a:solidFill>
                <a:srgbClr val="0E1912"/>
              </a:solidFill>
            </a:endParaRPr>
          </a:p>
        </xdr:txBody>
      </xdr:sp>
      <xdr:pic macro="[0]!ROLL"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9985773">
            <a:off x="12389640" y="1517877"/>
            <a:ext cx="329111" cy="343526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22</xdr:col>
      <xdr:colOff>500202</xdr:colOff>
      <xdr:row>11</xdr:row>
      <xdr:rowOff>121431</xdr:rowOff>
    </xdr:from>
    <xdr:to>
      <xdr:col>23</xdr:col>
      <xdr:colOff>492436</xdr:colOff>
      <xdr:row>12</xdr:row>
      <xdr:rowOff>117106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A261E07D-2873-4612-A0AB-805CEDA08D7C}"/>
            </a:ext>
          </a:extLst>
        </xdr:cNvPr>
        <xdr:cNvGrpSpPr/>
      </xdr:nvGrpSpPr>
      <xdr:grpSpPr>
        <a:xfrm>
          <a:off x="13682016" y="4457761"/>
          <a:ext cx="644255" cy="349180"/>
          <a:chOff x="13534142" y="1514987"/>
          <a:chExt cx="630000" cy="340041"/>
        </a:xfrm>
      </xdr:grpSpPr>
      <xdr:sp macro="[0]!FlushFichas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A46A0319-4453-4F3D-B423-1D9689E964A6}"/>
              </a:ext>
            </a:extLst>
          </xdr:cNvPr>
          <xdr:cNvSpPr/>
        </xdr:nvSpPr>
        <xdr:spPr>
          <a:xfrm>
            <a:off x="13534142" y="1514987"/>
            <a:ext cx="630000" cy="340038"/>
          </a:xfrm>
          <a:prstGeom prst="rect">
            <a:avLst/>
          </a:prstGeom>
          <a:solidFill>
            <a:srgbClr val="E01A4F"/>
          </a:solidFill>
          <a:ln w="158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AR" sz="900" b="1">
              <a:solidFill>
                <a:srgbClr val="0E1912"/>
              </a:solidFill>
              <a:latin typeface="+mn-lt"/>
              <a:ea typeface="+mn-ea"/>
              <a:cs typeface="+mn-cs"/>
            </a:endParaRPr>
          </a:p>
        </xdr:txBody>
      </xdr:sp>
      <xdr:pic macro="[0]!FlushFichas">
        <xdr:nvPicPr>
          <xdr:cNvPr id="23" name="Gráfico 22" descr="Señal de reciclaje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706668" y="1535655"/>
            <a:ext cx="295082" cy="319373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325952</xdr:colOff>
      <xdr:row>5</xdr:row>
      <xdr:rowOff>136921</xdr:rowOff>
    </xdr:from>
    <xdr:to>
      <xdr:col>6</xdr:col>
      <xdr:colOff>3468</xdr:colOff>
      <xdr:row>5</xdr:row>
      <xdr:rowOff>449865</xdr:rowOff>
    </xdr:to>
    <xdr:pic macro="[0]!SelectStatIcon">
      <xdr:nvPicPr>
        <xdr:cNvPr id="8" name="ico_Joaking_Brains" descr="Cerebro">
          <a:extLst>
            <a:ext uri="{FF2B5EF4-FFF2-40B4-BE49-F238E27FC236}">
              <a16:creationId xmlns:a16="http://schemas.microsoft.com/office/drawing/2014/main" id="{CFC0E3EB-8CD0-A18B-7F7E-FE69ECFA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20830" y="2006609"/>
          <a:ext cx="315789" cy="31294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282658</xdr:colOff>
      <xdr:row>5</xdr:row>
      <xdr:rowOff>151529</xdr:rowOff>
    </xdr:from>
    <xdr:to>
      <xdr:col>5</xdr:col>
      <xdr:colOff>249128</xdr:colOff>
      <xdr:row>5</xdr:row>
      <xdr:rowOff>435258</xdr:rowOff>
    </xdr:to>
    <xdr:pic macro="[0]!SelectStatIcon">
      <xdr:nvPicPr>
        <xdr:cNvPr id="20" name="ico_Joaking_Brawn" descr="Brazo musculoso">
          <a:extLst>
            <a:ext uri="{FF2B5EF4-FFF2-40B4-BE49-F238E27FC236}">
              <a16:creationId xmlns:a16="http://schemas.microsoft.com/office/drawing/2014/main" id="{D0E3BD68-E797-9360-F7AA-1EB39E764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657868" y="2021217"/>
          <a:ext cx="286138" cy="283729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28710</xdr:colOff>
      <xdr:row>5</xdr:row>
      <xdr:rowOff>148603</xdr:rowOff>
    </xdr:from>
    <xdr:to>
      <xdr:col>7</xdr:col>
      <xdr:colOff>320382</xdr:colOff>
      <xdr:row>5</xdr:row>
      <xdr:rowOff>438184</xdr:rowOff>
    </xdr:to>
    <xdr:pic macro="[0]!SelectStatIcon">
      <xdr:nvPicPr>
        <xdr:cNvPr id="43" name="ico_Joaking_Charm" descr="Smiling with hearts face outline with solid fill">
          <a:extLst>
            <a:ext uri="{FF2B5EF4-FFF2-40B4-BE49-F238E27FC236}">
              <a16:creationId xmlns:a16="http://schemas.microsoft.com/office/drawing/2014/main" id="{633F085E-B944-4C79-8177-D7E4FCEFB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206700" y="2018291"/>
          <a:ext cx="291672" cy="289581"/>
        </a:xfrm>
        <a:prstGeom prst="rect">
          <a:avLst/>
        </a:prstGeom>
      </xdr:spPr>
    </xdr:pic>
    <xdr:clientData/>
  </xdr:twoCellAnchor>
  <xdr:twoCellAnchor editAs="oneCell">
    <xdr:from>
      <xdr:col>6</xdr:col>
      <xdr:colOff>64141</xdr:colOff>
      <xdr:row>5</xdr:row>
      <xdr:rowOff>153616</xdr:rowOff>
    </xdr:from>
    <xdr:to>
      <xdr:col>6</xdr:col>
      <xdr:colOff>341391</xdr:colOff>
      <xdr:row>5</xdr:row>
      <xdr:rowOff>433170</xdr:rowOff>
    </xdr:to>
    <xdr:pic macro="[0]!SelectStatIcon">
      <xdr:nvPicPr>
        <xdr:cNvPr id="45" name="ico_Joaking_Fight" descr="Fencing outline">
          <a:extLst>
            <a:ext uri="{FF2B5EF4-FFF2-40B4-BE49-F238E27FC236}">
              <a16:creationId xmlns:a16="http://schemas.microsoft.com/office/drawing/2014/main" id="{8E0136D2-8F3B-4104-9B77-75DACD790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3413224" y="2023304"/>
          <a:ext cx="277250" cy="27955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407064</xdr:colOff>
      <xdr:row>5</xdr:row>
      <xdr:rowOff>109540</xdr:rowOff>
    </xdr:from>
    <xdr:to>
      <xdr:col>6</xdr:col>
      <xdr:colOff>772211</xdr:colOff>
      <xdr:row>5</xdr:row>
      <xdr:rowOff>477247</xdr:rowOff>
    </xdr:to>
    <xdr:pic macro="[0]!SelectStatIcon">
      <xdr:nvPicPr>
        <xdr:cNvPr id="46" name="ico_Joaking_Flight" descr="Chameleon outline">
          <a:extLst>
            <a:ext uri="{FF2B5EF4-FFF2-40B4-BE49-F238E27FC236}">
              <a16:creationId xmlns:a16="http://schemas.microsoft.com/office/drawing/2014/main" id="{F576C891-07EA-4B12-BFB9-EF14012CE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756147" y="1979228"/>
          <a:ext cx="365147" cy="36770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397206</xdr:colOff>
      <xdr:row>5</xdr:row>
      <xdr:rowOff>148333</xdr:rowOff>
    </xdr:from>
    <xdr:to>
      <xdr:col>8</xdr:col>
      <xdr:colOff>41152</xdr:colOff>
      <xdr:row>5</xdr:row>
      <xdr:rowOff>438454</xdr:rowOff>
    </xdr:to>
    <xdr:pic macro="[0]!SelectStatIcon">
      <xdr:nvPicPr>
        <xdr:cNvPr id="47" name="ico_Joaking_Grit" descr="Medieval Armor outline">
          <a:extLst>
            <a:ext uri="{FF2B5EF4-FFF2-40B4-BE49-F238E27FC236}">
              <a16:creationId xmlns:a16="http://schemas.microsoft.com/office/drawing/2014/main" id="{13B95DFC-5051-463C-99A8-3262EB3C0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4575196" y="2018021"/>
          <a:ext cx="298151" cy="29012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329668</xdr:colOff>
      <xdr:row>5</xdr:row>
      <xdr:rowOff>136921</xdr:rowOff>
    </xdr:from>
    <xdr:to>
      <xdr:col>14</xdr:col>
      <xdr:colOff>932</xdr:colOff>
      <xdr:row>5</xdr:row>
      <xdr:rowOff>449865</xdr:rowOff>
    </xdr:to>
    <xdr:pic macro="[0]!SelectStatIcon">
      <xdr:nvPicPr>
        <xdr:cNvPr id="61" name="ico_Lorenzo_Brains" descr="Cerebro">
          <a:extLst>
            <a:ext uri="{FF2B5EF4-FFF2-40B4-BE49-F238E27FC236}">
              <a16:creationId xmlns:a16="http://schemas.microsoft.com/office/drawing/2014/main" id="{6745A2AC-B71C-4CB9-AC45-AEF7D7BEE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7938517" y="2006609"/>
          <a:ext cx="315789" cy="31294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286375</xdr:colOff>
      <xdr:row>5</xdr:row>
      <xdr:rowOff>151529</xdr:rowOff>
    </xdr:from>
    <xdr:to>
      <xdr:col>13</xdr:col>
      <xdr:colOff>252844</xdr:colOff>
      <xdr:row>5</xdr:row>
      <xdr:rowOff>435258</xdr:rowOff>
    </xdr:to>
    <xdr:pic macro="[0]!SelectStatIcon">
      <xdr:nvPicPr>
        <xdr:cNvPr id="62" name="ico_Lorenzo_Brawn" descr="Brazo musculoso">
          <a:extLst>
            <a:ext uri="{FF2B5EF4-FFF2-40B4-BE49-F238E27FC236}">
              <a16:creationId xmlns:a16="http://schemas.microsoft.com/office/drawing/2014/main" id="{CB6A6965-45F5-45F6-9378-6F3E1EED0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7575555" y="2021217"/>
          <a:ext cx="286138" cy="283729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32426</xdr:colOff>
      <xdr:row>5</xdr:row>
      <xdr:rowOff>148603</xdr:rowOff>
    </xdr:from>
    <xdr:to>
      <xdr:col>15</xdr:col>
      <xdr:colOff>324098</xdr:colOff>
      <xdr:row>5</xdr:row>
      <xdr:rowOff>438184</xdr:rowOff>
    </xdr:to>
    <xdr:pic macro="[0]!SelectStatIcon">
      <xdr:nvPicPr>
        <xdr:cNvPr id="63" name="ico_Lorenzo_Charm" descr="Smiling with hearts face outline with solid fill">
          <a:extLst>
            <a:ext uri="{FF2B5EF4-FFF2-40B4-BE49-F238E27FC236}">
              <a16:creationId xmlns:a16="http://schemas.microsoft.com/office/drawing/2014/main" id="{B768475B-E78E-4F99-8374-C3F9102F5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9124387" y="2018291"/>
          <a:ext cx="291672" cy="28958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67857</xdr:colOff>
      <xdr:row>5</xdr:row>
      <xdr:rowOff>153616</xdr:rowOff>
    </xdr:from>
    <xdr:to>
      <xdr:col>14</xdr:col>
      <xdr:colOff>345107</xdr:colOff>
      <xdr:row>5</xdr:row>
      <xdr:rowOff>433170</xdr:rowOff>
    </xdr:to>
    <xdr:pic macro="[0]!SelectStatIcon">
      <xdr:nvPicPr>
        <xdr:cNvPr id="1024" name="ico_Lorenzo_Fight" descr="Fencing outline">
          <a:extLst>
            <a:ext uri="{FF2B5EF4-FFF2-40B4-BE49-F238E27FC236}">
              <a16:creationId xmlns:a16="http://schemas.microsoft.com/office/drawing/2014/main" id="{91541FD6-529B-4FE9-AA45-23972C3E6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8330911" y="2023304"/>
          <a:ext cx="277250" cy="279554"/>
        </a:xfrm>
        <a:prstGeom prst="rect">
          <a:avLst/>
        </a:prstGeom>
      </xdr:spPr>
    </xdr:pic>
    <xdr:clientData/>
  </xdr:twoCellAnchor>
  <xdr:twoCellAnchor editAs="oneCell">
    <xdr:from>
      <xdr:col>14</xdr:col>
      <xdr:colOff>421931</xdr:colOff>
      <xdr:row>5</xdr:row>
      <xdr:rowOff>109540</xdr:rowOff>
    </xdr:from>
    <xdr:to>
      <xdr:col>14</xdr:col>
      <xdr:colOff>787078</xdr:colOff>
      <xdr:row>5</xdr:row>
      <xdr:rowOff>477247</xdr:rowOff>
    </xdr:to>
    <xdr:pic macro="[0]!SelectStatIcon">
      <xdr:nvPicPr>
        <xdr:cNvPr id="1025" name="ico_Lorenzo_Flight" descr="Chameleon outline">
          <a:extLst>
            <a:ext uri="{FF2B5EF4-FFF2-40B4-BE49-F238E27FC236}">
              <a16:creationId xmlns:a16="http://schemas.microsoft.com/office/drawing/2014/main" id="{04176EC4-C1DF-4E7F-9AF0-871262114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8709338" y="2069719"/>
          <a:ext cx="365147" cy="36770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400922</xdr:colOff>
      <xdr:row>5</xdr:row>
      <xdr:rowOff>148333</xdr:rowOff>
    </xdr:from>
    <xdr:to>
      <xdr:col>16</xdr:col>
      <xdr:colOff>44868</xdr:colOff>
      <xdr:row>5</xdr:row>
      <xdr:rowOff>438454</xdr:rowOff>
    </xdr:to>
    <xdr:pic macro="[0]!SelectStatIcon">
      <xdr:nvPicPr>
        <xdr:cNvPr id="1026" name="ico_Lorenzo_Grit" descr="Medieval Armor outline">
          <a:extLst>
            <a:ext uri="{FF2B5EF4-FFF2-40B4-BE49-F238E27FC236}">
              <a16:creationId xmlns:a16="http://schemas.microsoft.com/office/drawing/2014/main" id="{1AABCFE1-B1C2-43F0-9082-B56A51827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9492883" y="2018021"/>
          <a:ext cx="298151" cy="29012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330106</xdr:colOff>
      <xdr:row>5</xdr:row>
      <xdr:rowOff>136921</xdr:rowOff>
    </xdr:from>
    <xdr:to>
      <xdr:col>10</xdr:col>
      <xdr:colOff>1370</xdr:colOff>
      <xdr:row>5</xdr:row>
      <xdr:rowOff>449865</xdr:rowOff>
    </xdr:to>
    <xdr:pic macro="[0]!SelectStatIcon">
      <xdr:nvPicPr>
        <xdr:cNvPr id="1027" name="ico_Jung_Brains" descr="Cerebro">
          <a:extLst>
            <a:ext uri="{FF2B5EF4-FFF2-40B4-BE49-F238E27FC236}">
              <a16:creationId xmlns:a16="http://schemas.microsoft.com/office/drawing/2014/main" id="{C92D2DE4-962D-42D0-BC1B-132FCF561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5481969" y="2006609"/>
          <a:ext cx="315789" cy="31294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286812</xdr:colOff>
      <xdr:row>5</xdr:row>
      <xdr:rowOff>151529</xdr:rowOff>
    </xdr:from>
    <xdr:to>
      <xdr:col>9</xdr:col>
      <xdr:colOff>253282</xdr:colOff>
      <xdr:row>5</xdr:row>
      <xdr:rowOff>435258</xdr:rowOff>
    </xdr:to>
    <xdr:pic macro="[0]!SelectStatIcon">
      <xdr:nvPicPr>
        <xdr:cNvPr id="1028" name="ico_Jung_Brawn" descr="Brazo musculoso">
          <a:extLst>
            <a:ext uri="{FF2B5EF4-FFF2-40B4-BE49-F238E27FC236}">
              <a16:creationId xmlns:a16="http://schemas.microsoft.com/office/drawing/2014/main" id="{CD4F62C8-A309-44B8-8F75-20B03481D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5119007" y="2021217"/>
          <a:ext cx="286138" cy="283729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32863</xdr:colOff>
      <xdr:row>5</xdr:row>
      <xdr:rowOff>148603</xdr:rowOff>
    </xdr:from>
    <xdr:to>
      <xdr:col>11</xdr:col>
      <xdr:colOff>324535</xdr:colOff>
      <xdr:row>5</xdr:row>
      <xdr:rowOff>438184</xdr:rowOff>
    </xdr:to>
    <xdr:pic macro="[0]!SelectStatIcon">
      <xdr:nvPicPr>
        <xdr:cNvPr id="1029" name="ico_Jung_Charm" descr="Smiling with hearts face outline with solid fill">
          <a:extLst>
            <a:ext uri="{FF2B5EF4-FFF2-40B4-BE49-F238E27FC236}">
              <a16:creationId xmlns:a16="http://schemas.microsoft.com/office/drawing/2014/main" id="{A48018AC-C05A-404A-8A0A-F6492EB9F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667839" y="2018291"/>
          <a:ext cx="291672" cy="28958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68295</xdr:colOff>
      <xdr:row>5</xdr:row>
      <xdr:rowOff>153616</xdr:rowOff>
    </xdr:from>
    <xdr:to>
      <xdr:col>10</xdr:col>
      <xdr:colOff>345545</xdr:colOff>
      <xdr:row>5</xdr:row>
      <xdr:rowOff>433170</xdr:rowOff>
    </xdr:to>
    <xdr:pic macro="[0]!SelectStatIcon">
      <xdr:nvPicPr>
        <xdr:cNvPr id="1030" name="ico_Jung_Fight" descr="Fencing outline">
          <a:extLst>
            <a:ext uri="{FF2B5EF4-FFF2-40B4-BE49-F238E27FC236}">
              <a16:creationId xmlns:a16="http://schemas.microsoft.com/office/drawing/2014/main" id="{973DF0C3-4238-4AE4-A1E6-1332ADBAF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5874363" y="2023304"/>
          <a:ext cx="277250" cy="279554"/>
        </a:xfrm>
        <a:prstGeom prst="rect">
          <a:avLst/>
        </a:prstGeom>
      </xdr:spPr>
    </xdr:pic>
    <xdr:clientData/>
  </xdr:twoCellAnchor>
  <xdr:twoCellAnchor editAs="oneCell">
    <xdr:from>
      <xdr:col>10</xdr:col>
      <xdr:colOff>422369</xdr:colOff>
      <xdr:row>5</xdr:row>
      <xdr:rowOff>109540</xdr:rowOff>
    </xdr:from>
    <xdr:to>
      <xdr:col>10</xdr:col>
      <xdr:colOff>787516</xdr:colOff>
      <xdr:row>5</xdr:row>
      <xdr:rowOff>477247</xdr:rowOff>
    </xdr:to>
    <xdr:pic macro="[0]!SelectStatIcon">
      <xdr:nvPicPr>
        <xdr:cNvPr id="1031" name="ico_Jung_Flight" descr="Chameleon outline">
          <a:extLst>
            <a:ext uri="{FF2B5EF4-FFF2-40B4-BE49-F238E27FC236}">
              <a16:creationId xmlns:a16="http://schemas.microsoft.com/office/drawing/2014/main" id="{CE94C60C-0880-4895-B221-4B7FEA13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6228437" y="1979228"/>
          <a:ext cx="365147" cy="36770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401359</xdr:colOff>
      <xdr:row>5</xdr:row>
      <xdr:rowOff>148333</xdr:rowOff>
    </xdr:from>
    <xdr:to>
      <xdr:col>12</xdr:col>
      <xdr:colOff>45306</xdr:colOff>
      <xdr:row>5</xdr:row>
      <xdr:rowOff>438454</xdr:rowOff>
    </xdr:to>
    <xdr:pic macro="[0]!SelectStatIcon">
      <xdr:nvPicPr>
        <xdr:cNvPr id="1032" name="ico_Jung_Grit" descr="Medieval Armor outline">
          <a:extLst>
            <a:ext uri="{FF2B5EF4-FFF2-40B4-BE49-F238E27FC236}">
              <a16:creationId xmlns:a16="http://schemas.microsoft.com/office/drawing/2014/main" id="{9054BEFC-13EF-4E88-B210-64651B917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7036335" y="2018021"/>
          <a:ext cx="298151" cy="29012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333824</xdr:colOff>
      <xdr:row>5</xdr:row>
      <xdr:rowOff>136921</xdr:rowOff>
    </xdr:from>
    <xdr:to>
      <xdr:col>18</xdr:col>
      <xdr:colOff>1815</xdr:colOff>
      <xdr:row>5</xdr:row>
      <xdr:rowOff>449865</xdr:rowOff>
    </xdr:to>
    <xdr:pic macro="[0]!SelectStatIcon">
      <xdr:nvPicPr>
        <xdr:cNvPr id="1033" name="ico_Tito_Brains" descr="Cerebro">
          <a:extLst>
            <a:ext uri="{FF2B5EF4-FFF2-40B4-BE49-F238E27FC236}">
              <a16:creationId xmlns:a16="http://schemas.microsoft.com/office/drawing/2014/main" id="{3195163F-5A54-4FC0-BDC8-D8FC5F3F4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0429010" y="2097100"/>
          <a:ext cx="315789" cy="31294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290530</xdr:colOff>
      <xdr:row>5</xdr:row>
      <xdr:rowOff>151529</xdr:rowOff>
    </xdr:from>
    <xdr:to>
      <xdr:col>17</xdr:col>
      <xdr:colOff>257000</xdr:colOff>
      <xdr:row>5</xdr:row>
      <xdr:rowOff>435258</xdr:rowOff>
    </xdr:to>
    <xdr:pic macro="[0]!SelectStatIcon">
      <xdr:nvPicPr>
        <xdr:cNvPr id="1034" name="ico_Tito_Brawn" descr="Brazo musculoso">
          <a:extLst>
            <a:ext uri="{FF2B5EF4-FFF2-40B4-BE49-F238E27FC236}">
              <a16:creationId xmlns:a16="http://schemas.microsoft.com/office/drawing/2014/main" id="{5D613DB4-4D81-4D31-8A16-5B075FFEC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0065151" y="2111708"/>
          <a:ext cx="287035" cy="283729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36582</xdr:colOff>
      <xdr:row>5</xdr:row>
      <xdr:rowOff>148603</xdr:rowOff>
    </xdr:from>
    <xdr:to>
      <xdr:col>19</xdr:col>
      <xdr:colOff>328254</xdr:colOff>
      <xdr:row>5</xdr:row>
      <xdr:rowOff>438184</xdr:rowOff>
    </xdr:to>
    <xdr:pic macro="[0]!SelectStatIcon">
      <xdr:nvPicPr>
        <xdr:cNvPr id="1035" name="ico_Tito_Charm" descr="Smiling with hearts face outline with solid fill">
          <a:extLst>
            <a:ext uri="{FF2B5EF4-FFF2-40B4-BE49-F238E27FC236}">
              <a16:creationId xmlns:a16="http://schemas.microsoft.com/office/drawing/2014/main" id="{8510CFFA-3F95-45BC-BCA1-62656E147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1618982" y="2108782"/>
          <a:ext cx="291672" cy="28958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72013</xdr:colOff>
      <xdr:row>5</xdr:row>
      <xdr:rowOff>153616</xdr:rowOff>
    </xdr:from>
    <xdr:to>
      <xdr:col>18</xdr:col>
      <xdr:colOff>349263</xdr:colOff>
      <xdr:row>5</xdr:row>
      <xdr:rowOff>433170</xdr:rowOff>
    </xdr:to>
    <xdr:pic macro="[0]!SelectStatIcon">
      <xdr:nvPicPr>
        <xdr:cNvPr id="1036" name="ico_Tito_Fight" descr="Fencing outline">
          <a:extLst>
            <a:ext uri="{FF2B5EF4-FFF2-40B4-BE49-F238E27FC236}">
              <a16:creationId xmlns:a16="http://schemas.microsoft.com/office/drawing/2014/main" id="{CF656158-A888-4F7F-9A72-3B9A46E59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0824096" y="2113795"/>
          <a:ext cx="277250" cy="27955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426087</xdr:colOff>
      <xdr:row>5</xdr:row>
      <xdr:rowOff>109540</xdr:rowOff>
    </xdr:from>
    <xdr:to>
      <xdr:col>18</xdr:col>
      <xdr:colOff>791234</xdr:colOff>
      <xdr:row>5</xdr:row>
      <xdr:rowOff>477247</xdr:rowOff>
    </xdr:to>
    <xdr:pic macro="[0]!SelectStatIcon">
      <xdr:nvPicPr>
        <xdr:cNvPr id="1037" name="ico_Tito_Flight" descr="Chameleon outline">
          <a:extLst>
            <a:ext uri="{FF2B5EF4-FFF2-40B4-BE49-F238E27FC236}">
              <a16:creationId xmlns:a16="http://schemas.microsoft.com/office/drawing/2014/main" id="{CFA965C9-DC17-48FC-91DA-5D9C95DBA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1178170" y="2069719"/>
          <a:ext cx="365147" cy="36770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405078</xdr:colOff>
      <xdr:row>5</xdr:row>
      <xdr:rowOff>148333</xdr:rowOff>
    </xdr:from>
    <xdr:to>
      <xdr:col>20</xdr:col>
      <xdr:colOff>49024</xdr:colOff>
      <xdr:row>5</xdr:row>
      <xdr:rowOff>438454</xdr:rowOff>
    </xdr:to>
    <xdr:pic macro="[0]!SelectStatIcon">
      <xdr:nvPicPr>
        <xdr:cNvPr id="1038" name="ico_Tito_Grit" descr="Medieval Armor outline">
          <a:extLst>
            <a:ext uri="{FF2B5EF4-FFF2-40B4-BE49-F238E27FC236}">
              <a16:creationId xmlns:a16="http://schemas.microsoft.com/office/drawing/2014/main" id="{D13D00C3-7E2D-4950-BD3E-8A89DF2E7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987478" y="2108512"/>
          <a:ext cx="300843" cy="29012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332854</xdr:colOff>
      <xdr:row>5</xdr:row>
      <xdr:rowOff>164541</xdr:rowOff>
    </xdr:from>
    <xdr:to>
      <xdr:col>2</xdr:col>
      <xdr:colOff>845</xdr:colOff>
      <xdr:row>5</xdr:row>
      <xdr:rowOff>477485</xdr:rowOff>
    </xdr:to>
    <xdr:pic macro="[0]!SelectStatIcon">
      <xdr:nvPicPr>
        <xdr:cNvPr id="1039" name="ico_Fish_Brains" descr="Cerebro">
          <a:extLst>
            <a:ext uri="{FF2B5EF4-FFF2-40B4-BE49-F238E27FC236}">
              <a16:creationId xmlns:a16="http://schemas.microsoft.com/office/drawing/2014/main" id="{B34D9951-CC5C-4274-BDE9-25E2E3042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569074" y="2039061"/>
          <a:ext cx="315789" cy="312944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205740</xdr:colOff>
      <xdr:row>5</xdr:row>
      <xdr:rowOff>179149</xdr:rowOff>
    </xdr:from>
    <xdr:to>
      <xdr:col>1</xdr:col>
      <xdr:colOff>256030</xdr:colOff>
      <xdr:row>5</xdr:row>
      <xdr:rowOff>462878</xdr:rowOff>
    </xdr:to>
    <xdr:pic macro="[0]!SelectStatIcon">
      <xdr:nvPicPr>
        <xdr:cNvPr id="1040" name="ico_Fish_Brawn" descr="Brazo musculoso">
          <a:extLst>
            <a:ext uri="{FF2B5EF4-FFF2-40B4-BE49-F238E27FC236}">
              <a16:creationId xmlns:a16="http://schemas.microsoft.com/office/drawing/2014/main" id="{5EF8371B-4A1F-4E1E-9E84-CA34DA657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05740" y="2053669"/>
          <a:ext cx="286510" cy="283729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35611</xdr:colOff>
      <xdr:row>5</xdr:row>
      <xdr:rowOff>176223</xdr:rowOff>
    </xdr:from>
    <xdr:to>
      <xdr:col>3</xdr:col>
      <xdr:colOff>327283</xdr:colOff>
      <xdr:row>5</xdr:row>
      <xdr:rowOff>465804</xdr:rowOff>
    </xdr:to>
    <xdr:pic macro="[0]!SelectStatIcon">
      <xdr:nvPicPr>
        <xdr:cNvPr id="1043" name="ico_Fish_Charm" descr="Smiling with hearts face outline with solid fill">
          <a:extLst>
            <a:ext uri="{FF2B5EF4-FFF2-40B4-BE49-F238E27FC236}">
              <a16:creationId xmlns:a16="http://schemas.microsoft.com/office/drawing/2014/main" id="{AAD6B660-C632-496A-927B-CC3DADA32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757731" y="2050743"/>
          <a:ext cx="291672" cy="28958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71043</xdr:colOff>
      <xdr:row>5</xdr:row>
      <xdr:rowOff>181236</xdr:rowOff>
    </xdr:from>
    <xdr:to>
      <xdr:col>2</xdr:col>
      <xdr:colOff>348293</xdr:colOff>
      <xdr:row>5</xdr:row>
      <xdr:rowOff>460790</xdr:rowOff>
    </xdr:to>
    <xdr:pic macro="[0]!SelectStatIcon">
      <xdr:nvPicPr>
        <xdr:cNvPr id="1044" name="ico_Fish_Fight" descr="Fencing outline">
          <a:extLst>
            <a:ext uri="{FF2B5EF4-FFF2-40B4-BE49-F238E27FC236}">
              <a16:creationId xmlns:a16="http://schemas.microsoft.com/office/drawing/2014/main" id="{ABF3D91A-B487-4EC8-9E91-DD979734B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962583" y="2055756"/>
          <a:ext cx="277250" cy="279554"/>
        </a:xfrm>
        <a:prstGeom prst="rect">
          <a:avLst/>
        </a:prstGeom>
      </xdr:spPr>
    </xdr:pic>
    <xdr:clientData/>
  </xdr:twoCellAnchor>
  <xdr:twoCellAnchor editAs="oneCell">
    <xdr:from>
      <xdr:col>2</xdr:col>
      <xdr:colOff>425117</xdr:colOff>
      <xdr:row>5</xdr:row>
      <xdr:rowOff>137160</xdr:rowOff>
    </xdr:from>
    <xdr:to>
      <xdr:col>2</xdr:col>
      <xdr:colOff>790264</xdr:colOff>
      <xdr:row>5</xdr:row>
      <xdr:rowOff>504867</xdr:rowOff>
    </xdr:to>
    <xdr:pic macro="[0]!SelectStatIcon">
      <xdr:nvPicPr>
        <xdr:cNvPr id="1045" name="ico_Fish_Flight" descr="Chameleon outline">
          <a:extLst>
            <a:ext uri="{FF2B5EF4-FFF2-40B4-BE49-F238E27FC236}">
              <a16:creationId xmlns:a16="http://schemas.microsoft.com/office/drawing/2014/main" id="{1D41CD40-2925-4A48-88FB-D3AD8984B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316657" y="2011680"/>
          <a:ext cx="365147" cy="36770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404107</xdr:colOff>
      <xdr:row>5</xdr:row>
      <xdr:rowOff>175953</xdr:rowOff>
    </xdr:from>
    <xdr:to>
      <xdr:col>4</xdr:col>
      <xdr:colOff>48054</xdr:colOff>
      <xdr:row>5</xdr:row>
      <xdr:rowOff>466074</xdr:rowOff>
    </xdr:to>
    <xdr:pic macro="[0]!SelectStatIcon">
      <xdr:nvPicPr>
        <xdr:cNvPr id="1046" name="ico_Fish_Grit" descr="Medieval Armor outline">
          <a:extLst>
            <a:ext uri="{FF2B5EF4-FFF2-40B4-BE49-F238E27FC236}">
              <a16:creationId xmlns:a16="http://schemas.microsoft.com/office/drawing/2014/main" id="{4530F421-8D63-476C-93AE-9C988B0C7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126227" y="2050473"/>
          <a:ext cx="299267" cy="290121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609217</xdr:colOff>
      <xdr:row>4</xdr:row>
      <xdr:rowOff>214722</xdr:rowOff>
    </xdr:from>
    <xdr:to>
      <xdr:col>22</xdr:col>
      <xdr:colOff>243948</xdr:colOff>
      <xdr:row>5</xdr:row>
      <xdr:rowOff>150626</xdr:rowOff>
    </xdr:to>
    <xdr:pic macro="[0]!ToggleStatIcon">
      <xdr:nvPicPr>
        <xdr:cNvPr id="1047" name="ico_stat_Brains" descr="Cerebro">
          <a:extLst>
            <a:ext uri="{FF2B5EF4-FFF2-40B4-BE49-F238E27FC236}">
              <a16:creationId xmlns:a16="http://schemas.microsoft.com/office/drawing/2014/main" id="{B4EFC334-EB2D-422A-9795-6FABD47A9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3169079" y="1822805"/>
          <a:ext cx="291628" cy="2880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250342</xdr:colOff>
      <xdr:row>4</xdr:row>
      <xdr:rowOff>36042</xdr:rowOff>
    </xdr:from>
    <xdr:to>
      <xdr:col>22</xdr:col>
      <xdr:colOff>541936</xdr:colOff>
      <xdr:row>4</xdr:row>
      <xdr:rowOff>324042</xdr:rowOff>
    </xdr:to>
    <xdr:pic macro="[0]!ToggleStatIcon">
      <xdr:nvPicPr>
        <xdr:cNvPr id="1048" name="ico_stat_Brawn" descr="Brazo musculoso">
          <a:extLst>
            <a:ext uri="{FF2B5EF4-FFF2-40B4-BE49-F238E27FC236}">
              <a16:creationId xmlns:a16="http://schemas.microsoft.com/office/drawing/2014/main" id="{169998FC-6B08-457A-B8E4-4E449C067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3467101" y="1644125"/>
          <a:ext cx="291594" cy="2880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621275</xdr:colOff>
      <xdr:row>5</xdr:row>
      <xdr:rowOff>155131</xdr:rowOff>
    </xdr:from>
    <xdr:to>
      <xdr:col>22</xdr:col>
      <xdr:colOff>258270</xdr:colOff>
      <xdr:row>5</xdr:row>
      <xdr:rowOff>443131</xdr:rowOff>
    </xdr:to>
    <xdr:pic macro="[0]!ToggleStatIcon">
      <xdr:nvPicPr>
        <xdr:cNvPr id="1049" name="ico_stat_Charm" descr="Smiling with hearts face outline with solid fill">
          <a:extLst>
            <a:ext uri="{FF2B5EF4-FFF2-40B4-BE49-F238E27FC236}">
              <a16:creationId xmlns:a16="http://schemas.microsoft.com/office/drawing/2014/main" id="{8D62A4F5-5F4D-4ED8-B67E-84524D3D7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3181137" y="2115310"/>
          <a:ext cx="293892" cy="2880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552142</xdr:colOff>
      <xdr:row>5</xdr:row>
      <xdr:rowOff>160144</xdr:rowOff>
    </xdr:from>
    <xdr:to>
      <xdr:col>23</xdr:col>
      <xdr:colOff>183648</xdr:colOff>
      <xdr:row>5</xdr:row>
      <xdr:rowOff>448144</xdr:rowOff>
    </xdr:to>
    <xdr:pic macro="[0]!ToggleStatIcon">
      <xdr:nvPicPr>
        <xdr:cNvPr id="1050" name="ico_stat_Fight" descr="Fencing outline">
          <a:extLst>
            <a:ext uri="{FF2B5EF4-FFF2-40B4-BE49-F238E27FC236}">
              <a16:creationId xmlns:a16="http://schemas.microsoft.com/office/drawing/2014/main" id="{C1F74B67-F087-415D-947A-9F2BD5289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3768901" y="2120323"/>
          <a:ext cx="288402" cy="2880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508194</xdr:colOff>
      <xdr:row>4</xdr:row>
      <xdr:rowOff>187341</xdr:rowOff>
    </xdr:from>
    <xdr:to>
      <xdr:col>23</xdr:col>
      <xdr:colOff>211298</xdr:colOff>
      <xdr:row>5</xdr:row>
      <xdr:rowOff>197757</xdr:rowOff>
    </xdr:to>
    <xdr:pic macro="[0]!ToggleStatIcon">
      <xdr:nvPicPr>
        <xdr:cNvPr id="1059" name="ico_stat_Flight" descr="Chameleon outline">
          <a:extLst>
            <a:ext uri="{FF2B5EF4-FFF2-40B4-BE49-F238E27FC236}">
              <a16:creationId xmlns:a16="http://schemas.microsoft.com/office/drawing/2014/main" id="{0D24230F-6BE3-4F7B-B91F-8A05EA518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3724953" y="1795424"/>
          <a:ext cx="360000" cy="36251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244336</xdr:colOff>
      <xdr:row>5</xdr:row>
      <xdr:rowOff>267023</xdr:rowOff>
    </xdr:from>
    <xdr:to>
      <xdr:col>22</xdr:col>
      <xdr:colOff>541452</xdr:colOff>
      <xdr:row>5</xdr:row>
      <xdr:rowOff>555023</xdr:rowOff>
    </xdr:to>
    <xdr:pic macro="[0]!ToggleStatIcon">
      <xdr:nvPicPr>
        <xdr:cNvPr id="1060" name="ico_stat_Grit" descr="Medieval Armor outline">
          <a:extLst>
            <a:ext uri="{FF2B5EF4-FFF2-40B4-BE49-F238E27FC236}">
              <a16:creationId xmlns:a16="http://schemas.microsoft.com/office/drawing/2014/main" id="{942239BF-D42B-4B31-A3FA-E294562A6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3461095" y="2227202"/>
          <a:ext cx="297116" cy="2880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66FF66"/>
              </a:solidFill>
            </a14:hiddenFill>
          </a:ext>
        </a:extLst>
      </xdr:spPr>
    </xdr:pic>
    <xdr:clientData/>
  </xdr:twoCellAnchor>
  <xdr:twoCellAnchor>
    <xdr:from>
      <xdr:col>22</xdr:col>
      <xdr:colOff>408496</xdr:colOff>
      <xdr:row>14</xdr:row>
      <xdr:rowOff>180680</xdr:rowOff>
    </xdr:from>
    <xdr:to>
      <xdr:col>23</xdr:col>
      <xdr:colOff>102125</xdr:colOff>
      <xdr:row>15</xdr:row>
      <xdr:rowOff>164969</xdr:rowOff>
    </xdr:to>
    <xdr:sp macro="[0]!SecretCounterClick" textlink="">
      <xdr:nvSpPr>
        <xdr:cNvPr id="6" name="Rectángulo 5">
          <a:extLst>
            <a:ext uri="{FF2B5EF4-FFF2-40B4-BE49-F238E27FC236}">
              <a16:creationId xmlns:a16="http://schemas.microsoft.com/office/drawing/2014/main" id="{4B96195D-B44A-F268-122F-BEF51432EA6C}"/>
            </a:ext>
          </a:extLst>
        </xdr:cNvPr>
        <xdr:cNvSpPr/>
      </xdr:nvSpPr>
      <xdr:spPr>
        <a:xfrm>
          <a:off x="13590310" y="5577525"/>
          <a:ext cx="345650" cy="3377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661022</xdr:colOff>
      <xdr:row>33</xdr:row>
      <xdr:rowOff>129540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70782" cy="6164580"/>
        </a:xfrm>
        <a:prstGeom prst="rect">
          <a:avLst/>
        </a:prstGeom>
      </xdr:spPr>
    </xdr:pic>
    <xdr:clientData/>
  </xdr:twoCellAnchor>
  <xdr:twoCellAnchor editAs="oneCell">
    <xdr:from>
      <xdr:col>1</xdr:col>
      <xdr:colOff>230840</xdr:colOff>
      <xdr:row>19</xdr:row>
      <xdr:rowOff>135876</xdr:rowOff>
    </xdr:from>
    <xdr:to>
      <xdr:col>2</xdr:col>
      <xdr:colOff>356224</xdr:colOff>
      <xdr:row>27</xdr:row>
      <xdr:rowOff>69882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474" y="3576193"/>
          <a:ext cx="910017" cy="1382560"/>
        </a:xfrm>
        <a:prstGeom prst="rect">
          <a:avLst/>
        </a:prstGeom>
      </xdr:spPr>
    </xdr:pic>
    <xdr:clientData/>
  </xdr:twoCellAnchor>
  <xdr:twoCellAnchor editAs="oneCell">
    <xdr:from>
      <xdr:col>11</xdr:col>
      <xdr:colOff>252150</xdr:colOff>
      <xdr:row>0</xdr:row>
      <xdr:rowOff>130579</xdr:rowOff>
    </xdr:from>
    <xdr:to>
      <xdr:col>12</xdr:col>
      <xdr:colOff>471134</xdr:colOff>
      <xdr:row>6</xdr:row>
      <xdr:rowOff>45456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430" y="130579"/>
          <a:ext cx="1011464" cy="1012157"/>
        </a:xfrm>
        <a:prstGeom prst="rect">
          <a:avLst/>
        </a:prstGeom>
      </xdr:spPr>
    </xdr:pic>
    <xdr:clientData/>
  </xdr:twoCellAnchor>
  <xdr:twoCellAnchor editAs="oneCell">
    <xdr:from>
      <xdr:col>1</xdr:col>
      <xdr:colOff>524874</xdr:colOff>
      <xdr:row>6</xdr:row>
      <xdr:rowOff>40345</xdr:rowOff>
    </xdr:from>
    <xdr:to>
      <xdr:col>2</xdr:col>
      <xdr:colOff>743858</xdr:colOff>
      <xdr:row>11</xdr:row>
      <xdr:rowOff>136292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08" y="1126761"/>
          <a:ext cx="1003617" cy="1001293"/>
        </a:xfrm>
        <a:prstGeom prst="rect">
          <a:avLst/>
        </a:prstGeom>
      </xdr:spPr>
    </xdr:pic>
    <xdr:clientData/>
  </xdr:twoCellAnchor>
  <xdr:twoCellAnchor editAs="oneCell">
    <xdr:from>
      <xdr:col>4</xdr:col>
      <xdr:colOff>298495</xdr:colOff>
      <xdr:row>26</xdr:row>
      <xdr:rowOff>76716</xdr:rowOff>
    </xdr:from>
    <xdr:to>
      <xdr:col>5</xdr:col>
      <xdr:colOff>509633</xdr:colOff>
      <xdr:row>32</xdr:row>
      <xdr:rowOff>23722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814"/>
        <a:stretch/>
      </xdr:blipFill>
      <xdr:spPr>
        <a:xfrm>
          <a:off x="3437030" y="4784518"/>
          <a:ext cx="995771" cy="1033422"/>
        </a:xfrm>
        <a:prstGeom prst="rect">
          <a:avLst/>
        </a:prstGeom>
      </xdr:spPr>
    </xdr:pic>
    <xdr:clientData/>
  </xdr:twoCellAnchor>
  <xdr:twoCellAnchor editAs="oneCell">
    <xdr:from>
      <xdr:col>0</xdr:col>
      <xdr:colOff>738631</xdr:colOff>
      <xdr:row>16</xdr:row>
      <xdr:rowOff>40497</xdr:rowOff>
    </xdr:from>
    <xdr:to>
      <xdr:col>2</xdr:col>
      <xdr:colOff>172982</xdr:colOff>
      <xdr:row>21</xdr:row>
      <xdr:rowOff>136444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631" y="2937606"/>
          <a:ext cx="1003618" cy="1001293"/>
        </a:xfrm>
        <a:prstGeom prst="rect">
          <a:avLst/>
        </a:prstGeom>
      </xdr:spPr>
    </xdr:pic>
    <xdr:clientData/>
  </xdr:twoCellAnchor>
  <xdr:twoCellAnchor>
    <xdr:from>
      <xdr:col>4</xdr:col>
      <xdr:colOff>45720</xdr:colOff>
      <xdr:row>7</xdr:row>
      <xdr:rowOff>7620</xdr:rowOff>
    </xdr:from>
    <xdr:to>
      <xdr:col>8</xdr:col>
      <xdr:colOff>114300</xdr:colOff>
      <xdr:row>27</xdr:row>
      <xdr:rowOff>99060</xdr:rowOff>
    </xdr:to>
    <xdr:sp macro="" textlink="">
      <xdr:nvSpPr>
        <xdr:cNvPr id="10" name="Hexágon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rot="5400000">
          <a:off x="2960370" y="1543050"/>
          <a:ext cx="3749040" cy="3238500"/>
        </a:xfrm>
        <a:prstGeom prst="hexagon">
          <a:avLst/>
        </a:prstGeom>
        <a:noFill/>
        <a:ln w="44450" cap="rnd">
          <a:solidFill>
            <a:schemeClr val="bg1"/>
          </a:solidFill>
          <a:prstDash val="dash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8</xdr:col>
      <xdr:colOff>175260</xdr:colOff>
      <xdr:row>9</xdr:row>
      <xdr:rowOff>175260</xdr:rowOff>
    </xdr:from>
    <xdr:to>
      <xdr:col>9</xdr:col>
      <xdr:colOff>609600</xdr:colOff>
      <xdr:row>11</xdr:row>
      <xdr:rowOff>68580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6271260" y="1889760"/>
          <a:ext cx="1196340" cy="274320"/>
        </a:xfrm>
        <a:prstGeom prst="rect">
          <a:avLst/>
        </a:prstGeom>
        <a:noFill/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s-AR" sz="1100">
              <a:solidFill>
                <a:schemeClr val="bg1"/>
              </a:solidFill>
              <a:latin typeface="+mn-lt"/>
              <a:ea typeface="+mn-ea"/>
              <a:cs typeface="+mn-cs"/>
            </a:rPr>
            <a:t>TRANSMUTACION</a:t>
          </a:r>
        </a:p>
      </xdr:txBody>
    </xdr:sp>
    <xdr:clientData/>
  </xdr:twoCellAnchor>
  <xdr:twoCellAnchor>
    <xdr:from>
      <xdr:col>5</xdr:col>
      <xdr:colOff>274320</xdr:colOff>
      <xdr:row>5</xdr:row>
      <xdr:rowOff>45720</xdr:rowOff>
    </xdr:from>
    <xdr:to>
      <xdr:col>6</xdr:col>
      <xdr:colOff>541020</xdr:colOff>
      <xdr:row>6</xdr:row>
      <xdr:rowOff>121920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4236720" y="960120"/>
          <a:ext cx="1059180" cy="259080"/>
        </a:xfrm>
        <a:prstGeom prst="rect">
          <a:avLst/>
        </a:prstGeom>
        <a:noFill/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s-AR" sz="1100">
              <a:solidFill>
                <a:schemeClr val="bg1"/>
              </a:solidFill>
              <a:latin typeface="+mn-lt"/>
              <a:ea typeface="+mn-ea"/>
              <a:cs typeface="+mn-cs"/>
            </a:rPr>
            <a:t>POTENCIACION</a:t>
          </a:r>
        </a:p>
      </xdr:txBody>
    </xdr:sp>
    <xdr:clientData/>
  </xdr:twoCellAnchor>
  <xdr:twoCellAnchor>
    <xdr:from>
      <xdr:col>2</xdr:col>
      <xdr:colOff>441960</xdr:colOff>
      <xdr:row>23</xdr:row>
      <xdr:rowOff>114300</xdr:rowOff>
    </xdr:from>
    <xdr:to>
      <xdr:col>3</xdr:col>
      <xdr:colOff>762000</xdr:colOff>
      <xdr:row>25</xdr:row>
      <xdr:rowOff>7620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26920" y="4320540"/>
          <a:ext cx="1112520" cy="259080"/>
        </a:xfrm>
        <a:prstGeom prst="rect">
          <a:avLst/>
        </a:prstGeom>
        <a:noFill/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s-AR" sz="1100">
              <a:solidFill>
                <a:schemeClr val="bg1"/>
              </a:solidFill>
              <a:latin typeface="+mn-lt"/>
              <a:ea typeface="+mn-ea"/>
              <a:cs typeface="+mn-cs"/>
            </a:rPr>
            <a:t>MANIPULACION</a:t>
          </a:r>
        </a:p>
      </xdr:txBody>
    </xdr:sp>
    <xdr:clientData/>
  </xdr:twoCellAnchor>
  <xdr:twoCellAnchor>
    <xdr:from>
      <xdr:col>2</xdr:col>
      <xdr:colOff>746760</xdr:colOff>
      <xdr:row>10</xdr:row>
      <xdr:rowOff>106680</xdr:rowOff>
    </xdr:from>
    <xdr:to>
      <xdr:col>3</xdr:col>
      <xdr:colOff>662940</xdr:colOff>
      <xdr:row>12</xdr:row>
      <xdr:rowOff>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2331720" y="1935480"/>
          <a:ext cx="708660" cy="259080"/>
        </a:xfrm>
        <a:prstGeom prst="rect">
          <a:avLst/>
        </a:prstGeom>
        <a:noFill/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100">
              <a:solidFill>
                <a:schemeClr val="bg1"/>
              </a:solidFill>
            </a:rPr>
            <a:t>EMISION</a:t>
          </a:r>
        </a:p>
      </xdr:txBody>
    </xdr:sp>
    <xdr:clientData/>
  </xdr:twoCellAnchor>
  <xdr:twoCellAnchor>
    <xdr:from>
      <xdr:col>8</xdr:col>
      <xdr:colOff>45720</xdr:colOff>
      <xdr:row>23</xdr:row>
      <xdr:rowOff>152400</xdr:rowOff>
    </xdr:from>
    <xdr:to>
      <xdr:col>9</xdr:col>
      <xdr:colOff>502920</xdr:colOff>
      <xdr:row>25</xdr:row>
      <xdr:rowOff>45720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6385560" y="4358640"/>
          <a:ext cx="1249680" cy="259080"/>
        </a:xfrm>
        <a:prstGeom prst="rect">
          <a:avLst/>
        </a:prstGeom>
        <a:noFill/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s-AR" sz="1100">
              <a:solidFill>
                <a:schemeClr val="bg1"/>
              </a:solidFill>
              <a:latin typeface="+mn-lt"/>
              <a:ea typeface="+mn-ea"/>
              <a:cs typeface="+mn-cs"/>
            </a:rPr>
            <a:t>MATERIALIZACION</a:t>
          </a:r>
        </a:p>
      </xdr:txBody>
    </xdr:sp>
    <xdr:clientData/>
  </xdr:twoCellAnchor>
  <xdr:twoCellAnchor>
    <xdr:from>
      <xdr:col>5</xdr:col>
      <xdr:colOff>373380</xdr:colOff>
      <xdr:row>27</xdr:row>
      <xdr:rowOff>167640</xdr:rowOff>
    </xdr:from>
    <xdr:to>
      <xdr:col>6</xdr:col>
      <xdr:colOff>739140</xdr:colOff>
      <xdr:row>29</xdr:row>
      <xdr:rowOff>60960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4335780" y="5105400"/>
          <a:ext cx="1158240" cy="259080"/>
        </a:xfrm>
        <a:prstGeom prst="rect">
          <a:avLst/>
        </a:prstGeom>
        <a:noFill/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s-AR" sz="1100">
              <a:solidFill>
                <a:schemeClr val="bg1"/>
              </a:solidFill>
              <a:latin typeface="+mn-lt"/>
              <a:ea typeface="+mn-ea"/>
              <a:cs typeface="+mn-cs"/>
            </a:rPr>
            <a:t>ESPECIALZACION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rique" refreshedDate="45789.427863425924" createdVersion="8" refreshedVersion="8" minRefreshableVersion="3" recordCount="159" xr:uid="{E4FB6EE2-457F-4903-ACEC-FE6E8D3B3A2B}">
  <cacheSource type="worksheet">
    <worksheetSource ref="A1:BT5000" sheet="IMPRESION"/>
  </cacheSource>
  <cacheFields count="77">
    <cacheField name="ID HISTORICO" numFmtId="0">
      <sharedItems containsBlank="1" containsMixedTypes="1" containsNumber="1" containsInteger="1" minValue="1" maxValue="110" count="11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s v=""/>
        <m/>
      </sharedItems>
    </cacheField>
    <cacheField name="Id" numFmtId="0">
      <sharedItems containsString="0" containsBlank="1" containsNumber="1" containsInteger="1" minValue="1" maxValue="90"/>
    </cacheField>
    <cacheField name="PERSONAJE" numFmtId="0">
      <sharedItems containsBlank="1" count="5">
        <s v="Fish"/>
        <s v="Lorenzo"/>
        <s v="Tito"/>
        <s v="Joaking"/>
        <m/>
      </sharedItems>
    </cacheField>
    <cacheField name="STAT" numFmtId="0">
      <sharedItems containsBlank="1" count="7">
        <s v="Brains"/>
        <s v="Flight"/>
        <s v="Charm"/>
        <s v="Grit"/>
        <s v="Brawn"/>
        <s v="Fight"/>
        <m/>
      </sharedItems>
    </cacheField>
    <cacheField name="DADO" numFmtId="0">
      <sharedItems containsBlank="1"/>
    </cacheField>
    <cacheField name="MOD" numFmtId="0">
      <sharedItems containsString="0" containsBlank="1" containsNumber="1" containsInteger="1" minValue="0" maxValue="5"/>
    </cacheField>
    <cacheField name="FICHAS" numFmtId="0">
      <sharedItems containsString="0" containsBlank="1" containsNumber="1" containsInteger="1" minValue="0" maxValue="7"/>
    </cacheField>
    <cacheField name="CHECK" numFmtId="0">
      <sharedItems containsString="0" containsBlank="1" containsNumber="1" containsInteger="1" minValue="1" maxValue="19"/>
    </cacheField>
    <cacheField name="VALOR DADO TIRADO" numFmtId="0">
      <sharedItems containsString="0" containsBlank="1" containsNumber="1" containsInteger="1" minValue="1" maxValue="20"/>
    </cacheField>
    <cacheField name="PASA O NO PASA" numFmtId="0">
      <sharedItems containsBlank="1"/>
    </cacheField>
    <cacheField name="VALOR FICHAS USADAS" numFmtId="0">
      <sharedItems containsString="0" containsBlank="1" containsNumber="1" containsInteger="1" minValue="0" maxValue="2"/>
    </cacheField>
    <cacheField name="CUANTAS FICHAS GANA" numFmtId="0">
      <sharedItems containsString="0" containsBlank="1" containsNumber="1" containsInteger="1" minValue="0" maxValue="1"/>
    </cacheField>
    <cacheField name="EXPLOTA O NO EXPLOTA" numFmtId="0">
      <sharedItems containsBlank="1"/>
    </cacheField>
    <cacheField name="VALOR DADO + VALOR FICHAS + MID" numFmtId="0">
      <sharedItems containsString="0" containsBlank="1" containsNumber="1" containsInteger="1" minValue="1" maxValue="25"/>
    </cacheField>
    <cacheField name="VALOR DADO TIRADO2" numFmtId="0">
      <sharedItems containsString="0" containsBlank="1" containsNumber="1" containsInteger="1" minValue="1" maxValue="13"/>
    </cacheField>
    <cacheField name="VALOR FICHAS USADAS2" numFmtId="0">
      <sharedItems containsString="0" containsBlank="1" containsNumber="1" containsInteger="1" minValue="0" maxValue="4"/>
    </cacheField>
    <cacheField name="VALOR DADO + VALOR FICHAS + MID2" numFmtId="0">
      <sharedItems containsString="0" containsBlank="1" containsNumber="1" containsInteger="1" minValue="5" maxValue="38"/>
    </cacheField>
    <cacheField name="EXPLOTA O NO EXPLOTA2" numFmtId="0">
      <sharedItems containsBlank="1"/>
    </cacheField>
    <cacheField name="VALOR DADO TIRADO3" numFmtId="0">
      <sharedItems containsString="0" containsBlank="1" containsNumber="1" containsInteger="1" minValue="2" maxValue="12"/>
    </cacheField>
    <cacheField name="VALOR FICHAS USADAS3" numFmtId="0">
      <sharedItems containsString="0" containsBlank="1" containsNumber="1" containsInteger="1" minValue="0" maxValue="1"/>
    </cacheField>
    <cacheField name="VALOR DADO + VALOR FICHAS + MID3" numFmtId="0">
      <sharedItems containsString="0" containsBlank="1" containsNumber="1" containsInteger="1" minValue="10" maxValue="41"/>
    </cacheField>
    <cacheField name="EXPLOTA O NO EXPLOTA3" numFmtId="0">
      <sharedItems containsBlank="1"/>
    </cacheField>
    <cacheField name="VALOR DADO TIRADO4" numFmtId="0">
      <sharedItems containsString="0" containsBlank="1" containsNumber="1" containsInteger="1" minValue="1" maxValue="4"/>
    </cacheField>
    <cacheField name="VALOR FICHAS USADAS4" numFmtId="0">
      <sharedItems containsString="0" containsBlank="1" containsNumber="1" containsInteger="1" minValue="0" maxValue="0"/>
    </cacheField>
    <cacheField name="VALOR DADO + VALOR FICHAS + MID4" numFmtId="0">
      <sharedItems containsString="0" containsBlank="1" containsNumber="1" containsInteger="1" minValue="16" maxValue="42"/>
    </cacheField>
    <cacheField name="EXPLOTA O NO EXPLOTA4" numFmtId="0">
      <sharedItems containsBlank="1"/>
    </cacheField>
    <cacheField name="VALOR DADO TIRADO5" numFmtId="0">
      <sharedItems containsString="0" containsBlank="1" containsNumber="1" containsInteger="1" minValue="1" maxValue="1"/>
    </cacheField>
    <cacheField name="VALOR FICHAS USADAS5" numFmtId="0">
      <sharedItems containsString="0" containsBlank="1" containsNumber="1" containsInteger="1" minValue="0" maxValue="0"/>
    </cacheField>
    <cacheField name="VALOR DADO + VALOR FICHAS + MID5" numFmtId="0">
      <sharedItems containsString="0" containsBlank="1" containsNumber="1" containsInteger="1" minValue="17" maxValue="17"/>
    </cacheField>
    <cacheField name="EXPLOTA O NO EXPLOTA5" numFmtId="0">
      <sharedItems containsBlank="1"/>
    </cacheField>
    <cacheField name="VALOR DADO TIRADO6" numFmtId="0">
      <sharedItems containsNonDate="0" containsString="0" containsBlank="1"/>
    </cacheField>
    <cacheField name="VALOR FICHAS USADAS6" numFmtId="0">
      <sharedItems containsNonDate="0" containsString="0" containsBlank="1"/>
    </cacheField>
    <cacheField name="VALOR DADO + VALOR FICHAS + MID6" numFmtId="0">
      <sharedItems containsNonDate="0" containsString="0" containsBlank="1"/>
    </cacheField>
    <cacheField name="EXPLOTA O NO EXPLOTA6" numFmtId="0">
      <sharedItems containsNonDate="0" containsString="0" containsBlank="1"/>
    </cacheField>
    <cacheField name="VALOR DADO TIRADO7" numFmtId="0">
      <sharedItems containsNonDate="0" containsString="0" containsBlank="1"/>
    </cacheField>
    <cacheField name="VALOR FICHAS USADAS7" numFmtId="0">
      <sharedItems containsNonDate="0" containsString="0" containsBlank="1"/>
    </cacheField>
    <cacheField name="VALOR DADO + VALOR FICHAS + MID7" numFmtId="0">
      <sharedItems containsNonDate="0" containsString="0" containsBlank="1"/>
    </cacheField>
    <cacheField name="EXPLOTA O NO EXPLOTA7" numFmtId="0">
      <sharedItems containsNonDate="0" containsString="0" containsBlank="1"/>
    </cacheField>
    <cacheField name="VALOR DADO TIRADO8" numFmtId="0">
      <sharedItems containsNonDate="0" containsString="0" containsBlank="1"/>
    </cacheField>
    <cacheField name="VALOR FICHAS USADAS8" numFmtId="0">
      <sharedItems containsNonDate="0" containsString="0" containsBlank="1"/>
    </cacheField>
    <cacheField name="VALOR DADO + VALOR FICHAS + MID8" numFmtId="0">
      <sharedItems containsNonDate="0" containsString="0" containsBlank="1"/>
    </cacheField>
    <cacheField name="EXPLOTA O NO EXPLOTA8" numFmtId="0">
      <sharedItems containsNonDate="0" containsString="0" containsBlank="1"/>
    </cacheField>
    <cacheField name="VALOR DADO TIRADO9" numFmtId="0">
      <sharedItems containsNonDate="0" containsString="0" containsBlank="1"/>
    </cacheField>
    <cacheField name="VALOR FICHAS USADAS9" numFmtId="0">
      <sharedItems containsNonDate="0" containsString="0" containsBlank="1"/>
    </cacheField>
    <cacheField name="VALOR DADO + VALOR FICHAS + MID9" numFmtId="0">
      <sharedItems containsNonDate="0" containsString="0" containsBlank="1"/>
    </cacheField>
    <cacheField name="EXPLOTA O NO EXPLOTA9" numFmtId="0">
      <sharedItems containsNonDate="0" containsString="0" containsBlank="1"/>
    </cacheField>
    <cacheField name="VALOR DADO TIRADO10" numFmtId="0">
      <sharedItems containsNonDate="0" containsString="0" containsBlank="1"/>
    </cacheField>
    <cacheField name="VALOR FICHAS USADAS10" numFmtId="0">
      <sharedItems containsNonDate="0" containsString="0" containsBlank="1"/>
    </cacheField>
    <cacheField name="VALOR DADO + VALOR FICHAS + MID10" numFmtId="0">
      <sharedItems containsNonDate="0" containsString="0" containsBlank="1"/>
    </cacheField>
    <cacheField name="EXPLOTA O NO EXPLOTA10" numFmtId="0">
      <sharedItems containsNonDate="0" containsString="0" containsBlank="1"/>
    </cacheField>
    <cacheField name="VALOR DADO TIRADO11" numFmtId="0">
      <sharedItems containsNonDate="0" containsString="0" containsBlank="1"/>
    </cacheField>
    <cacheField name="VALOR FICHAS USADAS11" numFmtId="0">
      <sharedItems containsNonDate="0" containsString="0" containsBlank="1"/>
    </cacheField>
    <cacheField name="VALOR DADO + VALOR FICHAS + MID11" numFmtId="0">
      <sharedItems containsNonDate="0" containsString="0" containsBlank="1"/>
    </cacheField>
    <cacheField name="EXPLOTA O NO EXPLOTA11" numFmtId="0">
      <sharedItems containsNonDate="0" containsString="0" containsBlank="1"/>
    </cacheField>
    <cacheField name="VALOR DADO TIRADO12" numFmtId="0">
      <sharedItems containsNonDate="0" containsString="0" containsBlank="1"/>
    </cacheField>
    <cacheField name="VALOR FICHAS USADAS12" numFmtId="0">
      <sharedItems containsNonDate="0" containsString="0" containsBlank="1"/>
    </cacheField>
    <cacheField name="VALOR DADO + VALOR FICHAS + MID12" numFmtId="0">
      <sharedItems containsNonDate="0" containsString="0" containsBlank="1"/>
    </cacheField>
    <cacheField name="EXPLOTA O NO EXPLOTA12" numFmtId="0">
      <sharedItems containsNonDate="0" containsString="0" containsBlank="1"/>
    </cacheField>
    <cacheField name="ESTRELLA" numFmtId="0">
      <sharedItems containsBlank="1"/>
    </cacheField>
    <cacheField name="TIMESTAMP" numFmtId="0">
      <sharedItems containsNonDate="0" containsDate="1" containsString="0" containsBlank="1" minDate="2025-05-04T16:28:31" maxDate="2025-05-04T22:40:55"/>
    </cacheField>
    <cacheField name="COMENTARIO" numFmtId="0">
      <sharedItems containsBlank="1"/>
    </cacheField>
    <cacheField name="CONTEXTO" numFmtId="0">
      <sharedItems containsBlank="1"/>
    </cacheField>
    <cacheField name="PASA O NO PASA2" numFmtId="0">
      <sharedItems containsBlank="1" count="3">
        <s v="NO PASA"/>
        <s v="PASA"/>
        <m/>
      </sharedItems>
    </cacheField>
    <cacheField name="Valor total dados" numFmtId="0">
      <sharedItems containsString="0" containsBlank="1" containsNumber="1" containsInteger="1" minValue="0" maxValue="37"/>
    </cacheField>
    <cacheField name="PASO POR CUANTO?" numFmtId="0">
      <sharedItems containsBlank="1" containsMixedTypes="1" containsNumber="1" containsInteger="1" minValue="-15" maxValue="37"/>
    </cacheField>
    <cacheField name="NO PASO POR CUANTO?" numFmtId="0">
      <sharedItems containsBlank="1"/>
    </cacheField>
    <cacheField name="CUANTAS VECES EXPLOTO" numFmtId="0">
      <sharedItems containsString="0" containsBlank="1" containsNumber="1" containsInteger="1" minValue="0" maxValue="4"/>
    </cacheField>
    <cacheField name="CUANTOS DADOS TIRO" numFmtId="0">
      <sharedItems containsString="0" containsBlank="1" containsNumber="1" containsInteger="1" minValue="0" maxValue="5"/>
    </cacheField>
    <cacheField name="CUANTO FUE EL MAXIMO SUMADO DE DADOS" numFmtId="0">
      <sharedItems containsString="0" containsBlank="1" containsNumber="1" containsInteger="1" minValue="0" maxValue="42"/>
    </cacheField>
    <cacheField name="Fichas usadas" numFmtId="0">
      <sharedItems containsString="0" containsBlank="1" containsNumber="1" containsInteger="1" minValue="0" maxValue="6"/>
    </cacheField>
    <cacheField name="Numero dado usado?" numFmtId="0">
      <sharedItems containsBlank="1" containsMixedTypes="1" containsNumber="1" containsInteger="1" minValue="4" maxValue="20"/>
    </cacheField>
    <cacheField name="NAT?" numFmtId="0">
      <sharedItems containsString="0" containsBlank="1" containsNumber="1" containsInteger="1" minValue="0" maxValue="3"/>
    </cacheField>
    <cacheField name="Max dados / Rolls" numFmtId="0" formula="'CUANTO FUE EL MAXIMO SUMADO DE DADOS'/'CUANTOS DADOS TIRO'" databaseField="0"/>
    <cacheField name="Nat / rolls" numFmtId="0" formula="NAT?/'CUANTOS DADOS TIRO'" databaseField="0"/>
    <cacheField name="Modificador / tirada" numFmtId="0" formula="MOD/'CUANTOS DADOS TIRO'" databaseField="0"/>
    <cacheField name="Fichas / roll" numFmtId="0" formula="'Fichas usadas'/'CUANTOS DADOS TIRO'" databaseField="0"/>
    <cacheField name="Valor total dado / rolls" numFmtId="0" formula="'Valor total dados'/'CUANTOS DADOS TIRO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">
  <r>
    <x v="0"/>
    <n v="1"/>
    <x v="0"/>
    <x v="0"/>
    <s v="D20"/>
    <n v="3"/>
    <n v="0"/>
    <n v="14"/>
    <n v="10"/>
    <s v="NO PASA -1"/>
    <n v="0"/>
    <n v="1"/>
    <s v="NO EXPLOTA"/>
    <n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0"/>
    <n v="-1"/>
    <s v=""/>
    <n v="0"/>
    <n v="1"/>
    <n v="13"/>
    <n v="0"/>
    <n v="20"/>
    <n v="0"/>
  </r>
  <r>
    <x v="1"/>
    <n v="2"/>
    <x v="1"/>
    <x v="0"/>
    <s v="D12"/>
    <n v="5"/>
    <n v="0"/>
    <n v="11"/>
    <n v="7"/>
    <s v="PASA 1"/>
    <n v="0"/>
    <n v="0"/>
    <s v="NO EXPLOTA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7"/>
    <n v="1"/>
    <s v=""/>
    <n v="0"/>
    <n v="1"/>
    <n v="12"/>
    <n v="0"/>
    <n v="12"/>
    <n v="0"/>
  </r>
  <r>
    <x v="2"/>
    <n v="3"/>
    <x v="1"/>
    <x v="1"/>
    <s v="D8"/>
    <n v="1"/>
    <n v="0"/>
    <n v="15"/>
    <n v="4"/>
    <s v="NO PASA -10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4"/>
    <n v="-10"/>
    <s v=""/>
    <n v="0"/>
    <n v="1"/>
    <n v="5"/>
    <n v="0"/>
    <n v="8"/>
    <n v="0"/>
  </r>
  <r>
    <x v="3"/>
    <n v="4"/>
    <x v="0"/>
    <x v="2"/>
    <s v="D8"/>
    <n v="0"/>
    <n v="1"/>
    <n v="6"/>
    <n v="7"/>
    <s v="PASA 9"/>
    <n v="1"/>
    <n v="0"/>
    <s v="EXPLOTA"/>
    <n v="8"/>
    <n v="7"/>
    <n v="0"/>
    <n v="15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4"/>
    <n v="9"/>
    <s v=""/>
    <n v="1"/>
    <n v="2"/>
    <n v="15"/>
    <n v="1"/>
    <n v="8"/>
    <n v="0"/>
  </r>
  <r>
    <x v="4"/>
    <n v="5"/>
    <x v="2"/>
    <x v="2"/>
    <s v="D10"/>
    <n v="0"/>
    <n v="0"/>
    <n v="6"/>
    <n v="7"/>
    <s v="PASA 1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7"/>
    <n v="1"/>
    <s v=""/>
    <n v="0"/>
    <n v="1"/>
    <n v="7"/>
    <n v="0"/>
    <n v="10"/>
    <n v="0"/>
  </r>
  <r>
    <x v="5"/>
    <n v="6"/>
    <x v="0"/>
    <x v="3"/>
    <s v="D12"/>
    <n v="0"/>
    <n v="0"/>
    <n v="10"/>
    <n v="7"/>
    <s v="NO PASA -3"/>
    <n v="0"/>
    <n v="1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7"/>
    <n v="-3"/>
    <s v=""/>
    <n v="0"/>
    <n v="1"/>
    <n v="7"/>
    <n v="0"/>
    <n v="12"/>
    <n v="0"/>
  </r>
  <r>
    <x v="6"/>
    <n v="7"/>
    <x v="3"/>
    <x v="2"/>
    <s v="D20"/>
    <n v="0"/>
    <n v="0"/>
    <n v="6"/>
    <n v="3"/>
    <s v="NO PASA -3"/>
    <n v="0"/>
    <n v="1"/>
    <s v="NO EXPLOTA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3"/>
    <n v="-3"/>
    <s v=""/>
    <n v="0"/>
    <n v="1"/>
    <n v="3"/>
    <n v="0"/>
    <n v="20"/>
    <n v="0"/>
  </r>
  <r>
    <x v="7"/>
    <n v="8"/>
    <x v="0"/>
    <x v="0"/>
    <s v="D20"/>
    <n v="3"/>
    <n v="1"/>
    <n v="8"/>
    <n v="13"/>
    <s v="PASA 8"/>
    <n v="0"/>
    <n v="0"/>
    <s v="NO EXPLOTA"/>
    <n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3"/>
    <n v="8"/>
    <s v=""/>
    <n v="0"/>
    <n v="1"/>
    <n v="16"/>
    <n v="0"/>
    <n v="20"/>
    <n v="0"/>
  </r>
  <r>
    <x v="8"/>
    <n v="8"/>
    <x v="3"/>
    <x v="0"/>
    <s v="D8"/>
    <n v="1"/>
    <n v="1"/>
    <n v="8"/>
    <n v="1"/>
    <s v="NO PASA -6"/>
    <n v="0"/>
    <n v="1"/>
    <s v="NO EXPLOTA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6"/>
    <s v=""/>
    <n v="0"/>
    <n v="1"/>
    <n v="2"/>
    <n v="0"/>
    <n v="8"/>
    <n v="0"/>
  </r>
  <r>
    <x v="9"/>
    <n v="8"/>
    <x v="1"/>
    <x v="0"/>
    <s v="D12"/>
    <n v="5"/>
    <n v="1"/>
    <n v="8"/>
    <n v="4"/>
    <s v="PASA 1"/>
    <n v="0"/>
    <n v="0"/>
    <s v="NO EXPLOTA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4"/>
    <n v="1"/>
    <s v=""/>
    <n v="0"/>
    <n v="1"/>
    <n v="9"/>
    <n v="0"/>
    <n v="12"/>
    <n v="0"/>
  </r>
  <r>
    <x v="10"/>
    <n v="8"/>
    <x v="2"/>
    <x v="0"/>
    <s v="D4"/>
    <n v="0"/>
    <n v="0"/>
    <n v="8"/>
    <n v="3"/>
    <s v="NO PASA -5"/>
    <n v="0"/>
    <n v="1"/>
    <s v="NO EXPLOTA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3"/>
    <n v="-5"/>
    <s v=""/>
    <n v="0"/>
    <n v="1"/>
    <n v="3"/>
    <n v="0"/>
    <n v="4"/>
    <n v="0"/>
  </r>
  <r>
    <x v="11"/>
    <n v="9"/>
    <x v="3"/>
    <x v="0"/>
    <s v="D8"/>
    <n v="1"/>
    <n v="2"/>
    <n v="9"/>
    <n v="1"/>
    <s v="NO PASA -7"/>
    <n v="0"/>
    <n v="1"/>
    <s v="NO EXPLOTA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7"/>
    <s v=""/>
    <n v="0"/>
    <n v="1"/>
    <n v="2"/>
    <n v="0"/>
    <n v="8"/>
    <n v="0"/>
  </r>
  <r>
    <x v="12"/>
    <n v="10"/>
    <x v="3"/>
    <x v="1"/>
    <s v="D10"/>
    <n v="0"/>
    <n v="3"/>
    <n v="4"/>
    <n v="5"/>
    <s v="PASA 1"/>
    <n v="0"/>
    <n v="0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5"/>
    <n v="1"/>
    <s v=""/>
    <n v="0"/>
    <n v="1"/>
    <n v="5"/>
    <n v="0"/>
    <n v="10"/>
    <n v="0"/>
  </r>
  <r>
    <x v="13"/>
    <n v="11"/>
    <x v="3"/>
    <x v="1"/>
    <s v="D10"/>
    <n v="0"/>
    <n v="3"/>
    <n v="4"/>
    <n v="7"/>
    <s v="PASA 3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7"/>
    <n v="3"/>
    <s v=""/>
    <n v="0"/>
    <n v="1"/>
    <n v="7"/>
    <n v="0"/>
    <n v="10"/>
    <n v="0"/>
  </r>
  <r>
    <x v="14"/>
    <n v="12"/>
    <x v="0"/>
    <x v="2"/>
    <s v="D8"/>
    <n v="0"/>
    <n v="1"/>
    <n v="12"/>
    <n v="1"/>
    <s v="NO PASA -11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11"/>
    <s v=""/>
    <n v="0"/>
    <n v="1"/>
    <n v="1"/>
    <n v="0"/>
    <n v="8"/>
    <n v="0"/>
  </r>
  <r>
    <x v="15"/>
    <n v="13"/>
    <x v="0"/>
    <x v="1"/>
    <s v="D8"/>
    <n v="0"/>
    <n v="2"/>
    <n v="5"/>
    <n v="5"/>
    <s v="PASA 0"/>
    <n v="0"/>
    <n v="0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5"/>
    <n v="0"/>
    <s v=""/>
    <n v="0"/>
    <n v="1"/>
    <n v="5"/>
    <n v="0"/>
    <n v="8"/>
    <n v="0"/>
  </r>
  <r>
    <x v="16"/>
    <n v="14"/>
    <x v="3"/>
    <x v="2"/>
    <s v="D20"/>
    <n v="0"/>
    <n v="3"/>
    <n v="14"/>
    <n v="14"/>
    <s v="PASA 0"/>
    <n v="0"/>
    <n v="0"/>
    <s v="NO EXPLOTA"/>
    <n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4"/>
    <n v="0"/>
    <s v=""/>
    <n v="0"/>
    <n v="1"/>
    <n v="14"/>
    <n v="0"/>
    <n v="20"/>
    <n v="0"/>
  </r>
  <r>
    <x v="17"/>
    <n v="15"/>
    <x v="2"/>
    <x v="0"/>
    <s v="D4"/>
    <n v="0"/>
    <n v="1"/>
    <n v="6"/>
    <n v="3"/>
    <s v="PASA 0"/>
    <n v="1"/>
    <n v="1"/>
    <s v="EXPLOTA"/>
    <n v="4"/>
    <n v="2"/>
    <n v="0"/>
    <n v="6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5"/>
    <n v="0"/>
    <s v=""/>
    <n v="1"/>
    <n v="2"/>
    <n v="6"/>
    <n v="1"/>
    <n v="4"/>
    <n v="0"/>
  </r>
  <r>
    <x v="18"/>
    <n v="16"/>
    <x v="0"/>
    <x v="2"/>
    <s v="D8"/>
    <n v="0"/>
    <n v="2"/>
    <n v="9"/>
    <n v="1"/>
    <s v="NO PASA -8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8"/>
    <s v=""/>
    <n v="0"/>
    <n v="1"/>
    <n v="1"/>
    <n v="0"/>
    <n v="8"/>
    <n v="0"/>
  </r>
  <r>
    <x v="19"/>
    <n v="16"/>
    <x v="3"/>
    <x v="2"/>
    <s v="D20"/>
    <n v="0"/>
    <n v="3"/>
    <n v="9"/>
    <n v="16"/>
    <s v="PASA 7"/>
    <n v="0"/>
    <n v="0"/>
    <s v="NO EXPLOTA"/>
    <n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6"/>
    <n v="7"/>
    <s v=""/>
    <n v="0"/>
    <n v="1"/>
    <n v="16"/>
    <n v="0"/>
    <n v="20"/>
    <n v="0"/>
  </r>
  <r>
    <x v="20"/>
    <n v="17"/>
    <x v="1"/>
    <x v="2"/>
    <s v="D20"/>
    <n v="0"/>
    <n v="1"/>
    <n v="7"/>
    <n v="17"/>
    <s v="PASA 10"/>
    <n v="0"/>
    <n v="0"/>
    <s v="NO EXPLOTA"/>
    <n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7"/>
    <n v="10"/>
    <s v=""/>
    <n v="0"/>
    <n v="1"/>
    <n v="17"/>
    <n v="0"/>
    <n v="20"/>
    <n v="0"/>
  </r>
  <r>
    <x v="21"/>
    <n v="18"/>
    <x v="0"/>
    <x v="3"/>
    <s v="D12"/>
    <n v="0"/>
    <n v="3"/>
    <n v="12"/>
    <n v="2"/>
    <s v="NO PASA -10"/>
    <n v="0"/>
    <n v="1"/>
    <s v="NO EXPLOTA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2"/>
    <n v="-10"/>
    <s v=""/>
    <n v="0"/>
    <n v="1"/>
    <n v="2"/>
    <n v="0"/>
    <n v="12"/>
    <n v="0"/>
  </r>
  <r>
    <x v="22"/>
    <n v="18"/>
    <x v="3"/>
    <x v="3"/>
    <s v="D12"/>
    <n v="0"/>
    <n v="3"/>
    <n v="12"/>
    <n v="5"/>
    <s v="NO PASA -7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5"/>
    <n v="-7"/>
    <s v=""/>
    <n v="0"/>
    <n v="1"/>
    <n v="5"/>
    <n v="0"/>
    <n v="12"/>
    <n v="0"/>
  </r>
  <r>
    <x v="23"/>
    <n v="18"/>
    <x v="1"/>
    <x v="3"/>
    <s v="D10"/>
    <n v="0"/>
    <n v="1"/>
    <n v="12"/>
    <n v="1"/>
    <s v="NO PASA -11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11"/>
    <s v=""/>
    <n v="0"/>
    <n v="1"/>
    <n v="1"/>
    <n v="0"/>
    <n v="10"/>
    <n v="0"/>
  </r>
  <r>
    <x v="24"/>
    <n v="18"/>
    <x v="2"/>
    <x v="3"/>
    <s v="D20"/>
    <n v="5"/>
    <n v="1"/>
    <n v="12"/>
    <n v="19"/>
    <s v="PASA 12"/>
    <n v="0"/>
    <n v="0"/>
    <s v="NO EXPLOTA"/>
    <n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9"/>
    <n v="12"/>
    <s v=""/>
    <n v="0"/>
    <n v="1"/>
    <n v="24"/>
    <n v="0"/>
    <n v="20"/>
    <n v="0"/>
  </r>
  <r>
    <x v="25"/>
    <n v="19"/>
    <x v="0"/>
    <x v="0"/>
    <s v="D20"/>
    <n v="5"/>
    <n v="4"/>
    <n v="11"/>
    <n v="8"/>
    <s v="PASA 2"/>
    <n v="0"/>
    <n v="0"/>
    <s v="NO EXPLOTA"/>
    <n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8"/>
    <n v="2"/>
    <s v=""/>
    <n v="0"/>
    <n v="1"/>
    <n v="13"/>
    <n v="0"/>
    <n v="20"/>
    <n v="0"/>
  </r>
  <r>
    <x v="26"/>
    <n v="19"/>
    <x v="3"/>
    <x v="0"/>
    <s v="D8"/>
    <n v="3"/>
    <n v="4"/>
    <n v="11"/>
    <n v="6"/>
    <s v="NO PASA -2"/>
    <n v="0"/>
    <n v="1"/>
    <s v="NO EXPLOTA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6"/>
    <n v="-2"/>
    <s v=""/>
    <n v="0"/>
    <n v="1"/>
    <n v="9"/>
    <n v="0"/>
    <n v="8"/>
    <n v="0"/>
  </r>
  <r>
    <x v="27"/>
    <n v="20"/>
    <x v="3"/>
    <x v="0"/>
    <s v="D8"/>
    <n v="3"/>
    <n v="5"/>
    <n v="8"/>
    <n v="8"/>
    <s v="PASA 9"/>
    <n v="0"/>
    <n v="0"/>
    <s v="EXPLOTA"/>
    <n v="11"/>
    <n v="6"/>
    <n v="0"/>
    <n v="17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4"/>
    <n v="9"/>
    <s v=""/>
    <n v="1"/>
    <n v="2"/>
    <n v="17"/>
    <n v="0"/>
    <n v="8"/>
    <n v="1"/>
  </r>
  <r>
    <x v="28"/>
    <n v="21"/>
    <x v="1"/>
    <x v="1"/>
    <s v="D8"/>
    <n v="3"/>
    <n v="2"/>
    <n v="11"/>
    <n v="8"/>
    <s v="PASA 1"/>
    <n v="0"/>
    <n v="0"/>
    <s v="EXPLOTA"/>
    <n v="11"/>
    <n v="1"/>
    <n v="0"/>
    <n v="12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9"/>
    <n v="1"/>
    <s v=""/>
    <n v="1"/>
    <n v="2"/>
    <n v="12"/>
    <n v="0"/>
    <n v="8"/>
    <n v="1"/>
  </r>
  <r>
    <x v="29"/>
    <n v="22"/>
    <x v="1"/>
    <x v="0"/>
    <s v="D12"/>
    <n v="5"/>
    <n v="2"/>
    <n v="8"/>
    <n v="3"/>
    <s v="PASA 0"/>
    <n v="0"/>
    <n v="0"/>
    <s v="NO EXPLOTA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3"/>
    <n v="0"/>
    <s v=""/>
    <n v="0"/>
    <n v="1"/>
    <n v="8"/>
    <n v="0"/>
    <n v="12"/>
    <n v="0"/>
  </r>
  <r>
    <x v="30"/>
    <n v="23"/>
    <x v="1"/>
    <x v="2"/>
    <s v="D20"/>
    <n v="1"/>
    <n v="2"/>
    <n v="17"/>
    <n v="12"/>
    <s v="NO PASA -4"/>
    <n v="0"/>
    <n v="1"/>
    <s v="NO EXPLOTA"/>
    <n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2"/>
    <n v="-4"/>
    <s v=""/>
    <n v="0"/>
    <n v="1"/>
    <n v="13"/>
    <n v="0"/>
    <n v="20"/>
    <n v="0"/>
  </r>
  <r>
    <x v="31"/>
    <n v="23"/>
    <x v="2"/>
    <x v="0"/>
    <s v="D4"/>
    <n v="0"/>
    <n v="1"/>
    <n v="10"/>
    <n v="3"/>
    <s v="NO PASA -7"/>
    <n v="0"/>
    <n v="1"/>
    <s v="NO EXPLOTA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3"/>
    <n v="-7"/>
    <s v=""/>
    <n v="0"/>
    <n v="1"/>
    <n v="3"/>
    <n v="0"/>
    <n v="4"/>
    <n v="0"/>
  </r>
  <r>
    <x v="32"/>
    <n v="24"/>
    <x v="2"/>
    <x v="4"/>
    <s v="D12"/>
    <n v="0"/>
    <n v="2"/>
    <n v="7"/>
    <n v="1"/>
    <s v="NO PASA -6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6"/>
    <s v=""/>
    <n v="0"/>
    <n v="1"/>
    <n v="1"/>
    <n v="0"/>
    <n v="12"/>
    <n v="0"/>
  </r>
  <r>
    <x v="33"/>
    <n v="25"/>
    <x v="2"/>
    <x v="1"/>
    <s v="D6"/>
    <n v="0"/>
    <n v="3"/>
    <n v="8"/>
    <n v="1"/>
    <s v="NO PASA -7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7"/>
    <s v=""/>
    <n v="0"/>
    <n v="1"/>
    <n v="1"/>
    <n v="0"/>
    <n v="6"/>
    <n v="0"/>
  </r>
  <r>
    <x v="34"/>
    <n v="26"/>
    <x v="2"/>
    <x v="0"/>
    <s v="D4"/>
    <n v="0"/>
    <n v="1"/>
    <n v="12"/>
    <n v="3"/>
    <s v="PASA 5"/>
    <n v="1"/>
    <n v="0"/>
    <s v="EXPLOTA"/>
    <n v="4"/>
    <n v="4"/>
    <n v="0"/>
    <n v="8"/>
    <s v="EXPLOTA"/>
    <n v="4"/>
    <n v="0"/>
    <n v="12"/>
    <s v="EXPLOTA"/>
    <n v="4"/>
    <n v="0"/>
    <n v="16"/>
    <s v="EXPLOTA"/>
    <n v="1"/>
    <n v="0"/>
    <n v="17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6"/>
    <n v="5"/>
    <s v=""/>
    <n v="4"/>
    <n v="5"/>
    <n v="17"/>
    <n v="1"/>
    <n v="4"/>
    <n v="3"/>
  </r>
  <r>
    <x v="35"/>
    <n v="27"/>
    <x v="0"/>
    <x v="0"/>
    <s v="D20"/>
    <n v="5"/>
    <n v="3"/>
    <n v="8"/>
    <n v="15"/>
    <s v="PASA 12"/>
    <n v="0"/>
    <n v="0"/>
    <s v="NO EXPLOTA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5"/>
    <n v="12"/>
    <s v=""/>
    <n v="0"/>
    <n v="1"/>
    <n v="20"/>
    <n v="0"/>
    <n v="20"/>
    <n v="0"/>
  </r>
  <r>
    <x v="36"/>
    <n v="27"/>
    <x v="3"/>
    <x v="0"/>
    <s v="D8"/>
    <n v="3"/>
    <n v="1"/>
    <n v="8"/>
    <n v="2"/>
    <s v="NO PASA -3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2"/>
    <n v="-3"/>
    <s v=""/>
    <n v="0"/>
    <n v="1"/>
    <n v="5"/>
    <n v="0"/>
    <n v="8"/>
    <n v="0"/>
  </r>
  <r>
    <x v="37"/>
    <n v="27"/>
    <x v="1"/>
    <x v="0"/>
    <s v="D12"/>
    <n v="5"/>
    <n v="1"/>
    <n v="8"/>
    <n v="8"/>
    <s v="PASA 5"/>
    <n v="0"/>
    <n v="0"/>
    <s v="NO EXPLOTA"/>
    <n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8"/>
    <n v="5"/>
    <s v=""/>
    <n v="0"/>
    <n v="1"/>
    <n v="13"/>
    <n v="0"/>
    <n v="12"/>
    <n v="0"/>
  </r>
  <r>
    <x v="38"/>
    <n v="27"/>
    <x v="2"/>
    <x v="0"/>
    <s v="D4"/>
    <n v="0"/>
    <n v="1"/>
    <n v="8"/>
    <n v="4"/>
    <s v="NO PASA -3"/>
    <n v="0"/>
    <n v="1"/>
    <s v="EXPLOTA"/>
    <n v="4"/>
    <n v="1"/>
    <m/>
    <n v="5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5"/>
    <n v="-3"/>
    <s v=""/>
    <n v="1"/>
    <n v="2"/>
    <n v="5"/>
    <n v="0"/>
    <n v="4"/>
    <n v="1"/>
  </r>
  <r>
    <x v="39"/>
    <n v="28"/>
    <x v="2"/>
    <x v="0"/>
    <s v="D4"/>
    <n v="0"/>
    <n v="2"/>
    <n v="3"/>
    <n v="1"/>
    <s v="NO PASA -2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2"/>
    <s v=""/>
    <n v="0"/>
    <n v="1"/>
    <n v="1"/>
    <n v="0"/>
    <n v="4"/>
    <n v="0"/>
  </r>
  <r>
    <x v="40"/>
    <n v="29"/>
    <x v="2"/>
    <x v="0"/>
    <s v="D4"/>
    <n v="0"/>
    <n v="3"/>
    <n v="3"/>
    <n v="1"/>
    <s v="NO PASA -2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2"/>
    <s v=""/>
    <n v="0"/>
    <n v="1"/>
    <n v="1"/>
    <n v="0"/>
    <n v="4"/>
    <n v="0"/>
  </r>
  <r>
    <x v="41"/>
    <n v="30"/>
    <x v="1"/>
    <x v="0"/>
    <s v="D12"/>
    <n v="5"/>
    <n v="1"/>
    <n v="4"/>
    <n v="3"/>
    <s v="PASA 5"/>
    <n v="1"/>
    <n v="0"/>
    <s v="NO EXPLOTA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3"/>
    <n v="5"/>
    <s v=""/>
    <n v="0"/>
    <n v="1"/>
    <n v="9"/>
    <n v="1"/>
    <n v="12"/>
    <n v="0"/>
  </r>
  <r>
    <x v="42"/>
    <n v="31"/>
    <x v="1"/>
    <x v="2"/>
    <s v="D20"/>
    <n v="1"/>
    <n v="0"/>
    <n v="15"/>
    <n v="10"/>
    <s v="NO PASA -4"/>
    <n v="0"/>
    <n v="1"/>
    <s v="NO EXPLOTA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0"/>
    <n v="-4"/>
    <s v=""/>
    <n v="0"/>
    <n v="1"/>
    <n v="11"/>
    <n v="0"/>
    <n v="20"/>
    <n v="0"/>
  </r>
  <r>
    <x v="43"/>
    <n v="32"/>
    <x v="3"/>
    <x v="0"/>
    <s v="D8"/>
    <n v="3"/>
    <n v="2"/>
    <n v="5"/>
    <n v="4"/>
    <s v="PASA 2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4"/>
    <n v="2"/>
    <s v=""/>
    <n v="0"/>
    <n v="1"/>
    <n v="7"/>
    <n v="0"/>
    <n v="8"/>
    <n v="0"/>
  </r>
  <r>
    <x v="44"/>
    <n v="33"/>
    <x v="3"/>
    <x v="5"/>
    <s v="D6"/>
    <n v="0"/>
    <n v="2"/>
    <n v="4"/>
    <n v="3"/>
    <s v="PASA 0"/>
    <n v="1"/>
    <n v="0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3"/>
    <n v="0"/>
    <s v=""/>
    <n v="0"/>
    <n v="1"/>
    <n v="4"/>
    <n v="1"/>
    <n v="6"/>
    <n v="0"/>
  </r>
  <r>
    <x v="45"/>
    <n v="34"/>
    <x v="0"/>
    <x v="5"/>
    <s v="D10"/>
    <n v="0"/>
    <n v="3"/>
    <n v="7"/>
    <n v="6"/>
    <s v="PASA 0"/>
    <n v="1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6"/>
    <n v="0"/>
    <s v=""/>
    <n v="0"/>
    <n v="1"/>
    <n v="7"/>
    <n v="1"/>
    <n v="10"/>
    <n v="0"/>
  </r>
  <r>
    <x v="46"/>
    <n v="35"/>
    <x v="0"/>
    <x v="2"/>
    <s v="D8"/>
    <n v="0"/>
    <n v="2"/>
    <n v="4"/>
    <n v="5"/>
    <s v="PASA 1"/>
    <n v="0"/>
    <n v="0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5"/>
    <n v="1"/>
    <s v=""/>
    <n v="0"/>
    <n v="1"/>
    <n v="5"/>
    <n v="0"/>
    <n v="8"/>
    <n v="0"/>
  </r>
  <r>
    <x v="47"/>
    <n v="36"/>
    <x v="3"/>
    <x v="5"/>
    <s v="D6"/>
    <n v="0"/>
    <n v="1"/>
    <n v="4"/>
    <n v="1"/>
    <s v="NO PASA -3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1"/>
    <n v="-3"/>
    <s v=""/>
    <n v="0"/>
    <n v="1"/>
    <n v="1"/>
    <n v="0"/>
    <n v="6"/>
    <n v="0"/>
  </r>
  <r>
    <x v="48"/>
    <n v="37"/>
    <x v="0"/>
    <x v="1"/>
    <s v="D8"/>
    <n v="0"/>
    <n v="2"/>
    <n v="6"/>
    <n v="7"/>
    <s v="PASA 3"/>
    <n v="1"/>
    <n v="0"/>
    <s v="EXPLOTA"/>
    <n v="8"/>
    <n v="1"/>
    <m/>
    <n v="9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8"/>
    <n v="3"/>
    <s v=""/>
    <n v="1"/>
    <n v="2"/>
    <n v="9"/>
    <n v="1"/>
    <n v="8"/>
    <n v="0"/>
  </r>
  <r>
    <x v="49"/>
    <n v="38"/>
    <x v="3"/>
    <x v="2"/>
    <s v="D20"/>
    <n v="0"/>
    <n v="2"/>
    <n v="12"/>
    <n v="18"/>
    <s v="PASA 6"/>
    <n v="0"/>
    <n v="0"/>
    <s v="NO EXPLOTA"/>
    <n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8"/>
    <n v="6"/>
    <s v=""/>
    <n v="0"/>
    <n v="1"/>
    <n v="18"/>
    <n v="0"/>
    <n v="20"/>
    <n v="0"/>
  </r>
  <r>
    <x v="50"/>
    <n v="39"/>
    <x v="3"/>
    <x v="2"/>
    <s v="D20"/>
    <n v="0"/>
    <n v="2"/>
    <n v="12"/>
    <n v="19"/>
    <s v="PASA 7"/>
    <n v="0"/>
    <n v="0"/>
    <s v="NO EXPLOTA"/>
    <n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9"/>
    <n v="7"/>
    <s v=""/>
    <n v="0"/>
    <n v="1"/>
    <n v="19"/>
    <n v="0"/>
    <n v="20"/>
    <n v="0"/>
  </r>
  <r>
    <x v="51"/>
    <n v="40"/>
    <x v="0"/>
    <x v="2"/>
    <s v="D8"/>
    <n v="0"/>
    <n v="1"/>
    <n v="14"/>
    <n v="5"/>
    <s v="NO PASA -9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5"/>
    <n v="-9"/>
    <s v=""/>
    <n v="0"/>
    <n v="1"/>
    <n v="5"/>
    <n v="0"/>
    <n v="8"/>
    <n v="0"/>
  </r>
  <r>
    <x v="52"/>
    <n v="41"/>
    <x v="2"/>
    <x v="1"/>
    <s v="D6"/>
    <n v="0"/>
    <n v="4"/>
    <n v="4"/>
    <n v="5"/>
    <s v="PASA 1"/>
    <n v="0"/>
    <n v="0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5"/>
    <n v="1"/>
    <s v=""/>
    <n v="0"/>
    <n v="1"/>
    <n v="5"/>
    <n v="0"/>
    <n v="6"/>
    <n v="0"/>
  </r>
  <r>
    <x v="53"/>
    <n v="42"/>
    <x v="2"/>
    <x v="3"/>
    <s v="D20"/>
    <n v="5"/>
    <n v="4"/>
    <n v="14"/>
    <n v="4"/>
    <s v="NO PASA -4"/>
    <n v="1"/>
    <n v="1"/>
    <s v="NO EXPLOTA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4"/>
    <n v="-4"/>
    <s v=""/>
    <n v="0"/>
    <n v="1"/>
    <n v="10"/>
    <n v="1"/>
    <n v="20"/>
    <n v="0"/>
  </r>
  <r>
    <x v="54"/>
    <n v="43"/>
    <x v="3"/>
    <x v="2"/>
    <s v="D20"/>
    <n v="0"/>
    <n v="2"/>
    <n v="13"/>
    <n v="4"/>
    <s v="NO PASA -9"/>
    <n v="0"/>
    <n v="1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4"/>
    <n v="-9"/>
    <s v=""/>
    <n v="0"/>
    <n v="1"/>
    <n v="4"/>
    <n v="0"/>
    <n v="20"/>
    <n v="0"/>
  </r>
  <r>
    <x v="55"/>
    <n v="44"/>
    <x v="3"/>
    <x v="2"/>
    <s v="D20"/>
    <n v="0"/>
    <n v="3"/>
    <n v="15"/>
    <n v="20"/>
    <s v="PASA 8"/>
    <n v="0"/>
    <n v="0"/>
    <s v="EXPLOTA"/>
    <n v="20"/>
    <n v="3"/>
    <m/>
    <n v="23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23"/>
    <n v="8"/>
    <s v=""/>
    <n v="1"/>
    <n v="2"/>
    <n v="23"/>
    <n v="0"/>
    <n v="20"/>
    <n v="1"/>
  </r>
  <r>
    <x v="56"/>
    <n v="45"/>
    <x v="3"/>
    <x v="2"/>
    <s v="D20"/>
    <n v="0"/>
    <n v="3"/>
    <n v="5"/>
    <n v="9"/>
    <s v="PASA 5"/>
    <n v="1"/>
    <n v="0"/>
    <s v="NO EXPLOTA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9"/>
    <n v="5"/>
    <s v=""/>
    <n v="0"/>
    <n v="1"/>
    <n v="10"/>
    <n v="1"/>
    <n v="20"/>
    <n v="0"/>
  </r>
  <r>
    <x v="57"/>
    <n v="46"/>
    <x v="0"/>
    <x v="1"/>
    <s v="D8"/>
    <n v="0"/>
    <n v="2"/>
    <n v="8"/>
    <n v="4"/>
    <s v="NO PASA -4"/>
    <n v="0"/>
    <n v="1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4"/>
    <n v="-4"/>
    <s v=""/>
    <n v="0"/>
    <n v="1"/>
    <n v="4"/>
    <n v="0"/>
    <n v="8"/>
    <n v="0"/>
  </r>
  <r>
    <x v="58"/>
    <n v="47"/>
    <x v="0"/>
    <x v="4"/>
    <s v="D4"/>
    <n v="0"/>
    <n v="3"/>
    <n v="12"/>
    <n v="4"/>
    <s v="NO PASA -2"/>
    <n v="0"/>
    <n v="1"/>
    <s v="EXPLOTA"/>
    <n v="4"/>
    <n v="2"/>
    <n v="2"/>
    <n v="8"/>
    <s v="EXPLOTA"/>
    <n v="2"/>
    <m/>
    <n v="10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8"/>
    <n v="-2"/>
    <s v=""/>
    <n v="2"/>
    <n v="3"/>
    <n v="10"/>
    <n v="2"/>
    <n v="4"/>
    <n v="1"/>
  </r>
  <r>
    <x v="59"/>
    <n v="48"/>
    <x v="0"/>
    <x v="0"/>
    <s v="D20"/>
    <n v="5"/>
    <n v="2"/>
    <n v="5"/>
    <n v="11"/>
    <s v="PASA 11"/>
    <n v="0"/>
    <n v="0"/>
    <s v="NO EXPLOTA"/>
    <n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1"/>
    <n v="11"/>
    <s v=""/>
    <n v="0"/>
    <n v="1"/>
    <n v="16"/>
    <n v="0"/>
    <n v="20"/>
    <n v="0"/>
  </r>
  <r>
    <x v="60"/>
    <n v="49"/>
    <x v="0"/>
    <x v="5"/>
    <s v="D10"/>
    <n v="0"/>
    <n v="2"/>
    <n v="9"/>
    <n v="5"/>
    <s v="NO PASA -4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5"/>
    <n v="-4"/>
    <s v=""/>
    <n v="0"/>
    <n v="1"/>
    <n v="5"/>
    <n v="0"/>
    <n v="10"/>
    <n v="0"/>
  </r>
  <r>
    <x v="61"/>
    <n v="50"/>
    <x v="0"/>
    <x v="1"/>
    <s v="D8"/>
    <n v="0"/>
    <n v="3"/>
    <n v="4"/>
    <n v="3"/>
    <s v="NO PASA -1"/>
    <n v="0"/>
    <n v="1"/>
    <s v="NO EXPLOTA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3"/>
    <n v="-1"/>
    <s v=""/>
    <n v="0"/>
    <n v="1"/>
    <n v="3"/>
    <n v="0"/>
    <n v="8"/>
    <n v="0"/>
  </r>
  <r>
    <x v="62"/>
    <n v="51"/>
    <x v="3"/>
    <x v="2"/>
    <s v="D20"/>
    <n v="0"/>
    <n v="2"/>
    <n v="9"/>
    <n v="19"/>
    <s v="PASA 12"/>
    <n v="1"/>
    <n v="0"/>
    <s v="EXPLOTA"/>
    <n v="20"/>
    <n v="1"/>
    <m/>
    <n v="21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20"/>
    <n v="12"/>
    <s v=""/>
    <n v="1"/>
    <n v="2"/>
    <n v="21"/>
    <n v="1"/>
    <n v="20"/>
    <n v="0"/>
  </r>
  <r>
    <x v="63"/>
    <n v="52"/>
    <x v="3"/>
    <x v="1"/>
    <s v="D10"/>
    <n v="0"/>
    <n v="1"/>
    <n v="4"/>
    <n v="3"/>
    <s v="PASA 0"/>
    <n v="1"/>
    <n v="0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3"/>
    <n v="0"/>
    <s v=""/>
    <n v="0"/>
    <n v="1"/>
    <n v="4"/>
    <n v="1"/>
    <n v="10"/>
    <n v="0"/>
  </r>
  <r>
    <x v="64"/>
    <n v="53"/>
    <x v="1"/>
    <x v="2"/>
    <s v="D20"/>
    <n v="1"/>
    <n v="1"/>
    <n v="11"/>
    <n v="3"/>
    <s v="NO PASA -7"/>
    <n v="0"/>
    <n v="1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n v="3"/>
    <n v="-7"/>
    <s v=""/>
    <n v="0"/>
    <n v="1"/>
    <n v="4"/>
    <n v="0"/>
    <n v="20"/>
    <n v="0"/>
  </r>
  <r>
    <x v="65"/>
    <n v="54"/>
    <x v="1"/>
    <x v="2"/>
    <s v="D20"/>
    <n v="1"/>
    <n v="2"/>
    <n v="10"/>
    <n v="10"/>
    <s v="PASA 1"/>
    <n v="0"/>
    <n v="0"/>
    <s v="NO EXPLOTA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10"/>
    <n v="1"/>
    <s v=""/>
    <n v="0"/>
    <n v="1"/>
    <n v="11"/>
    <n v="0"/>
    <n v="20"/>
    <n v="0"/>
  </r>
  <r>
    <x v="66"/>
    <n v="55"/>
    <x v="1"/>
    <x v="1"/>
    <s v="D8"/>
    <n v="3"/>
    <n v="2"/>
    <n v="5"/>
    <n v="4"/>
    <s v="PASA 2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6:28:31"/>
    <s v="Busca armonica"/>
    <m/>
    <x v="1"/>
    <n v="4"/>
    <n v="2"/>
    <s v=""/>
    <n v="0"/>
    <n v="1"/>
    <n v="7"/>
    <n v="0"/>
    <n v="8"/>
    <n v="0"/>
  </r>
  <r>
    <x v="67"/>
    <n v="56"/>
    <x v="1"/>
    <x v="2"/>
    <s v="D20"/>
    <n v="1"/>
    <n v="2"/>
    <n v="13"/>
    <n v="15"/>
    <s v="PASA 3"/>
    <n v="0"/>
    <n v="0"/>
    <s v="NO EXPLOTA"/>
    <n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6:31:36"/>
    <s v="Enfatuated por Sakura"/>
    <m/>
    <x v="1"/>
    <n v="15"/>
    <n v="3"/>
    <s v=""/>
    <n v="0"/>
    <n v="1"/>
    <n v="16"/>
    <n v="0"/>
    <n v="20"/>
    <n v="0"/>
  </r>
  <r>
    <x v="68"/>
    <n v="57"/>
    <x v="1"/>
    <x v="2"/>
    <s v="D20"/>
    <n v="1"/>
    <n v="2"/>
    <n v="3"/>
    <n v="18"/>
    <s v="PASA 16"/>
    <n v="0"/>
    <n v="0"/>
    <s v="NO EXPLOTA"/>
    <n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6:37:16"/>
    <s v="Chiste de discapacitados"/>
    <m/>
    <x v="1"/>
    <n v="18"/>
    <n v="16"/>
    <s v=""/>
    <n v="0"/>
    <n v="1"/>
    <n v="19"/>
    <n v="0"/>
    <n v="20"/>
    <n v="0"/>
  </r>
  <r>
    <x v="69"/>
    <n v="58"/>
    <x v="1"/>
    <x v="1"/>
    <s v="D8"/>
    <n v="3"/>
    <n v="2"/>
    <n v="7"/>
    <n v="2"/>
    <s v="NO PASA -2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6:52:14"/>
    <s v="chisme en la celda"/>
    <m/>
    <x v="0"/>
    <n v="2"/>
    <n v="-2"/>
    <s v=""/>
    <n v="0"/>
    <n v="1"/>
    <n v="5"/>
    <n v="0"/>
    <n v="8"/>
    <n v="0"/>
  </r>
  <r>
    <x v="70"/>
    <n v="59"/>
    <x v="0"/>
    <x v="0"/>
    <s v="D20"/>
    <n v="5"/>
    <n v="3"/>
    <n v="14"/>
    <n v="10"/>
    <s v="PASA 1"/>
    <n v="0"/>
    <n v="0"/>
    <s v="NO EXPLOTA"/>
    <n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04:24"/>
    <s v="fish arma un cubo como apuesta"/>
    <s v="estafador glam"/>
    <x v="1"/>
    <n v="10"/>
    <n v="1"/>
    <s v=""/>
    <n v="0"/>
    <n v="1"/>
    <n v="15"/>
    <n v="0"/>
    <n v="20"/>
    <n v="0"/>
  </r>
  <r>
    <x v="71"/>
    <n v="59"/>
    <x v="3"/>
    <x v="5"/>
    <s v="D6"/>
    <n v="0"/>
    <n v="2"/>
    <n v="4"/>
    <n v="2"/>
    <s v="NO PASA -2"/>
    <n v="0"/>
    <n v="1"/>
    <s v="NO EXPLOTA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04:24"/>
    <s v="joaking trata de distraer al npc"/>
    <s v="estafador glam"/>
    <x v="0"/>
    <n v="2"/>
    <n v="-2"/>
    <s v=""/>
    <n v="0"/>
    <n v="1"/>
    <n v="2"/>
    <n v="0"/>
    <n v="6"/>
    <n v="0"/>
  </r>
  <r>
    <x v="72"/>
    <n v="60"/>
    <x v="3"/>
    <x v="0"/>
    <s v="D8"/>
    <n v="3"/>
    <n v="3"/>
    <n v="5"/>
    <n v="4"/>
    <s v="PASA 2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05:51"/>
    <m/>
    <m/>
    <x v="1"/>
    <n v="4"/>
    <n v="2"/>
    <s v=""/>
    <n v="0"/>
    <n v="1"/>
    <n v="7"/>
    <n v="0"/>
    <n v="8"/>
    <n v="0"/>
  </r>
  <r>
    <x v="73"/>
    <n v="61"/>
    <x v="3"/>
    <x v="1"/>
    <s v="D10"/>
    <n v="0"/>
    <n v="3"/>
    <n v="6"/>
    <n v="7"/>
    <s v="PASA 1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26:48"/>
    <s v="llegar hasta lorenzo"/>
    <m/>
    <x v="1"/>
    <n v="7"/>
    <n v="1"/>
    <s v=""/>
    <n v="0"/>
    <n v="1"/>
    <n v="7"/>
    <n v="0"/>
    <n v="10"/>
    <n v="0"/>
  </r>
  <r>
    <x v="74"/>
    <n v="62"/>
    <x v="3"/>
    <x v="1"/>
    <s v="D10"/>
    <n v="0"/>
    <n v="3"/>
    <n v="9"/>
    <n v="4"/>
    <s v="NO PASA -4"/>
    <n v="1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29:06"/>
    <s v="soltar a lorenzo de la policia"/>
    <m/>
    <x v="0"/>
    <n v="4"/>
    <n v="-4"/>
    <s v=""/>
    <n v="0"/>
    <n v="1"/>
    <n v="5"/>
    <n v="1"/>
    <n v="10"/>
    <n v="0"/>
  </r>
  <r>
    <x v="75"/>
    <n v="63"/>
    <x v="3"/>
    <x v="2"/>
    <s v="D20"/>
    <n v="0"/>
    <n v="3"/>
    <n v="10"/>
    <n v="10"/>
    <s v="PASA 0"/>
    <n v="0"/>
    <n v="0"/>
    <s v="NO EXPLOTA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30:55"/>
    <m/>
    <m/>
    <x v="1"/>
    <n v="10"/>
    <n v="0"/>
    <s v=""/>
    <n v="0"/>
    <n v="1"/>
    <n v="10"/>
    <n v="0"/>
    <n v="20"/>
    <n v="0"/>
  </r>
  <r>
    <x v="76"/>
    <n v="64"/>
    <x v="0"/>
    <x v="5"/>
    <s v="D10"/>
    <n v="0"/>
    <n v="3"/>
    <n v="6"/>
    <n v="10"/>
    <s v="PASA 12"/>
    <n v="0"/>
    <n v="0"/>
    <s v="EXPLOTA"/>
    <n v="10"/>
    <n v="8"/>
    <m/>
    <n v="18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44:09"/>
    <s v="contra el hotelero"/>
    <m/>
    <x v="1"/>
    <n v="18"/>
    <n v="12"/>
    <s v=""/>
    <n v="1"/>
    <n v="2"/>
    <n v="18"/>
    <n v="0"/>
    <n v="10"/>
    <n v="1"/>
  </r>
  <r>
    <x v="77"/>
    <n v="65"/>
    <x v="3"/>
    <x v="2"/>
    <s v="D20"/>
    <n v="0"/>
    <n v="3"/>
    <n v="11"/>
    <n v="11"/>
    <s v="PASA 0"/>
    <n v="0"/>
    <n v="0"/>
    <s v="NO EXPLOTA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7:51:20"/>
    <m/>
    <m/>
    <x v="1"/>
    <n v="11"/>
    <n v="0"/>
    <s v=""/>
    <n v="0"/>
    <n v="1"/>
    <n v="11"/>
    <n v="0"/>
    <n v="20"/>
    <n v="0"/>
  </r>
  <r>
    <x v="78"/>
    <n v="66"/>
    <x v="3"/>
    <x v="0"/>
    <s v="D8"/>
    <n v="3"/>
    <n v="3"/>
    <n v="4"/>
    <n v="4"/>
    <s v="PASA 3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8:50:33"/>
    <s v="RECONOCE A JOANA"/>
    <m/>
    <x v="1"/>
    <n v="4"/>
    <n v="3"/>
    <s v=""/>
    <n v="0"/>
    <n v="1"/>
    <n v="7"/>
    <n v="0"/>
    <n v="8"/>
    <n v="0"/>
  </r>
  <r>
    <x v="79"/>
    <n v="67"/>
    <x v="0"/>
    <x v="1"/>
    <s v="D8"/>
    <n v="0"/>
    <n v="4"/>
    <n v="7"/>
    <n v="1"/>
    <s v="NO PASA -6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8:59:58"/>
    <m/>
    <s v="Se esconden durante los primeros 10 dias"/>
    <x v="0"/>
    <n v="1"/>
    <n v="-6"/>
    <s v=""/>
    <n v="0"/>
    <n v="1"/>
    <n v="1"/>
    <n v="0"/>
    <n v="8"/>
    <n v="0"/>
  </r>
  <r>
    <x v="80"/>
    <n v="67"/>
    <x v="3"/>
    <x v="1"/>
    <s v="D10"/>
    <n v="0"/>
    <n v="3"/>
    <n v="7"/>
    <n v="7"/>
    <s v="PASA 0"/>
    <n v="0"/>
    <n v="0"/>
    <s v="NO EXPLOTA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8:59:58"/>
    <m/>
    <s v="Se esconden durante los primeros 10 dias"/>
    <x v="1"/>
    <n v="7"/>
    <n v="0"/>
    <s v=""/>
    <n v="0"/>
    <n v="1"/>
    <n v="7"/>
    <n v="0"/>
    <n v="10"/>
    <n v="0"/>
  </r>
  <r>
    <x v="81"/>
    <n v="67"/>
    <x v="1"/>
    <x v="1"/>
    <s v="D8"/>
    <n v="3"/>
    <n v="3"/>
    <n v="7"/>
    <n v="2"/>
    <s v="NO PASA -2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8:59:58"/>
    <m/>
    <s v="Se esconden durante los primeros 10 dias"/>
    <x v="0"/>
    <n v="2"/>
    <n v="-2"/>
    <s v=""/>
    <n v="0"/>
    <n v="1"/>
    <n v="5"/>
    <n v="0"/>
    <n v="8"/>
    <n v="0"/>
  </r>
  <r>
    <x v="82"/>
    <n v="67"/>
    <x v="2"/>
    <x v="1"/>
    <s v="D6"/>
    <n v="0"/>
    <n v="2"/>
    <n v="7"/>
    <n v="5"/>
    <s v="NO PASA -2"/>
    <n v="0"/>
    <n v="1"/>
    <s v="NO EXPLOTA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8:59:58"/>
    <m/>
    <s v="Se esconden durante los primeros 10 dias"/>
    <x v="0"/>
    <n v="5"/>
    <n v="-2"/>
    <s v=""/>
    <n v="0"/>
    <n v="1"/>
    <n v="5"/>
    <n v="0"/>
    <n v="6"/>
    <n v="0"/>
  </r>
  <r>
    <x v="83"/>
    <n v="68"/>
    <x v="0"/>
    <x v="0"/>
    <s v="D20"/>
    <n v="5"/>
    <n v="5"/>
    <n v="13"/>
    <n v="14"/>
    <s v="PASA 6"/>
    <n v="0"/>
    <n v="0"/>
    <s v="NO EXPLOTA"/>
    <n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★"/>
    <d v="2025-05-04T19:28:22"/>
    <s v="Fish se encuentra con Vorgriffith  1ra vez"/>
    <m/>
    <x v="1"/>
    <n v="14"/>
    <n v="6"/>
    <s v=""/>
    <n v="0"/>
    <n v="1"/>
    <n v="19"/>
    <n v="0"/>
    <n v="20"/>
    <n v="0"/>
  </r>
  <r>
    <x v="84"/>
    <n v="69"/>
    <x v="0"/>
    <x v="2"/>
    <s v="D8"/>
    <n v="0"/>
    <n v="5"/>
    <n v="18"/>
    <n v="3"/>
    <s v="NO PASA -15"/>
    <n v="0"/>
    <n v="1"/>
    <s v="NO EXPLOTA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19:36:25"/>
    <s v="No convence a los caballeros"/>
    <m/>
    <x v="0"/>
    <n v="3"/>
    <n v="-15"/>
    <s v=""/>
    <n v="0"/>
    <n v="1"/>
    <n v="3"/>
    <n v="0"/>
    <n v="8"/>
    <n v="0"/>
  </r>
  <r>
    <x v="85"/>
    <n v="70"/>
    <x v="0"/>
    <x v="1"/>
    <s v="D8"/>
    <n v="0"/>
    <n v="6"/>
    <n v="19"/>
    <n v="7"/>
    <s v="PASA 0"/>
    <n v="1"/>
    <n v="0"/>
    <s v="EXPLOTA"/>
    <n v="8"/>
    <n v="4"/>
    <n v="4"/>
    <n v="16"/>
    <s v="EXPLOTA"/>
    <n v="2"/>
    <n v="1"/>
    <n v="19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★"/>
    <d v="2025-05-04T19:40:59"/>
    <s v="Fish esquiva a la serpiente"/>
    <m/>
    <x v="1"/>
    <n v="13"/>
    <n v="0"/>
    <s v=""/>
    <n v="2"/>
    <n v="3"/>
    <n v="19"/>
    <n v="6"/>
    <n v="8"/>
    <n v="0"/>
  </r>
  <r>
    <x v="86"/>
    <n v="71"/>
    <x v="0"/>
    <x v="2"/>
    <s v="D8"/>
    <n v="0"/>
    <n v="0"/>
    <n v="6"/>
    <n v="8"/>
    <s v="PASA 9"/>
    <n v="0"/>
    <n v="0"/>
    <s v="EXPLOTA"/>
    <n v="8"/>
    <n v="6"/>
    <n v="0"/>
    <n v="14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★"/>
    <d v="2025-05-04T19:55:04"/>
    <s v="Fish y jeanett wouldn it be nice"/>
    <m/>
    <x v="1"/>
    <n v="14"/>
    <n v="9"/>
    <s v=""/>
    <n v="1"/>
    <n v="2"/>
    <n v="14"/>
    <n v="0"/>
    <n v="8"/>
    <n v="1"/>
  </r>
  <r>
    <x v="87"/>
    <n v="72"/>
    <x v="3"/>
    <x v="1"/>
    <s v="D10"/>
    <n v="0"/>
    <n v="3"/>
    <n v="8"/>
    <n v="10"/>
    <s v="PASA 7"/>
    <n v="0"/>
    <n v="0"/>
    <s v="EXPLOTA"/>
    <n v="10"/>
    <n v="5"/>
    <m/>
    <n v="15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0:25:17"/>
    <s v="Joaking escapa del Woodpecker"/>
    <m/>
    <x v="1"/>
    <n v="15"/>
    <n v="7"/>
    <s v=""/>
    <n v="1"/>
    <n v="2"/>
    <n v="15"/>
    <n v="0"/>
    <n v="10"/>
    <n v="1"/>
  </r>
  <r>
    <x v="88"/>
    <n v="73"/>
    <x v="2"/>
    <x v="2"/>
    <s v="D10"/>
    <n v="1"/>
    <n v="3"/>
    <n v="5"/>
    <n v="7"/>
    <s v="PASA 3"/>
    <n v="0"/>
    <n v="0"/>
    <s v="NO EXPLOTA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0:42:10"/>
    <s v="Tito arreglas el hotel"/>
    <m/>
    <x v="1"/>
    <n v="7"/>
    <n v="3"/>
    <s v=""/>
    <n v="0"/>
    <n v="1"/>
    <n v="8"/>
    <n v="0"/>
    <n v="10"/>
    <n v="0"/>
  </r>
  <r>
    <x v="89"/>
    <n v="74"/>
    <x v="1"/>
    <x v="1"/>
    <s v="D8"/>
    <n v="3"/>
    <n v="2"/>
    <n v="1"/>
    <n v="1"/>
    <s v="PASA 3"/>
    <n v="0"/>
    <n v="0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13:24"/>
    <m/>
    <m/>
    <x v="1"/>
    <n v="1"/>
    <n v="3"/>
    <s v=""/>
    <n v="0"/>
    <n v="1"/>
    <n v="4"/>
    <n v="0"/>
    <n v="8"/>
    <n v="0"/>
  </r>
  <r>
    <x v="90"/>
    <n v="75"/>
    <x v="0"/>
    <x v="0"/>
    <s v="D20"/>
    <n v="5"/>
    <n v="0"/>
    <n v="14"/>
    <n v="10"/>
    <s v="PASA 1"/>
    <n v="0"/>
    <n v="0"/>
    <s v="NO EXPLOTA"/>
    <n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32:34"/>
    <s v="Fish lee a los caballeros salmon y ganzo"/>
    <m/>
    <x v="1"/>
    <n v="10"/>
    <n v="1"/>
    <s v=""/>
    <n v="0"/>
    <n v="1"/>
    <n v="15"/>
    <n v="0"/>
    <n v="20"/>
    <n v="0"/>
  </r>
  <r>
    <x v="91"/>
    <n v="75"/>
    <x v="3"/>
    <x v="0"/>
    <s v="D8"/>
    <n v="3"/>
    <n v="3"/>
    <n v="14"/>
    <n v="3"/>
    <s v="NO PASA -8"/>
    <n v="0"/>
    <n v="1"/>
    <s v="NO EXPLOTA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32:34"/>
    <m/>
    <m/>
    <x v="0"/>
    <n v="3"/>
    <n v="-8"/>
    <s v=""/>
    <n v="0"/>
    <n v="1"/>
    <n v="6"/>
    <n v="0"/>
    <n v="8"/>
    <n v="0"/>
  </r>
  <r>
    <x v="92"/>
    <n v="76"/>
    <x v="1"/>
    <x v="5"/>
    <s v="D6"/>
    <n v="0"/>
    <n v="2"/>
    <n v="11"/>
    <n v="1"/>
    <s v="NO PASA -10"/>
    <n v="0"/>
    <n v="1"/>
    <s v="NO EXPLOTA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37:05"/>
    <m/>
    <m/>
    <x v="0"/>
    <n v="1"/>
    <n v="-10"/>
    <s v=""/>
    <n v="0"/>
    <n v="1"/>
    <n v="1"/>
    <n v="0"/>
    <n v="6"/>
    <n v="0"/>
  </r>
  <r>
    <x v="93"/>
    <n v="77"/>
    <x v="1"/>
    <x v="3"/>
    <s v="D10"/>
    <n v="0"/>
    <n v="3"/>
    <n v="10"/>
    <n v="4"/>
    <s v="NO PASA -6"/>
    <n v="0"/>
    <n v="1"/>
    <s v="NO EXPLOTA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38:47"/>
    <m/>
    <m/>
    <x v="0"/>
    <n v="4"/>
    <n v="-6"/>
    <s v=""/>
    <n v="0"/>
    <n v="1"/>
    <n v="4"/>
    <n v="0"/>
    <n v="10"/>
    <n v="0"/>
  </r>
  <r>
    <x v="94"/>
    <n v="77"/>
    <x v="2"/>
    <x v="3"/>
    <s v="D20"/>
    <n v="5"/>
    <n v="3"/>
    <n v="10"/>
    <n v="8"/>
    <s v="PASA 3"/>
    <n v="0"/>
    <n v="0"/>
    <s v="NO EXPLOTA"/>
    <n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38:47"/>
    <m/>
    <m/>
    <x v="1"/>
    <n v="8"/>
    <n v="3"/>
    <s v=""/>
    <n v="0"/>
    <n v="1"/>
    <n v="13"/>
    <n v="0"/>
    <n v="20"/>
    <n v="0"/>
  </r>
  <r>
    <x v="95"/>
    <n v="78"/>
    <x v="2"/>
    <x v="5"/>
    <s v="D8"/>
    <n v="3"/>
    <n v="3"/>
    <n v="13"/>
    <n v="6"/>
    <s v="NO PASA -4"/>
    <n v="0"/>
    <n v="1"/>
    <s v="NO EXPLOTA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41:13"/>
    <m/>
    <m/>
    <x v="0"/>
    <n v="6"/>
    <n v="-4"/>
    <s v=""/>
    <n v="0"/>
    <n v="1"/>
    <n v="9"/>
    <n v="0"/>
    <n v="8"/>
    <n v="0"/>
  </r>
  <r>
    <x v="96"/>
    <n v="79"/>
    <x v="2"/>
    <x v="4"/>
    <s v="D12"/>
    <n v="0"/>
    <n v="4"/>
    <n v="8"/>
    <n v="6"/>
    <s v="NO PASA -2"/>
    <n v="0"/>
    <n v="1"/>
    <s v="NO EXPLOTA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42:25"/>
    <m/>
    <m/>
    <x v="0"/>
    <n v="6"/>
    <n v="-2"/>
    <s v=""/>
    <n v="0"/>
    <n v="1"/>
    <n v="6"/>
    <n v="0"/>
    <n v="12"/>
    <n v="0"/>
  </r>
  <r>
    <x v="97"/>
    <n v="80"/>
    <x v="1"/>
    <x v="5"/>
    <s v="D6"/>
    <n v="0"/>
    <n v="4"/>
    <n v="6"/>
    <n v="2"/>
    <s v="NO PASA -4"/>
    <n v="0"/>
    <n v="1"/>
    <s v="NO EXPLOTA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44:03"/>
    <m/>
    <m/>
    <x v="0"/>
    <n v="2"/>
    <n v="-4"/>
    <s v=""/>
    <n v="0"/>
    <n v="1"/>
    <n v="2"/>
    <n v="0"/>
    <n v="6"/>
    <n v="0"/>
  </r>
  <r>
    <x v="98"/>
    <n v="81"/>
    <x v="2"/>
    <x v="4"/>
    <s v="D12"/>
    <n v="0"/>
    <n v="6"/>
    <n v="5"/>
    <n v="11"/>
    <s v="PASA 6"/>
    <n v="0"/>
    <n v="0"/>
    <s v="NO EXPLOTA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1:46:04"/>
    <m/>
    <m/>
    <x v="1"/>
    <n v="11"/>
    <n v="6"/>
    <s v=""/>
    <n v="0"/>
    <n v="1"/>
    <n v="11"/>
    <n v="0"/>
    <n v="12"/>
    <n v="0"/>
  </r>
  <r>
    <x v="99"/>
    <n v="82"/>
    <x v="1"/>
    <x v="1"/>
    <s v="D8"/>
    <n v="3"/>
    <n v="5"/>
    <n v="12"/>
    <n v="6"/>
    <s v="PASA 3"/>
    <n v="2"/>
    <n v="0"/>
    <s v="EXPLOTA"/>
    <n v="11"/>
    <n v="4"/>
    <m/>
    <n v="15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12:17"/>
    <s v="Lorenzo escapa del salmòn"/>
    <m/>
    <x v="1"/>
    <n v="10"/>
    <n v="3"/>
    <s v=""/>
    <n v="1"/>
    <n v="2"/>
    <n v="15"/>
    <n v="2"/>
    <n v="8"/>
    <n v="0"/>
  </r>
  <r>
    <x v="100"/>
    <n v="82"/>
    <x v="2"/>
    <x v="5"/>
    <s v="D8"/>
    <n v="3"/>
    <n v="6"/>
    <n v="2"/>
    <n v="5"/>
    <s v="PASA 6"/>
    <n v="0"/>
    <n v="0"/>
    <s v="NO EXPLOTA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12:17"/>
    <m/>
    <m/>
    <x v="1"/>
    <n v="5"/>
    <n v="6"/>
    <s v=""/>
    <n v="0"/>
    <n v="1"/>
    <n v="8"/>
    <n v="0"/>
    <n v="8"/>
    <n v="0"/>
  </r>
  <r>
    <x v="101"/>
    <n v="83"/>
    <x v="1"/>
    <x v="5"/>
    <s v="D6"/>
    <n v="0"/>
    <n v="3"/>
    <n v="2"/>
    <n v="2"/>
    <s v="PASA 0"/>
    <n v="0"/>
    <n v="0"/>
    <s v="NO EXPLOTA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16:16"/>
    <s v="Lorenzo muerde al ganzo"/>
    <m/>
    <x v="1"/>
    <n v="2"/>
    <n v="0"/>
    <s v=""/>
    <n v="0"/>
    <n v="1"/>
    <n v="2"/>
    <n v="0"/>
    <n v="6"/>
    <n v="0"/>
  </r>
  <r>
    <x v="102"/>
    <n v="84"/>
    <x v="1"/>
    <x v="3"/>
    <s v="D10"/>
    <n v="0"/>
    <n v="3"/>
    <n v="11"/>
    <n v="9"/>
    <s v="PASA 1"/>
    <n v="1"/>
    <n v="0"/>
    <s v="EXPLOTA"/>
    <n v="10"/>
    <n v="2"/>
    <m/>
    <n v="12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18:35"/>
    <m/>
    <m/>
    <x v="1"/>
    <n v="11"/>
    <n v="1"/>
    <s v=""/>
    <n v="1"/>
    <n v="2"/>
    <n v="12"/>
    <n v="1"/>
    <n v="10"/>
    <n v="0"/>
  </r>
  <r>
    <x v="103"/>
    <n v="84"/>
    <x v="2"/>
    <x v="3"/>
    <s v="D20"/>
    <n v="5"/>
    <n v="6"/>
    <n v="11"/>
    <n v="5"/>
    <s v="NO PASA -1"/>
    <n v="0"/>
    <n v="1"/>
    <s v="NO EXPLOTA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18:35"/>
    <m/>
    <m/>
    <x v="0"/>
    <n v="5"/>
    <n v="-1"/>
    <s v=""/>
    <n v="0"/>
    <n v="1"/>
    <n v="10"/>
    <n v="0"/>
    <n v="20"/>
    <n v="0"/>
  </r>
  <r>
    <x v="104"/>
    <n v="85"/>
    <x v="0"/>
    <x v="5"/>
    <s v="D10"/>
    <n v="0"/>
    <n v="0"/>
    <n v="16"/>
    <n v="6"/>
    <s v="NO PASA -10"/>
    <n v="0"/>
    <n v="1"/>
    <s v="NO EXPLOTA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21:56"/>
    <m/>
    <m/>
    <x v="0"/>
    <n v="6"/>
    <n v="-10"/>
    <s v=""/>
    <n v="0"/>
    <n v="1"/>
    <n v="6"/>
    <n v="0"/>
    <n v="10"/>
    <n v="0"/>
  </r>
  <r>
    <x v="105"/>
    <n v="86"/>
    <x v="3"/>
    <x v="5"/>
    <s v="D6"/>
    <n v="0"/>
    <n v="4"/>
    <n v="15"/>
    <n v="6"/>
    <s v="PASA 3"/>
    <n v="0"/>
    <n v="0"/>
    <s v="EXPLOTA"/>
    <n v="6"/>
    <n v="6"/>
    <m/>
    <n v="12"/>
    <s v="EXPLOTA"/>
    <n v="6"/>
    <m/>
    <n v="18"/>
    <s v="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28:22"/>
    <m/>
    <m/>
    <x v="1"/>
    <n v="18"/>
    <n v="3"/>
    <s v=""/>
    <n v="3"/>
    <n v="3"/>
    <n v="18"/>
    <n v="0"/>
    <n v="6"/>
    <n v="3"/>
  </r>
  <r>
    <x v="106"/>
    <n v="87"/>
    <x v="2"/>
    <x v="5"/>
    <s v="D8"/>
    <n v="3"/>
    <n v="7"/>
    <n v="5"/>
    <n v="5"/>
    <s v="PASA 3"/>
    <n v="0"/>
    <n v="0"/>
    <s v="NO EXPLOTA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29:08"/>
    <m/>
    <m/>
    <x v="1"/>
    <n v="5"/>
    <n v="3"/>
    <s v=""/>
    <n v="0"/>
    <n v="1"/>
    <n v="8"/>
    <n v="0"/>
    <n v="8"/>
    <n v="0"/>
  </r>
  <r>
    <x v="107"/>
    <n v="88"/>
    <x v="1"/>
    <x v="0"/>
    <s v="D12"/>
    <n v="5"/>
    <n v="2"/>
    <n v="5"/>
    <n v="12"/>
    <s v="PASA 37"/>
    <n v="0"/>
    <n v="0"/>
    <s v="EXPLOTA"/>
    <n v="17"/>
    <n v="12"/>
    <m/>
    <n v="29"/>
    <s v="EXPLOTA"/>
    <n v="12"/>
    <m/>
    <n v="41"/>
    <s v="EXPLOTA"/>
    <n v="1"/>
    <m/>
    <n v="42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★"/>
    <d v="2025-05-04T22:35:48"/>
    <s v="Lorenzo Vence al salmon"/>
    <m/>
    <x v="1"/>
    <n v="37"/>
    <n v="37"/>
    <s v=""/>
    <n v="3"/>
    <n v="4"/>
    <n v="42"/>
    <n v="0"/>
    <n v="12"/>
    <n v="3"/>
  </r>
  <r>
    <x v="108"/>
    <n v="89"/>
    <x v="2"/>
    <x v="3"/>
    <s v="D20"/>
    <n v="5"/>
    <n v="7"/>
    <n v="11"/>
    <n v="8"/>
    <s v="PASA 2"/>
    <n v="0"/>
    <n v="0"/>
    <s v="NO EXPLOTA"/>
    <n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5-05-04T22:38:53"/>
    <m/>
    <m/>
    <x v="1"/>
    <n v="8"/>
    <n v="2"/>
    <s v=""/>
    <n v="0"/>
    <n v="1"/>
    <n v="13"/>
    <n v="0"/>
    <n v="20"/>
    <n v="0"/>
  </r>
  <r>
    <x v="109"/>
    <n v="90"/>
    <x v="2"/>
    <x v="3"/>
    <s v="D20"/>
    <n v="5"/>
    <n v="7"/>
    <n v="11"/>
    <n v="20"/>
    <s v="PASA 27"/>
    <n v="0"/>
    <n v="0"/>
    <s v="EXPLOTA"/>
    <n v="25"/>
    <n v="13"/>
    <m/>
    <n v="38"/>
    <s v="NO EXPLO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★"/>
    <d v="2025-05-04T22:40:55"/>
    <s v="Tito vence al ganzo"/>
    <m/>
    <x v="1"/>
    <n v="33"/>
    <n v="27"/>
    <s v=""/>
    <n v="1"/>
    <n v="2"/>
    <n v="38"/>
    <n v="0"/>
    <n v="20"/>
    <n v="1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0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n v="0"/>
    <s v=""/>
    <s v=""/>
    <n v="0"/>
    <n v="0"/>
    <n v="0"/>
    <n v="0"/>
    <e v="#VALUE!"/>
    <n v="0"/>
  </r>
  <r>
    <x v="111"/>
    <m/>
    <x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22917-A034-47ED-A950-0E000223A526}" name="TablaDinámica1" cacheId="7" dataOnRows="1" applyNumberFormats="0" applyBorderFormats="0" applyFontFormats="0" applyPatternFormats="0" applyAlignmentFormats="0" applyWidthHeightFormats="1" dataCaption="Valores" showError="1" updatedVersion="8" minRefreshableVersion="3" useAutoFormatting="1" rowGrandTotals="0" colGrandTotals="0" itemPrintTitles="1" createdVersion="8" indent="0" outline="1" outlineData="1" multipleFieldFilters="0">
  <location ref="A4:H16" firstHeaderRow="1" firstDataRow="3" firstDataCol="1" rowPageCount="2" colPageCount="1"/>
  <pivotFields count="77">
    <pivotField axis="axisPage" multipleItemSelectionAllowed="1" showAll="0">
      <items count="1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h="1" x="110"/>
        <item h="1" x="111"/>
        <item t="default"/>
      </items>
    </pivotField>
    <pivotField showAll="0"/>
    <pivotField axis="axisCol" showAll="0">
      <items count="6">
        <item h="1" x="0"/>
        <item h="1" x="3"/>
        <item h="1" x="1"/>
        <item x="2"/>
        <item h="1" x="4"/>
        <item t="default"/>
      </items>
    </pivotField>
    <pivotField axis="axisCol">
      <items count="8">
        <item x="0"/>
        <item x="4"/>
        <item x="2"/>
        <item x="1"/>
        <item x="3"/>
        <item x="5"/>
        <item h="1" x="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dataField="1"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rowItems>
  <colFields count="2">
    <field x="2"/>
    <field x="3"/>
  </colFields>
  <colItems count="7"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</colItems>
  <pageFields count="2">
    <pageField fld="62" hier="-1"/>
    <pageField fld="0" hier="-1"/>
  </pageFields>
  <dataFields count="10">
    <dataField name="Tiradas" fld="4" subtotal="count" baseField="0" baseItem="0"/>
    <dataField name="Explosiones" fld="66" baseField="0" baseItem="0"/>
    <dataField name="Rolls" fld="67" baseField="0" baseItem="0"/>
    <dataField name="Suma de Valor total dados" fld="63" baseField="0" baseItem="0"/>
    <dataField name="Suma de Fichas usadas" fld="69" baseField="0" baseItem="0"/>
    <dataField name="Modificador" fld="5" baseField="0" baseItem="0"/>
    <dataField name="Dados tirados + fichas + mod" fld="68" baseField="3" baseItem="0"/>
    <dataField name="%Dados tirados + fichas + mod" fld="68" showDataAs="percentOfRow" baseField="3" baseItem="0" numFmtId="10"/>
    <dataField name="Suma de Max dados / Rolls" fld="72" baseField="0" baseItem="0"/>
    <dataField name="Promedio de Numero dado usado?" fld="70" subtotal="average" baseField="3" baseItem="4"/>
  </dataFields>
  <formats count="27"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fieldPosition="0">
        <references count="1">
          <reference field="3" count="4">
            <x v="0"/>
            <x v="2"/>
            <x v="3"/>
            <x v="4"/>
          </reference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3" count="4">
            <x v="0"/>
            <x v="2"/>
            <x v="3"/>
            <x v="4"/>
          </reference>
        </references>
      </pivotArea>
    </format>
    <format dxfId="19">
      <pivotArea dataOnly="0" labelOnly="1" grandRow="1" outline="0" fieldPosition="0"/>
    </format>
    <format dxfId="18">
      <pivotArea outline="0" collapsedLevelsAreSubtotals="1" fieldPosition="0"/>
    </format>
    <format dxfId="17">
      <pivotArea collapsedLevelsAreSubtotals="1" fieldPosition="0">
        <references count="1">
          <reference field="4294967294" count="1">
            <x v="8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1"/>
    </format>
    <format dxfId="12">
      <pivotArea type="topRight" dataOnly="0" labelOnly="1" outline="0" fieldPosition="0"/>
    </format>
    <format dxfId="11">
      <pivotArea field="-2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7">
            <x v="0"/>
            <x v="1"/>
            <x v="2"/>
            <x v="4"/>
            <x v="5"/>
            <x v="6"/>
            <x v="8"/>
          </reference>
        </references>
      </pivotArea>
    </format>
    <format dxfId="9">
      <pivotArea dataOnly="0" labelOnly="1" fieldPosition="0">
        <references count="1">
          <reference field="3" count="3">
            <x v="0"/>
            <x v="2"/>
            <x v="4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3" type="button" dataOnly="0" labelOnly="1" outline="0" axis="axisCol" fieldPosition="1"/>
    </format>
    <format dxfId="4">
      <pivotArea type="topRight" dataOnly="0" labelOnly="1" outline="0" fieldPosition="0"/>
    </format>
    <format dxfId="3">
      <pivotArea field="-2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7">
            <x v="0"/>
            <x v="1"/>
            <x v="2"/>
            <x v="4"/>
            <x v="5"/>
            <x v="6"/>
            <x v="8"/>
          </reference>
        </references>
      </pivotArea>
    </format>
    <format dxfId="1">
      <pivotArea dataOnly="0" labelOnly="1" fieldPosition="0">
        <references count="1">
          <reference field="3" count="3">
            <x v="0"/>
            <x v="2"/>
            <x v="4"/>
          </reference>
        </references>
      </pivotArea>
    </format>
    <format dxfId="0">
      <pivotArea outline="0" fieldPosition="0">
        <references count="1">
          <reference field="4294967294" count="1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069C1-71BA-4219-A6D8-A82AB7A37696}">
  <sheetPr codeName="Hoja2"/>
  <dimension ref="A1:Y47"/>
  <sheetViews>
    <sheetView tabSelected="1" zoomScale="97" zoomScaleNormal="97" workbookViewId="0">
      <selection activeCell="V14" sqref="V14"/>
    </sheetView>
  </sheetViews>
  <sheetFormatPr baseColWidth="10" defaultColWidth="9.5546875" defaultRowHeight="27.6" customHeight="1" x14ac:dyDescent="0.3"/>
  <cols>
    <col min="1" max="1" width="3.44140625" style="83" customWidth="1"/>
    <col min="2" max="2" width="9.5546875" style="83"/>
    <col min="3" max="3" width="12.109375" style="83" customWidth="1"/>
    <col min="4" max="4" width="9.5546875" style="83"/>
    <col min="5" max="5" width="4.6640625" style="83" customWidth="1"/>
    <col min="6" max="6" width="9.5546875" style="83"/>
    <col min="7" max="7" width="12.109375" style="83" customWidth="1"/>
    <col min="8" max="8" width="9.5546875" style="83"/>
    <col min="9" max="9" width="4.6640625" style="83" customWidth="1"/>
    <col min="10" max="10" width="9.5546875" style="83"/>
    <col min="11" max="11" width="12.109375" style="83" customWidth="1"/>
    <col min="12" max="12" width="9.5546875" style="83"/>
    <col min="13" max="13" width="4.6640625" style="83" customWidth="1"/>
    <col min="14" max="14" width="9.5546875" style="83"/>
    <col min="15" max="15" width="12.109375" style="83" customWidth="1"/>
    <col min="16" max="16" width="9.5546875" style="83"/>
    <col min="17" max="17" width="4.6640625" style="83" customWidth="1"/>
    <col min="18" max="18" width="9.5546875" style="83"/>
    <col min="19" max="19" width="12.109375" style="83" customWidth="1"/>
    <col min="20" max="20" width="9.5546875" style="83"/>
    <col min="21" max="21" width="4.6640625" style="83" customWidth="1"/>
    <col min="22" max="22" width="9.5546875" style="83" customWidth="1"/>
    <col min="23" max="23" width="9.5546875" style="83"/>
    <col min="24" max="24" width="17.109375" style="83" customWidth="1"/>
    <col min="25" max="25" width="3.44140625" style="83" customWidth="1"/>
    <col min="26" max="16384" width="9.5546875" style="83"/>
  </cols>
  <sheetData>
    <row r="1" spans="1:25" ht="18.600000000000001" customHeight="1" x14ac:dyDescent="0.3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25" ht="40.200000000000003" customHeight="1" x14ac:dyDescent="0.3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ht="40.200000000000003" customHeight="1" thickBot="1" x14ac:dyDescent="0.35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</row>
    <row r="4" spans="1:25" ht="27.6" customHeight="1" thickTop="1" thickBot="1" x14ac:dyDescent="0.35">
      <c r="A4" s="82"/>
      <c r="B4" s="84" t="str">
        <f>_xlfn.IFNA(VLOOKUP(B5,TABLAS!$A$10:$G$14,MATCH(B6,TABLAS!$A$9:$G$9,0),FALSE),"")</f>
        <v>D10</v>
      </c>
      <c r="C4" s="85">
        <f>IF(_xlfn.IFNA(VLOOKUP(B5,TABLAS!$A$17:$G$21,MATCH(B6,TABLAS!$A$16:$G$16,0),FALSE),"")="SI",3,IF(_xlfn.IFNA(VLOOKUP(B5,TABLAS!$A$17:$G$21,MATCH(B6,TABLAS!$A$16:$G$16,0),FALSE),"")="TI",1,IF(_xlfn.IFNA(VLOOKUP(B5,TABLAS!$A$17:$G$21,MATCH(B6,TABLAS!$A$16:$G$16,0),FALSE),"")="MI",5,0)))</f>
        <v>0</v>
      </c>
      <c r="D4" s="85">
        <f>_xlfn.IFNA(VLOOKUP(B5,TABLAS!$A$2:$B$6,2,FALSE),"")</f>
        <v>0</v>
      </c>
      <c r="E4" s="82"/>
      <c r="F4" s="84" t="str">
        <f>_xlfn.IFNA(VLOOKUP(F5,TABLAS!$A$10:$G$14,MATCH(F6,TABLAS!$A$9:$G$9,0),FALSE),"")</f>
        <v>D20</v>
      </c>
      <c r="G4" s="85">
        <f>IF(_xlfn.IFNA(VLOOKUP(F5,TABLAS!$A$17:$G$21,MATCH(F6,TABLAS!$A$16:$G$16,0),FALSE),"")="SI",3,IF(_xlfn.IFNA(VLOOKUP(F5,TABLAS!$A$17:$G$21,MATCH(F6,TABLAS!$A$16:$G$16,0),FALSE),"")="TI",1,IF(_xlfn.IFNA(VLOOKUP(F5,TABLAS!$A$17:$G$21,MATCH(F6,TABLAS!$A$16:$G$16,0),FALSE),"")="MI",5,0)))</f>
        <v>0</v>
      </c>
      <c r="H4" s="85">
        <f>_xlfn.IFNA(VLOOKUP(F5,TABLAS!$A$2:$B$6,2,FALSE),"")</f>
        <v>0</v>
      </c>
      <c r="I4" s="82"/>
      <c r="J4" s="84" t="str">
        <f>_xlfn.IFNA(VLOOKUP(J5,TABLAS!$A$10:$G$14,MATCH(J6,TABLAS!$A$9:$G$9,0),FALSE),"")</f>
        <v>D12</v>
      </c>
      <c r="K4" s="85">
        <f>IF(_xlfn.IFNA(VLOOKUP(J5,TABLAS!$A$17:$G$21,MATCH(J6,TABLAS!$A$16:$G$16,0),FALSE),"")="SI",3,IF(_xlfn.IFNA(VLOOKUP(J5,TABLAS!$A$17:$G$21,MATCH(J6,TABLAS!$A$16:$G$16,0),FALSE),"")="TI",1,IF(_xlfn.IFNA(VLOOKUP(J5,TABLAS!$A$17:$G$21,MATCH(J6,TABLAS!$A$16:$G$16,0),FALSE),"")="MI",5,0)))</f>
        <v>0</v>
      </c>
      <c r="L4" s="85">
        <f>_xlfn.IFNA(VLOOKUP(J5,TABLAS!$A$2:$B$6,2,FALSE),"")</f>
        <v>0</v>
      </c>
      <c r="M4" s="82"/>
      <c r="N4" s="84" t="str">
        <f>_xlfn.IFNA(VLOOKUP(N5,TABLAS!$A$10:$G$14,MATCH(N6,TABLAS!$A$9:$G$9,0),FALSE),"")</f>
        <v>D6</v>
      </c>
      <c r="O4" s="85">
        <f>IF(_xlfn.IFNA(VLOOKUP(N5,TABLAS!$A$17:$G$21,MATCH(N6,TABLAS!$A$16:$G$16,0),FALSE),"")="SI",3,IF(_xlfn.IFNA(VLOOKUP(N5,TABLAS!$A$17:$G$21,MATCH(N6,TABLAS!$A$16:$G$16,0),FALSE),"")="TI",1,IF(_xlfn.IFNA(VLOOKUP(N5,TABLAS!$A$17:$G$21,MATCH(N6,TABLAS!$A$16:$G$16,0),FALSE),"")="MI",5,0)))</f>
        <v>0</v>
      </c>
      <c r="P4" s="85">
        <f>_xlfn.IFNA(VLOOKUP(N5,TABLAS!$A$2:$B$6,2,FALSE),"")</f>
        <v>0</v>
      </c>
      <c r="Q4" s="82"/>
      <c r="R4" s="84" t="str">
        <f>_xlfn.IFNA(VLOOKUP(R5,TABLAS!$A$10:$G$14,MATCH(R6,TABLAS!$A$9:$G$9,0),FALSE),"")</f>
        <v/>
      </c>
      <c r="S4" s="85">
        <f>IF(_xlfn.IFNA(VLOOKUP(R5,TABLAS!$A$17:$G$21,MATCH(R6,TABLAS!$A$16:$G$16,0),FALSE),"")="SI",3,IF(_xlfn.IFNA(VLOOKUP(R5,TABLAS!$A$17:$G$21,MATCH(R6,TABLAS!$A$16:$G$16,0),FALSE),"")="TI",1,IF(_xlfn.IFNA(VLOOKUP(R5,TABLAS!$A$17:$G$21,MATCH(R6,TABLAS!$A$16:$G$16,0),FALSE),"")="MI",5,0)))</f>
        <v>0</v>
      </c>
      <c r="T4" s="85">
        <f>_xlfn.IFNA(VLOOKUP(R5,TABLAS!$A$2:$B$6,2,FALSE),"")</f>
        <v>0</v>
      </c>
      <c r="U4" s="82"/>
      <c r="V4" s="114" t="s">
        <v>115</v>
      </c>
      <c r="W4" s="115"/>
      <c r="X4" s="86"/>
      <c r="Y4" s="82"/>
    </row>
    <row r="5" spans="1:25" s="88" customFormat="1" ht="27.6" customHeight="1" thickTop="1" thickBot="1" x14ac:dyDescent="0.35">
      <c r="A5" s="82"/>
      <c r="B5" s="100" t="s">
        <v>0</v>
      </c>
      <c r="C5" s="101"/>
      <c r="D5" s="102"/>
      <c r="E5" s="82"/>
      <c r="F5" s="100" t="s">
        <v>8</v>
      </c>
      <c r="G5" s="101"/>
      <c r="H5" s="102"/>
      <c r="I5" s="82"/>
      <c r="J5" s="100" t="s">
        <v>15</v>
      </c>
      <c r="K5" s="101"/>
      <c r="L5" s="102"/>
      <c r="M5" s="82"/>
      <c r="N5" s="100" t="s">
        <v>14</v>
      </c>
      <c r="O5" s="101"/>
      <c r="P5" s="102"/>
      <c r="Q5" s="82"/>
      <c r="R5" s="100" t="s">
        <v>13</v>
      </c>
      <c r="S5" s="101"/>
      <c r="T5" s="102"/>
      <c r="U5" s="82"/>
      <c r="V5" s="87"/>
      <c r="W5" s="87"/>
      <c r="X5" s="87"/>
      <c r="Y5" s="87"/>
    </row>
    <row r="6" spans="1:25" s="88" customFormat="1" ht="47.4" customHeight="1" thickBot="1" x14ac:dyDescent="0.35">
      <c r="A6" s="82"/>
      <c r="B6" s="103" t="s">
        <v>10</v>
      </c>
      <c r="C6" s="103"/>
      <c r="D6" s="103"/>
      <c r="E6" s="82"/>
      <c r="F6" s="103" t="s">
        <v>12</v>
      </c>
      <c r="G6" s="103"/>
      <c r="H6" s="103"/>
      <c r="I6" s="82"/>
      <c r="J6" s="111" t="s">
        <v>10</v>
      </c>
      <c r="K6" s="111"/>
      <c r="L6" s="111"/>
      <c r="M6" s="82"/>
      <c r="N6" s="103" t="s">
        <v>10</v>
      </c>
      <c r="O6" s="103"/>
      <c r="P6" s="103"/>
      <c r="Q6" s="82"/>
      <c r="R6" s="103"/>
      <c r="S6" s="103"/>
      <c r="T6" s="103"/>
      <c r="U6" s="82"/>
      <c r="V6" s="87"/>
      <c r="W6" s="87"/>
      <c r="X6" s="87"/>
      <c r="Y6" s="87"/>
    </row>
    <row r="7" spans="1:25" s="91" customFormat="1" ht="27.6" customHeight="1" thickTop="1" thickBot="1" x14ac:dyDescent="0.35">
      <c r="A7" s="82"/>
      <c r="B7" s="89" t="s">
        <v>36</v>
      </c>
      <c r="C7" s="112" t="str">
        <f>IFERROR(IF((B10+C10+C4+B15+C15+B18+C18+B21+C21+B24+C24+B27+C27+B30+C30+B33+C33+B36+C36+B39+C39+B42+C42+B45+C45)&gt;=B8,CONCATENATE("PASA ",D10-B8+B15+C15+B18+C18+B21+C21+B24+C24+B27+C27+B30+C30+B33+C33+B36+C36+B39+C39+B42+C42+B45+C45),CONCATENATE("NO PASA ",D10-B8+B15+C15+B18+C18+B21+C21+B24+C24+B27+C27+B30+C30+B33+C33+B36+C36+B39+C39+B42+C42+B45+C45)),"")</f>
        <v/>
      </c>
      <c r="D7" s="106">
        <f>IF(LEFT(C7,4)="PASA",0,IF(LEFT(C7,2)="NO",1,0))</f>
        <v>0</v>
      </c>
      <c r="E7" s="82"/>
      <c r="F7" s="89" t="s">
        <v>36</v>
      </c>
      <c r="G7" s="104" t="str">
        <f>IFERROR(IF((F10+G10+G4+F15+G15+F18+G18+F21+G21+F24+G24+F27+G27+F30+G30+F33+G33+F36+G36+F39+G39+F42+G42+F45+G45)&gt;=F8,CONCATENATE("PASA ",H10-F8+F15+G15+F18+G18+F21+G21+F24+G24+F27+G27+F30+G30+F33+G33+F36+G36+F39+G39+F42+G42+F45+G45),CONCATENATE("NO PASA ",H10-F8+F15+G15+F18+G18+F21+G21+F24+G24+F27+G27+F30+G30+F33+G33+F36+G36+F39+G39+F42+G42+F45+G45)),"")</f>
        <v/>
      </c>
      <c r="H7" s="106">
        <f>IF(LEFT(G7,4)="PASA",0,IF(LEFT(G7,2)="NO",1,0))</f>
        <v>0</v>
      </c>
      <c r="I7" s="82"/>
      <c r="J7" s="89" t="s">
        <v>36</v>
      </c>
      <c r="K7" s="104" t="str">
        <f>IFERROR(IF((J10+K10+K4+J15+K15+J18+K18+J21+K21+J24+K24+J27+K27+J30+K30+J33+K33+J36+K36+J39+K39+J42+K42+J45+K45)&gt;=J8,CONCATENATE("PASA ",L10-J8+J15+K15+J18+K18+J21+K21+J24+K24+J27+K27+J30+K30+J33+K33+J36+K36+J39+K39+J42+K42+J45+K45),CONCATENATE("NO PASA ",L10-J8+J15+K15+J18+K18+J21+K21+J24+K24+J27+K27+J30+K30+J33+K33+J36+K36+J39+K39+J42+K42+J45+K45)),"")</f>
        <v/>
      </c>
      <c r="L7" s="106">
        <f>IF(LEFT(K7,4)="PASA",0,IF(LEFT(K7,2)="NO",1,0))</f>
        <v>0</v>
      </c>
      <c r="M7" s="82"/>
      <c r="N7" s="89" t="s">
        <v>36</v>
      </c>
      <c r="O7" s="104" t="str">
        <f>IFERROR(IF((N10+O10+O4+N15+O15+N18+O18+N21+O21+N24+O24+N27+O27+N30+O30+N33+O33+N36+O36+N39+O39+N42+O42+N45+O45)&gt;=N8,CONCATENATE("PASA ",P10-N8+N15+O15+N18+O18+N21+O21+N24+O24+N27+O27+N30+O30+N33+O33+N36+O36+N39+O39+N42+O42+N45+O45),CONCATENATE("NO PASA ",P10-N8+N15+O15+N18+O18+N21+O21+N24+O24+N27+O27+N30+O30+N33+O33+N36+O36+N39+O39+N42+O42+N45+O45)),"")</f>
        <v/>
      </c>
      <c r="P7" s="106">
        <f>IF(LEFT(O7,4)="PASA",0,IF(LEFT(O7,2)="NO",1,0))</f>
        <v>0</v>
      </c>
      <c r="Q7" s="82"/>
      <c r="R7" s="89" t="s">
        <v>36</v>
      </c>
      <c r="S7" s="104" t="str">
        <f>IFERROR(IF((R10+S10+S4+R15+S15+R18+S18+R21+S21+R24+S24+R27+S27+R30+S30+R33+S33+R36+S36+R39+S39+R42+S42+R45+S45)&gt;=R8,CONCATENATE("PASA ",T10-R8+R15+S15+R18+S18+R21+S21+R24+S24+R27+S27+R30+S30+R33+S33+R36+S36+R39+S39+R42+S42+R45+S45),CONCATENATE("NO PASA ",T10-R8+R15+S15+R18+S18+R21+S21+R24+S24+R27+S27+R30+S30+R33+S33+R36+S36+R39+S39+R42+S42+R45+S45)),"")</f>
        <v/>
      </c>
      <c r="T7" s="106">
        <f>IF(LEFT(S7,4)="PASA",0,IF(LEFT(S7,2)="NO",1,0))</f>
        <v>0</v>
      </c>
      <c r="U7" s="82"/>
      <c r="V7" s="116"/>
      <c r="W7" s="117"/>
      <c r="X7" s="118"/>
      <c r="Y7" s="90"/>
    </row>
    <row r="8" spans="1:25" s="91" customFormat="1" ht="27.6" customHeight="1" thickTop="1" thickBot="1" x14ac:dyDescent="0.35">
      <c r="A8" s="82"/>
      <c r="B8" s="86"/>
      <c r="C8" s="113"/>
      <c r="D8" s="107"/>
      <c r="E8" s="82"/>
      <c r="F8" s="86"/>
      <c r="G8" s="105"/>
      <c r="H8" s="107"/>
      <c r="I8" s="82"/>
      <c r="J8" s="86"/>
      <c r="K8" s="105"/>
      <c r="L8" s="107"/>
      <c r="M8" s="82"/>
      <c r="N8" s="86"/>
      <c r="O8" s="105"/>
      <c r="P8" s="107"/>
      <c r="Q8" s="82"/>
      <c r="R8" s="86"/>
      <c r="S8" s="105"/>
      <c r="T8" s="107"/>
      <c r="U8" s="82"/>
      <c r="V8" s="119"/>
      <c r="W8" s="120"/>
      <c r="X8" s="121"/>
      <c r="Y8" s="90"/>
    </row>
    <row r="9" spans="1:25" s="91" customFormat="1" ht="27.6" customHeight="1" thickTop="1" thickBot="1" x14ac:dyDescent="0.35">
      <c r="A9" s="82"/>
      <c r="B9" s="89" t="s">
        <v>33</v>
      </c>
      <c r="C9" s="92" t="s">
        <v>24</v>
      </c>
      <c r="D9" s="92" t="str">
        <f>"+MOD"</f>
        <v>+MOD</v>
      </c>
      <c r="E9" s="82"/>
      <c r="F9" s="89" t="s">
        <v>33</v>
      </c>
      <c r="G9" s="92" t="s">
        <v>24</v>
      </c>
      <c r="H9" s="92" t="str">
        <f>"+MOD"</f>
        <v>+MOD</v>
      </c>
      <c r="I9" s="82"/>
      <c r="J9" s="89" t="s">
        <v>33</v>
      </c>
      <c r="K9" s="92" t="s">
        <v>24</v>
      </c>
      <c r="L9" s="92" t="str">
        <f>"+MOD"</f>
        <v>+MOD</v>
      </c>
      <c r="M9" s="82"/>
      <c r="N9" s="89" t="s">
        <v>33</v>
      </c>
      <c r="O9" s="92" t="s">
        <v>24</v>
      </c>
      <c r="P9" s="92" t="str">
        <f>"+MOD"</f>
        <v>+MOD</v>
      </c>
      <c r="Q9" s="82"/>
      <c r="R9" s="89" t="s">
        <v>33</v>
      </c>
      <c r="S9" s="92" t="s">
        <v>24</v>
      </c>
      <c r="T9" s="92" t="str">
        <f>"+MOD"</f>
        <v>+MOD</v>
      </c>
      <c r="U9" s="82"/>
      <c r="V9" s="90"/>
      <c r="W9" s="93"/>
      <c r="X9" s="90"/>
      <c r="Y9" s="90"/>
    </row>
    <row r="10" spans="1:25" s="91" customFormat="1" ht="27.6" customHeight="1" thickTop="1" thickBot="1" x14ac:dyDescent="0.35">
      <c r="A10" s="82"/>
      <c r="B10" s="86"/>
      <c r="C10" s="94"/>
      <c r="D10" s="85" t="str">
        <f>IF(OR(B10=0,B10=""),"",B10+C10+C4)</f>
        <v/>
      </c>
      <c r="E10" s="82"/>
      <c r="F10" s="86"/>
      <c r="G10" s="94"/>
      <c r="H10" s="85" t="str">
        <f>IF(OR(F10=0,F10=""),"",F10+G10+G4)</f>
        <v/>
      </c>
      <c r="I10" s="82"/>
      <c r="J10" s="86"/>
      <c r="K10" s="94"/>
      <c r="L10" s="85" t="str">
        <f>IF(OR(J10=0,J10=""),"",J10+K10+K4)</f>
        <v/>
      </c>
      <c r="M10" s="82"/>
      <c r="N10" s="86"/>
      <c r="O10" s="94"/>
      <c r="P10" s="85" t="str">
        <f>IF(OR(N10=0,N10=""),"",N10+O10+O4)</f>
        <v/>
      </c>
      <c r="Q10" s="82"/>
      <c r="R10" s="86"/>
      <c r="S10" s="94"/>
      <c r="T10" s="85" t="str">
        <f>IF(OR(R10=0,R10=""),"",R10+S10+S4)</f>
        <v/>
      </c>
      <c r="U10" s="82"/>
      <c r="V10" s="90"/>
      <c r="W10" s="90"/>
      <c r="X10" s="90"/>
      <c r="Y10" s="90"/>
    </row>
    <row r="11" spans="1:25" s="91" customFormat="1" ht="27.6" customHeight="1" thickTop="1" thickBot="1" x14ac:dyDescent="0.35">
      <c r="A11" s="82"/>
      <c r="B11" s="97" t="str">
        <f>IF(OR(B10="",B10=0),"",IF((SUM(B10,C10)&gt;=_xlfn.NUMBERVALUE(MID(B$4,2,LEN(B$4)-1))),"EXPLOTA","NO EXPLOTA"))</f>
        <v/>
      </c>
      <c r="C11" s="98"/>
      <c r="D11" s="99"/>
      <c r="E11" s="82"/>
      <c r="F11" s="97" t="str">
        <f>IF(OR(F10="",F10=0),"",IF((SUM(F10,G10)&gt;=_xlfn.NUMBERVALUE(MID(F$4,2,LEN(F$4)-1))),"EXPLOTA","NO EXPLOTA"))</f>
        <v/>
      </c>
      <c r="G11" s="98"/>
      <c r="H11" s="99"/>
      <c r="I11" s="82"/>
      <c r="J11" s="97" t="str">
        <f>IF(OR(J10="",J10=0),"",IF((SUM(J10,K10)&gt;=_xlfn.NUMBERVALUE(MID(J$4,2,LEN(J$4)-1))),"EXPLOTA","NO EXPLOTA"))</f>
        <v/>
      </c>
      <c r="K11" s="98"/>
      <c r="L11" s="99"/>
      <c r="M11" s="82"/>
      <c r="N11" s="97" t="str">
        <f>IF(OR(N10="",N10=0),"",IF((SUM(N10,O10)&gt;=_xlfn.NUMBERVALUE(MID(N$4,2,LEN(N$4)-1))),"EXPLOTA","NO EXPLOTA"))</f>
        <v/>
      </c>
      <c r="O11" s="98"/>
      <c r="P11" s="99"/>
      <c r="Q11" s="82"/>
      <c r="R11" s="97" t="str">
        <f>IF(OR(R10="",R10=0),"",IF((SUM(R10,S10)&gt;=_xlfn.NUMBERVALUE(MID(R$4,2,LEN(R$4)-1))),"EXPLOTA","NO EXPLOTA"))</f>
        <v/>
      </c>
      <c r="S11" s="98"/>
      <c r="T11" s="99"/>
      <c r="U11" s="82"/>
      <c r="V11" s="90"/>
      <c r="W11" s="90"/>
      <c r="X11" s="90"/>
      <c r="Y11" s="90"/>
    </row>
    <row r="12" spans="1:25" s="91" customFormat="1" ht="27.6" customHeight="1" thickTop="1" thickBot="1" x14ac:dyDescent="0.35">
      <c r="A12" s="82"/>
      <c r="B12" s="95"/>
      <c r="C12" s="95"/>
      <c r="D12" s="95"/>
      <c r="E12" s="82"/>
      <c r="F12" s="95"/>
      <c r="G12" s="95"/>
      <c r="H12" s="95"/>
      <c r="I12" s="82"/>
      <c r="J12" s="95"/>
      <c r="K12" s="95"/>
      <c r="L12" s="95"/>
      <c r="M12" s="82"/>
      <c r="N12" s="95"/>
      <c r="O12" s="95"/>
      <c r="P12" s="95"/>
      <c r="Q12" s="82"/>
      <c r="R12" s="95"/>
      <c r="S12" s="95"/>
      <c r="T12" s="95"/>
      <c r="U12" s="82"/>
      <c r="V12" s="90"/>
      <c r="W12" s="90"/>
      <c r="X12" s="90"/>
      <c r="Y12" s="90"/>
    </row>
    <row r="13" spans="1:25" ht="27.6" customHeight="1" thickBot="1" x14ac:dyDescent="0.35">
      <c r="A13" s="82"/>
      <c r="B13" s="108"/>
      <c r="C13" s="109"/>
      <c r="D13" s="110"/>
      <c r="E13" s="82"/>
      <c r="F13" s="108"/>
      <c r="G13" s="109"/>
      <c r="H13" s="110"/>
      <c r="I13" s="82"/>
      <c r="J13" s="108"/>
      <c r="K13" s="109"/>
      <c r="L13" s="110"/>
      <c r="M13" s="82"/>
      <c r="N13" s="108"/>
      <c r="O13" s="109"/>
      <c r="P13" s="110"/>
      <c r="Q13" s="82"/>
      <c r="R13" s="108"/>
      <c r="S13" s="109"/>
      <c r="T13" s="110"/>
      <c r="U13" s="82"/>
      <c r="V13" s="82"/>
      <c r="W13" s="82"/>
      <c r="X13" s="82"/>
      <c r="Y13" s="82"/>
    </row>
    <row r="14" spans="1:25" ht="27.6" customHeight="1" thickBot="1" x14ac:dyDescent="0.35">
      <c r="A14" s="82"/>
      <c r="B14" s="96"/>
      <c r="C14" s="96"/>
      <c r="D14" s="96"/>
      <c r="E14" s="82"/>
      <c r="F14" s="96"/>
      <c r="G14" s="96"/>
      <c r="H14" s="96"/>
      <c r="I14" s="82"/>
      <c r="J14" s="96"/>
      <c r="K14" s="96"/>
      <c r="L14" s="96"/>
      <c r="M14" s="82"/>
      <c r="N14" s="96"/>
      <c r="O14" s="96"/>
      <c r="P14" s="96"/>
      <c r="Q14" s="82"/>
      <c r="R14" s="96"/>
      <c r="S14" s="96"/>
      <c r="T14" s="96"/>
      <c r="U14" s="82"/>
      <c r="V14" s="82"/>
      <c r="W14" s="82"/>
      <c r="X14" s="82"/>
      <c r="Y14" s="82"/>
    </row>
    <row r="15" spans="1:25" ht="27.6" customHeight="1" thickTop="1" thickBot="1" x14ac:dyDescent="0.35">
      <c r="A15" s="82"/>
      <c r="B15" s="84"/>
      <c r="C15" s="85"/>
      <c r="D15" s="85" t="str">
        <f>IF(OR(B15=0,B15=""),"",B15+C15+D10)</f>
        <v/>
      </c>
      <c r="E15" s="82"/>
      <c r="F15" s="84"/>
      <c r="G15" s="85"/>
      <c r="H15" s="85" t="str">
        <f>IF(OR(F15=0,F15=""),"",F15+G15+H10)</f>
        <v/>
      </c>
      <c r="I15" s="82"/>
      <c r="J15" s="84"/>
      <c r="K15" s="85"/>
      <c r="L15" s="85" t="str">
        <f>IF(OR(J15=0,J15=""),"",J15+K15+L10)</f>
        <v/>
      </c>
      <c r="M15" s="82"/>
      <c r="N15" s="84"/>
      <c r="O15" s="85"/>
      <c r="P15" s="85" t="str">
        <f>IF(OR(N15=0,N15=""),"",N15+O15+P10)</f>
        <v/>
      </c>
      <c r="Q15" s="82"/>
      <c r="R15" s="84"/>
      <c r="S15" s="85"/>
      <c r="T15" s="85" t="str">
        <f>IF(OR(R15=0,R15=""),"",R15+S15+T10)</f>
        <v/>
      </c>
      <c r="U15" s="82"/>
      <c r="V15" s="122">
        <f>SUMIFS(IMPRESION!$K$112:$K$5000,IMPRESION!$C$112:$C$5000,"&lt;&gt;Fish")</f>
        <v>0</v>
      </c>
      <c r="W15" s="122"/>
      <c r="X15" s="122"/>
      <c r="Y15" s="82"/>
    </row>
    <row r="16" spans="1:25" ht="27.6" customHeight="1" thickTop="1" thickBot="1" x14ac:dyDescent="0.35">
      <c r="A16" s="82"/>
      <c r="B16" s="97" t="str">
        <f>IF(OR(B15="",B15=0),"",IF((SUM(B15,C15)&gt;=_xlfn.NUMBERVALUE(MID(B$4,2,LEN(B$4)-1))),"EXPLOTA","NO EXPLOTA"))</f>
        <v/>
      </c>
      <c r="C16" s="98"/>
      <c r="D16" s="99"/>
      <c r="E16" s="82"/>
      <c r="F16" s="97" t="str">
        <f>IF(OR(F15="",F15=0),"",IF((SUM(F15,G15)&gt;=_xlfn.NUMBERVALUE(MID(F$4,2,LEN(F$4)-1))),"EXPLOTA","NO EXPLOTA"))</f>
        <v/>
      </c>
      <c r="G16" s="98"/>
      <c r="H16" s="99"/>
      <c r="I16" s="82"/>
      <c r="J16" s="97" t="str">
        <f>IF(OR(J15="",J15=0),"",IF((SUM(J15,K15)&gt;=_xlfn.NUMBERVALUE(MID(J$4,2,LEN(J$4)-1))),"EXPLOTA","NO EXPLOTA"))</f>
        <v/>
      </c>
      <c r="K16" s="98"/>
      <c r="L16" s="99"/>
      <c r="M16" s="82"/>
      <c r="N16" s="97" t="str">
        <f>IF(OR(N15="",N15=0),"",IF((SUM(N15,O15)&gt;=_xlfn.NUMBERVALUE(MID(N$4,2,LEN(N$4)-1))),"EXPLOTA","NO EXPLOTA"))</f>
        <v/>
      </c>
      <c r="O16" s="98"/>
      <c r="P16" s="99"/>
      <c r="Q16" s="82"/>
      <c r="R16" s="97" t="str">
        <f>IF(OR(R15="",R15=0),"",IF((SUM(R15,S15)&gt;=_xlfn.NUMBERVALUE(MID(R$4,2,LEN(R$4)-1))),"EXPLOTA","NO EXPLOTA"))</f>
        <v/>
      </c>
      <c r="S16" s="98"/>
      <c r="T16" s="99"/>
      <c r="U16" s="82"/>
      <c r="V16" s="122"/>
      <c r="W16" s="122"/>
      <c r="X16" s="122"/>
      <c r="Y16" s="82"/>
    </row>
    <row r="17" spans="1:25" ht="27.6" customHeight="1" thickTop="1" thickBot="1" x14ac:dyDescent="0.35">
      <c r="A17" s="82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</row>
    <row r="18" spans="1:25" ht="27.6" customHeight="1" thickTop="1" thickBot="1" x14ac:dyDescent="0.35">
      <c r="A18" s="82"/>
      <c r="B18" s="84"/>
      <c r="C18" s="85"/>
      <c r="D18" s="85" t="str">
        <f>IF(OR(B18=0,B18=""),"",B18+C18+D15)</f>
        <v/>
      </c>
      <c r="E18" s="82"/>
      <c r="F18" s="84"/>
      <c r="G18" s="85"/>
      <c r="H18" s="85" t="str">
        <f>IF(OR(F18=0,F18=""),"",F18+G18+H15)</f>
        <v/>
      </c>
      <c r="I18" s="82"/>
      <c r="J18" s="84"/>
      <c r="K18" s="85"/>
      <c r="L18" s="85" t="str">
        <f>IF(OR(J18=0,J18=""),"",J18+K18+L15)</f>
        <v/>
      </c>
      <c r="M18" s="82"/>
      <c r="N18" s="84"/>
      <c r="O18" s="85"/>
      <c r="P18" s="85" t="str">
        <f>IF(OR(N18=0,N18=""),"",N18+O18+P15)</f>
        <v/>
      </c>
      <c r="Q18" s="82"/>
      <c r="R18" s="84"/>
      <c r="S18" s="85"/>
      <c r="T18" s="85" t="str">
        <f>IF(OR(R18=0,R18=""),"",R18+S18+T15)</f>
        <v/>
      </c>
      <c r="U18" s="82"/>
      <c r="V18" s="82"/>
      <c r="W18" s="82"/>
      <c r="X18" s="82"/>
      <c r="Y18" s="82"/>
    </row>
    <row r="19" spans="1:25" ht="27.6" customHeight="1" thickTop="1" thickBot="1" x14ac:dyDescent="0.35">
      <c r="A19" s="82"/>
      <c r="B19" s="97" t="str">
        <f>IF(OR(B18="",B18=0),"",IF((SUM(B18,C18)&gt;=_xlfn.NUMBERVALUE(MID(B$4,2,LEN(B$4)-1))),"EXPLOTA","NO EXPLOTA"))</f>
        <v/>
      </c>
      <c r="C19" s="98"/>
      <c r="D19" s="99"/>
      <c r="E19" s="82"/>
      <c r="F19" s="97" t="str">
        <f>IF(OR(F18="",F18=0),"",IF((SUM(F18,G18)&gt;=_xlfn.NUMBERVALUE(MID(F$4,2,LEN(F$4)-1))),"EXPLOTA","NO EXPLOTA"))</f>
        <v/>
      </c>
      <c r="G19" s="98"/>
      <c r="H19" s="99"/>
      <c r="I19" s="82"/>
      <c r="J19" s="97" t="str">
        <f>IF(OR(J18="",J18=0),"",IF((SUM(J18,K18)&gt;=_xlfn.NUMBERVALUE(MID(J$4,2,LEN(J$4)-1))),"EXPLOTA","NO EXPLOTA"))</f>
        <v/>
      </c>
      <c r="K19" s="98"/>
      <c r="L19" s="99"/>
      <c r="M19" s="82"/>
      <c r="N19" s="97" t="str">
        <f>IF(OR(N18="",N18=0),"",IF((SUM(N18,O18)&gt;=_xlfn.NUMBERVALUE(MID(N$4,2,LEN(N$4)-1))),"EXPLOTA","NO EXPLOTA"))</f>
        <v/>
      </c>
      <c r="O19" s="98"/>
      <c r="P19" s="99"/>
      <c r="Q19" s="82"/>
      <c r="R19" s="97" t="str">
        <f>IF(OR(R18="",R18=0),"",IF((SUM(R18,S18)&gt;=_xlfn.NUMBERVALUE(MID(R$4,2,LEN(R$4)-1))),"EXPLOTA","NO EXPLOTA"))</f>
        <v/>
      </c>
      <c r="S19" s="98"/>
      <c r="T19" s="99"/>
      <c r="U19" s="82"/>
      <c r="V19" s="82"/>
      <c r="W19" s="82"/>
      <c r="X19" s="82"/>
      <c r="Y19" s="82"/>
    </row>
    <row r="20" spans="1:25" ht="27.6" customHeight="1" thickTop="1" thickBot="1" x14ac:dyDescent="0.35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</row>
    <row r="21" spans="1:25" ht="27.6" customHeight="1" thickTop="1" thickBot="1" x14ac:dyDescent="0.35">
      <c r="A21" s="82"/>
      <c r="B21" s="84"/>
      <c r="C21" s="85"/>
      <c r="D21" s="85" t="str">
        <f>IF(OR(B21=0,B21=""),"",B21+C21+D18)</f>
        <v/>
      </c>
      <c r="E21" s="82"/>
      <c r="F21" s="84"/>
      <c r="G21" s="85"/>
      <c r="H21" s="85" t="str">
        <f>IF(OR(F21=0,F21=""),"",F21+G21+H18)</f>
        <v/>
      </c>
      <c r="I21" s="82"/>
      <c r="J21" s="84"/>
      <c r="K21" s="85"/>
      <c r="L21" s="85" t="str">
        <f>IF(OR(J21=0,J21=""),"",J21+K21+L18)</f>
        <v/>
      </c>
      <c r="M21" s="82"/>
      <c r="N21" s="84"/>
      <c r="O21" s="85"/>
      <c r="P21" s="85" t="str">
        <f>IF(OR(N21=0,N21=""),"",N21+O21+P18)</f>
        <v/>
      </c>
      <c r="Q21" s="82"/>
      <c r="R21" s="84"/>
      <c r="S21" s="85"/>
      <c r="T21" s="85" t="str">
        <f>IF(OR(R21=0,R21=""),"",R21+S21+T18)</f>
        <v/>
      </c>
      <c r="U21" s="82"/>
      <c r="V21" s="82"/>
      <c r="W21" s="82"/>
      <c r="X21" s="82"/>
      <c r="Y21" s="82"/>
    </row>
    <row r="22" spans="1:25" ht="27.6" customHeight="1" thickTop="1" thickBot="1" x14ac:dyDescent="0.35">
      <c r="A22" s="82"/>
      <c r="B22" s="97" t="str">
        <f>IF(OR(B21="",B21=0),"",IF((SUM(B21,C21)&gt;=_xlfn.NUMBERVALUE(MID(B$4,2,LEN(B$4)-1))),"EXPLOTA","NO EXPLOTA"))</f>
        <v/>
      </c>
      <c r="C22" s="98"/>
      <c r="D22" s="99"/>
      <c r="E22" s="82"/>
      <c r="F22" s="97" t="str">
        <f>IF(OR(F21="",F21=0),"",IF((SUM(F21,G21)&gt;=_xlfn.NUMBERVALUE(MID(F$4,2,LEN(F$4)-1))),"EXPLOTA","NO EXPLOTA"))</f>
        <v/>
      </c>
      <c r="G22" s="98"/>
      <c r="H22" s="99"/>
      <c r="I22" s="82"/>
      <c r="J22" s="97" t="str">
        <f>IF(OR(J21="",J21=0),"",IF((SUM(J21,K21)&gt;=_xlfn.NUMBERVALUE(MID(J$4,2,LEN(J$4)-1))),"EXPLOTA","NO EXPLOTA"))</f>
        <v/>
      </c>
      <c r="K22" s="98"/>
      <c r="L22" s="99"/>
      <c r="M22" s="82"/>
      <c r="N22" s="97" t="str">
        <f>IF(OR(N21="",N21=0),"",IF((SUM(N21,O21)&gt;=_xlfn.NUMBERVALUE(MID(N$4,2,LEN(N$4)-1))),"EXPLOTA","NO EXPLOTA"))</f>
        <v/>
      </c>
      <c r="O22" s="98"/>
      <c r="P22" s="99"/>
      <c r="Q22" s="82"/>
      <c r="R22" s="97" t="str">
        <f>IF(OR(R21="",R21=0),"",IF((SUM(R21,S21)&gt;=_xlfn.NUMBERVALUE(MID(R$4,2,LEN(R$4)-1))),"EXPLOTA","NO EXPLOTA"))</f>
        <v/>
      </c>
      <c r="S22" s="98"/>
      <c r="T22" s="99"/>
      <c r="U22" s="82"/>
      <c r="V22" s="82"/>
      <c r="W22" s="82"/>
      <c r="X22" s="82"/>
      <c r="Y22" s="82"/>
    </row>
    <row r="23" spans="1:25" ht="27.6" customHeight="1" thickTop="1" thickBot="1" x14ac:dyDescent="0.35">
      <c r="A23" s="82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</row>
    <row r="24" spans="1:25" ht="27.6" customHeight="1" thickTop="1" thickBot="1" x14ac:dyDescent="0.35">
      <c r="A24" s="82"/>
      <c r="B24" s="84"/>
      <c r="C24" s="85"/>
      <c r="D24" s="85" t="str">
        <f>IF(OR(B24=0,B24=""),"",B24+C24+D21)</f>
        <v/>
      </c>
      <c r="E24" s="82"/>
      <c r="F24" s="84"/>
      <c r="G24" s="85"/>
      <c r="H24" s="85" t="str">
        <f>IF(OR(F24=0,F24=""),"",F24+G24+H21)</f>
        <v/>
      </c>
      <c r="I24" s="82"/>
      <c r="J24" s="84"/>
      <c r="K24" s="85"/>
      <c r="L24" s="85" t="str">
        <f>IF(OR(J24=0,J24=""),"",J24+K24+L21)</f>
        <v/>
      </c>
      <c r="M24" s="82"/>
      <c r="N24" s="84"/>
      <c r="O24" s="85"/>
      <c r="P24" s="85" t="str">
        <f>IF(OR(N24=0,N24=""),"",N24+O24+P21)</f>
        <v/>
      </c>
      <c r="Q24" s="82"/>
      <c r="R24" s="84"/>
      <c r="S24" s="85"/>
      <c r="T24" s="85" t="str">
        <f>IF(OR(R24=0,R24=""),"",R24+S24+T21)</f>
        <v/>
      </c>
      <c r="U24" s="82"/>
      <c r="V24" s="82"/>
      <c r="W24" s="82"/>
      <c r="X24" s="82"/>
      <c r="Y24" s="82"/>
    </row>
    <row r="25" spans="1:25" ht="27.6" customHeight="1" thickTop="1" thickBot="1" x14ac:dyDescent="0.35">
      <c r="A25" s="82"/>
      <c r="B25" s="97" t="str">
        <f>IF(OR(B24="",B24=0),"",IF((SUM(B24,C24)&gt;=_xlfn.NUMBERVALUE(MID(B$4,2,LEN(B$4)-1))),"EXPLOTA","NO EXPLOTA"))</f>
        <v/>
      </c>
      <c r="C25" s="98"/>
      <c r="D25" s="99"/>
      <c r="E25" s="82"/>
      <c r="F25" s="97" t="str">
        <f>IF(OR(F24="",F24=0),"",IF((SUM(F24,G24)&gt;=_xlfn.NUMBERVALUE(MID(F$4,2,LEN(F$4)-1))),"EXPLOTA","NO EXPLOTA"))</f>
        <v/>
      </c>
      <c r="G25" s="98"/>
      <c r="H25" s="99"/>
      <c r="I25" s="82"/>
      <c r="J25" s="97" t="str">
        <f>IF(OR(J24="",J24=0),"",IF((SUM(J24,K24)&gt;=_xlfn.NUMBERVALUE(MID(J$4,2,LEN(J$4)-1))),"EXPLOTA","NO EXPLOTA"))</f>
        <v/>
      </c>
      <c r="K25" s="98"/>
      <c r="L25" s="99"/>
      <c r="M25" s="82"/>
      <c r="N25" s="97" t="str">
        <f>IF(OR(N24="",N24=0),"",IF((SUM(N24,O24)&gt;=_xlfn.NUMBERVALUE(MID(N$4,2,LEN(N$4)-1))),"EXPLOTA","NO EXPLOTA"))</f>
        <v/>
      </c>
      <c r="O25" s="98"/>
      <c r="P25" s="99"/>
      <c r="Q25" s="82"/>
      <c r="R25" s="97" t="str">
        <f>IF(OR(R24="",R24=0),"",IF((SUM(R24,S24)&gt;=_xlfn.NUMBERVALUE(MID(R$4,2,LEN(R$4)-1))),"EXPLOTA","NO EXPLOTA"))</f>
        <v/>
      </c>
      <c r="S25" s="98"/>
      <c r="T25" s="99"/>
      <c r="U25" s="82"/>
      <c r="V25" s="82"/>
      <c r="W25" s="82"/>
      <c r="X25" s="82"/>
      <c r="Y25" s="82"/>
    </row>
    <row r="26" spans="1:25" ht="27.6" customHeight="1" thickTop="1" thickBot="1" x14ac:dyDescent="0.35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</row>
    <row r="27" spans="1:25" ht="27.6" customHeight="1" thickTop="1" thickBot="1" x14ac:dyDescent="0.35">
      <c r="A27" s="82"/>
      <c r="B27" s="84"/>
      <c r="C27" s="85"/>
      <c r="D27" s="85" t="str">
        <f>IF(OR(B27=0,B27=""),"",B27+C27+D24)</f>
        <v/>
      </c>
      <c r="E27" s="82"/>
      <c r="F27" s="84"/>
      <c r="G27" s="85"/>
      <c r="H27" s="85" t="str">
        <f>IF(OR(F27=0,F27=""),"",F27+G27+H24)</f>
        <v/>
      </c>
      <c r="I27" s="82"/>
      <c r="J27" s="84"/>
      <c r="K27" s="85"/>
      <c r="L27" s="85" t="str">
        <f>IF(OR(J27=0,J27=""),"",J27+K27+L24)</f>
        <v/>
      </c>
      <c r="M27" s="82"/>
      <c r="N27" s="84"/>
      <c r="O27" s="85"/>
      <c r="P27" s="85" t="str">
        <f>IF(OR(N27=0,N27=""),"",N27+O27+P24)</f>
        <v/>
      </c>
      <c r="Q27" s="82"/>
      <c r="R27" s="84"/>
      <c r="S27" s="85"/>
      <c r="T27" s="85" t="str">
        <f>IF(OR(R27=0,R27=""),"",R27+S27+T24)</f>
        <v/>
      </c>
      <c r="U27" s="82"/>
      <c r="V27" s="82"/>
      <c r="W27" s="82"/>
      <c r="X27" s="82"/>
      <c r="Y27" s="82"/>
    </row>
    <row r="28" spans="1:25" ht="27.6" customHeight="1" thickTop="1" thickBot="1" x14ac:dyDescent="0.35">
      <c r="A28" s="82"/>
      <c r="B28" s="97" t="str">
        <f>IF(OR(B27="",B27=0),"",IF((SUM(B27,C27)&gt;=_xlfn.NUMBERVALUE(MID(B$4,2,LEN(B$4)-1))),"EXPLOTA","NO EXPLOTA"))</f>
        <v/>
      </c>
      <c r="C28" s="98"/>
      <c r="D28" s="99"/>
      <c r="E28" s="82"/>
      <c r="F28" s="97" t="str">
        <f>IF(OR(F27="",F27=0),"",IF((SUM(F27,G27)&gt;=_xlfn.NUMBERVALUE(MID(F$4,2,LEN(F$4)-1))),"EXPLOTA","NO EXPLOTA"))</f>
        <v/>
      </c>
      <c r="G28" s="98"/>
      <c r="H28" s="99"/>
      <c r="I28" s="82"/>
      <c r="J28" s="97" t="str">
        <f>IF(OR(J27="",J27=0),"",IF((SUM(J27,K27)&gt;=_xlfn.NUMBERVALUE(MID(J$4,2,LEN(J$4)-1))),"EXPLOTA","NO EXPLOTA"))</f>
        <v/>
      </c>
      <c r="K28" s="98"/>
      <c r="L28" s="99"/>
      <c r="M28" s="82"/>
      <c r="N28" s="97" t="str">
        <f>IF(OR(N27="",N27=0),"",IF((SUM(N27,O27)&gt;=_xlfn.NUMBERVALUE(MID(N$4,2,LEN(N$4)-1))),"EXPLOTA","NO EXPLOTA"))</f>
        <v/>
      </c>
      <c r="O28" s="98"/>
      <c r="P28" s="99"/>
      <c r="Q28" s="82"/>
      <c r="R28" s="97" t="str">
        <f>IF(OR(R27="",R27=0),"",IF((SUM(R27,S27)&gt;=_xlfn.NUMBERVALUE(MID(R$4,2,LEN(R$4)-1))),"EXPLOTA","NO EXPLOTA"))</f>
        <v/>
      </c>
      <c r="S28" s="98"/>
      <c r="T28" s="99"/>
      <c r="U28" s="82"/>
      <c r="V28" s="82"/>
      <c r="W28" s="82"/>
      <c r="X28" s="82"/>
      <c r="Y28" s="82"/>
    </row>
    <row r="29" spans="1:25" ht="27.6" customHeight="1" thickTop="1" thickBot="1" x14ac:dyDescent="0.35">
      <c r="A29" s="82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</row>
    <row r="30" spans="1:25" ht="27.6" customHeight="1" thickTop="1" thickBot="1" x14ac:dyDescent="0.35">
      <c r="A30" s="82"/>
      <c r="B30" s="84"/>
      <c r="C30" s="85"/>
      <c r="D30" s="85" t="str">
        <f>IF(OR(B30=0,B30=""),"",B30+C30+D27)</f>
        <v/>
      </c>
      <c r="E30" s="82"/>
      <c r="F30" s="84"/>
      <c r="G30" s="85"/>
      <c r="H30" s="85" t="str">
        <f>IF(OR(F30=0,F30=""),"",F30+G30+H27)</f>
        <v/>
      </c>
      <c r="I30" s="82"/>
      <c r="J30" s="84"/>
      <c r="K30" s="85"/>
      <c r="L30" s="85" t="str">
        <f>IF(OR(J30=0,J30=""),"",J30+K30+L27)</f>
        <v/>
      </c>
      <c r="M30" s="82"/>
      <c r="N30" s="84"/>
      <c r="O30" s="85"/>
      <c r="P30" s="85" t="str">
        <f>IF(OR(N30=0,N30=""),"",N30+O30+P27)</f>
        <v/>
      </c>
      <c r="Q30" s="82"/>
      <c r="R30" s="84"/>
      <c r="S30" s="85"/>
      <c r="T30" s="85" t="str">
        <f>IF(OR(R30=0,R30=""),"",R30+S30+T27)</f>
        <v/>
      </c>
      <c r="U30" s="82"/>
      <c r="V30" s="82"/>
      <c r="W30" s="82"/>
      <c r="X30" s="82"/>
      <c r="Y30" s="82"/>
    </row>
    <row r="31" spans="1:25" ht="27.6" customHeight="1" thickTop="1" thickBot="1" x14ac:dyDescent="0.35">
      <c r="A31" s="82"/>
      <c r="B31" s="97" t="str">
        <f>IF(OR(B30="",B30=0),"",IF((SUM(B30,C30)&gt;=_xlfn.NUMBERVALUE(MID(B$4,2,LEN(B$4)-1))),"EXPLOTA","NO EXPLOTA"))</f>
        <v/>
      </c>
      <c r="C31" s="98"/>
      <c r="D31" s="99"/>
      <c r="E31" s="82"/>
      <c r="F31" s="97" t="str">
        <f>IF(OR(F30="",F30=0),"",IF((SUM(F30,G30)&gt;=_xlfn.NUMBERVALUE(MID(F$4,2,LEN(F$4)-1))),"EXPLOTA","NO EXPLOTA"))</f>
        <v/>
      </c>
      <c r="G31" s="98"/>
      <c r="H31" s="99"/>
      <c r="I31" s="82"/>
      <c r="J31" s="97" t="str">
        <f>IF(OR(J30="",J30=0),"",IF((SUM(J30,K30)&gt;=_xlfn.NUMBERVALUE(MID(J$4,2,LEN(J$4)-1))),"EXPLOTA","NO EXPLOTA"))</f>
        <v/>
      </c>
      <c r="K31" s="98"/>
      <c r="L31" s="99"/>
      <c r="M31" s="82"/>
      <c r="N31" s="97" t="str">
        <f>IF(OR(N30="",N30=0),"",IF((SUM(N30,O30)&gt;=_xlfn.NUMBERVALUE(MID(N$4,2,LEN(N$4)-1))),"EXPLOTA","NO EXPLOTA"))</f>
        <v/>
      </c>
      <c r="O31" s="98"/>
      <c r="P31" s="99"/>
      <c r="Q31" s="82"/>
      <c r="R31" s="97" t="str">
        <f>IF(OR(R30="",R30=0),"",IF((SUM(R30,S30)&gt;=_xlfn.NUMBERVALUE(MID(R$4,2,LEN(R$4)-1))),"EXPLOTA","NO EXPLOTA"))</f>
        <v/>
      </c>
      <c r="S31" s="98"/>
      <c r="T31" s="99"/>
      <c r="U31" s="82"/>
      <c r="V31" s="82"/>
      <c r="W31" s="82"/>
      <c r="X31" s="82"/>
      <c r="Y31" s="82"/>
    </row>
    <row r="32" spans="1:25" ht="27.6" customHeight="1" thickTop="1" thickBot="1" x14ac:dyDescent="0.35">
      <c r="A32" s="82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</row>
    <row r="33" spans="1:25" ht="27.6" customHeight="1" thickTop="1" thickBot="1" x14ac:dyDescent="0.35">
      <c r="A33" s="82"/>
      <c r="B33" s="84"/>
      <c r="C33" s="85"/>
      <c r="D33" s="85" t="str">
        <f>IF(OR(B33=0,B33=""),"",B33+C33+D30)</f>
        <v/>
      </c>
      <c r="E33" s="82"/>
      <c r="F33" s="84"/>
      <c r="G33" s="85"/>
      <c r="H33" s="85" t="str">
        <f>IF(OR(F33=0,F33=""),"",F33+G33+H30)</f>
        <v/>
      </c>
      <c r="I33" s="82"/>
      <c r="J33" s="84"/>
      <c r="K33" s="85"/>
      <c r="L33" s="85" t="str">
        <f>IF(OR(J33=0,J33=""),"",J33+K33+L30)</f>
        <v/>
      </c>
      <c r="M33" s="82"/>
      <c r="N33" s="84"/>
      <c r="O33" s="85"/>
      <c r="P33" s="85" t="str">
        <f>IF(OR(N33=0,N33=""),"",N33+O33+P30)</f>
        <v/>
      </c>
      <c r="Q33" s="82"/>
      <c r="R33" s="84"/>
      <c r="S33" s="85"/>
      <c r="T33" s="85" t="str">
        <f>IF(OR(R33=0,R33=""),"",R33+S33+T30)</f>
        <v/>
      </c>
      <c r="U33" s="82"/>
      <c r="V33" s="82"/>
      <c r="W33" s="82"/>
      <c r="X33" s="82"/>
      <c r="Y33" s="82"/>
    </row>
    <row r="34" spans="1:25" ht="27.6" customHeight="1" thickTop="1" thickBot="1" x14ac:dyDescent="0.35">
      <c r="A34" s="82"/>
      <c r="B34" s="97" t="str">
        <f>IF(OR(B33="",B33=0),"",IF((SUM(B33,C33)&gt;=_xlfn.NUMBERVALUE(MID(B$4,2,LEN(B$4)-1))),"EXPLOTA","NO EXPLOTA"))</f>
        <v/>
      </c>
      <c r="C34" s="98"/>
      <c r="D34" s="99"/>
      <c r="E34" s="82"/>
      <c r="F34" s="97" t="str">
        <f>IF(OR(F33="",F33=0),"",IF((SUM(F33,G33)&gt;=_xlfn.NUMBERVALUE(MID(F$4,2,LEN(F$4)-1))),"EXPLOTA","NO EXPLOTA"))</f>
        <v/>
      </c>
      <c r="G34" s="98"/>
      <c r="H34" s="99"/>
      <c r="I34" s="82"/>
      <c r="J34" s="97" t="str">
        <f>IF(OR(J33="",J33=0),"",IF((SUM(J33,K33)&gt;=_xlfn.NUMBERVALUE(MID(J$4,2,LEN(J$4)-1))),"EXPLOTA","NO EXPLOTA"))</f>
        <v/>
      </c>
      <c r="K34" s="98"/>
      <c r="L34" s="99"/>
      <c r="M34" s="82"/>
      <c r="N34" s="97" t="str">
        <f>IF(OR(N33="",N33=0),"",IF((SUM(N33,O33)&gt;=_xlfn.NUMBERVALUE(MID(N$4,2,LEN(N$4)-1))),"EXPLOTA","NO EXPLOTA"))</f>
        <v/>
      </c>
      <c r="O34" s="98"/>
      <c r="P34" s="99"/>
      <c r="Q34" s="82"/>
      <c r="R34" s="97" t="str">
        <f>IF(OR(R33="",R33=0),"",IF((SUM(R33,S33)&gt;=_xlfn.NUMBERVALUE(MID(R$4,2,LEN(R$4)-1))),"EXPLOTA","NO EXPLOTA"))</f>
        <v/>
      </c>
      <c r="S34" s="98"/>
      <c r="T34" s="99"/>
      <c r="U34" s="82"/>
      <c r="V34" s="82"/>
      <c r="W34" s="82"/>
      <c r="X34" s="82"/>
      <c r="Y34" s="82"/>
    </row>
    <row r="35" spans="1:25" ht="27.6" customHeight="1" thickTop="1" thickBot="1" x14ac:dyDescent="0.35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</row>
    <row r="36" spans="1:25" ht="27.6" customHeight="1" thickTop="1" thickBot="1" x14ac:dyDescent="0.35">
      <c r="A36" s="82"/>
      <c r="B36" s="84"/>
      <c r="C36" s="85"/>
      <c r="D36" s="85" t="str">
        <f>IF(OR(B36=0,B36=""),"",B36+C36+D33)</f>
        <v/>
      </c>
      <c r="E36" s="82"/>
      <c r="F36" s="84"/>
      <c r="G36" s="85"/>
      <c r="H36" s="85" t="str">
        <f>IF(OR(F36=0,F36=""),"",F36+G36+H33)</f>
        <v/>
      </c>
      <c r="I36" s="82"/>
      <c r="J36" s="84"/>
      <c r="K36" s="85"/>
      <c r="L36" s="85" t="str">
        <f>IF(OR(J36=0,J36=""),"",J36+K36+L33)</f>
        <v/>
      </c>
      <c r="M36" s="82"/>
      <c r="N36" s="84"/>
      <c r="O36" s="85"/>
      <c r="P36" s="85" t="str">
        <f>IF(OR(N36=0,N36=""),"",N36+O36+P33)</f>
        <v/>
      </c>
      <c r="Q36" s="82"/>
      <c r="R36" s="84"/>
      <c r="S36" s="85"/>
      <c r="T36" s="85" t="str">
        <f>IF(OR(R36=0,R36=""),"",R36+S36+T33)</f>
        <v/>
      </c>
      <c r="U36" s="82"/>
      <c r="V36" s="82"/>
      <c r="W36" s="82"/>
      <c r="X36" s="82"/>
      <c r="Y36" s="82"/>
    </row>
    <row r="37" spans="1:25" ht="27.6" customHeight="1" thickTop="1" thickBot="1" x14ac:dyDescent="0.35">
      <c r="A37" s="82"/>
      <c r="B37" s="97" t="str">
        <f>IF(OR(B36="",B36=0),"",IF((SUM(B36,C36)&gt;=_xlfn.NUMBERVALUE(MID(B$4,2,LEN(B$4)-1))),"EXPLOTA","NO EXPLOTA"))</f>
        <v/>
      </c>
      <c r="C37" s="98"/>
      <c r="D37" s="99"/>
      <c r="E37" s="82"/>
      <c r="F37" s="97" t="str">
        <f>IF(OR(F36="",F36=0),"",IF((SUM(F36,G36)&gt;=_xlfn.NUMBERVALUE(MID(F$4,2,LEN(F$4)-1))),"EXPLOTA","NO EXPLOTA"))</f>
        <v/>
      </c>
      <c r="G37" s="98"/>
      <c r="H37" s="99"/>
      <c r="I37" s="82"/>
      <c r="J37" s="97" t="str">
        <f>IF(OR(J36="",J36=0),"",IF((SUM(J36,K36)&gt;=_xlfn.NUMBERVALUE(MID(J$4,2,LEN(J$4)-1))),"EXPLOTA","NO EXPLOTA"))</f>
        <v/>
      </c>
      <c r="K37" s="98"/>
      <c r="L37" s="99"/>
      <c r="M37" s="82"/>
      <c r="N37" s="97" t="str">
        <f>IF(OR(N36="",N36=0),"",IF((SUM(N36,O36)&gt;=_xlfn.NUMBERVALUE(MID(N$4,2,LEN(N$4)-1))),"EXPLOTA","NO EXPLOTA"))</f>
        <v/>
      </c>
      <c r="O37" s="98"/>
      <c r="P37" s="99"/>
      <c r="Q37" s="82"/>
      <c r="R37" s="97" t="str">
        <f>IF(OR(R36="",R36=0),"",IF((SUM(R36,S36)&gt;=_xlfn.NUMBERVALUE(MID(R$4,2,LEN(R$4)-1))),"EXPLOTA","NO EXPLOTA"))</f>
        <v/>
      </c>
      <c r="S37" s="98"/>
      <c r="T37" s="99"/>
      <c r="U37" s="82"/>
      <c r="V37" s="82"/>
      <c r="W37" s="82"/>
      <c r="X37" s="82"/>
      <c r="Y37" s="82"/>
    </row>
    <row r="38" spans="1:25" ht="27.6" customHeight="1" thickTop="1" thickBot="1" x14ac:dyDescent="0.35">
      <c r="A38" s="82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</row>
    <row r="39" spans="1:25" ht="27.6" customHeight="1" thickTop="1" thickBot="1" x14ac:dyDescent="0.35">
      <c r="A39" s="82"/>
      <c r="B39" s="84"/>
      <c r="C39" s="85"/>
      <c r="D39" s="85" t="str">
        <f>IF(OR(B39=0,B39=""),"",B39+C39+D36)</f>
        <v/>
      </c>
      <c r="E39" s="82"/>
      <c r="F39" s="84"/>
      <c r="G39" s="85"/>
      <c r="H39" s="85" t="str">
        <f>IF(OR(F39=0,F39=""),"",F39+G39+H36)</f>
        <v/>
      </c>
      <c r="I39" s="82"/>
      <c r="J39" s="84"/>
      <c r="K39" s="85"/>
      <c r="L39" s="85" t="str">
        <f>IF(OR(J39=0,J39=""),"",J39+K39+L36)</f>
        <v/>
      </c>
      <c r="M39" s="82"/>
      <c r="N39" s="84"/>
      <c r="O39" s="85"/>
      <c r="P39" s="85" t="str">
        <f>IF(OR(N39=0,N39=""),"",N39+O39+P36)</f>
        <v/>
      </c>
      <c r="Q39" s="82"/>
      <c r="R39" s="84"/>
      <c r="S39" s="85"/>
      <c r="T39" s="85" t="str">
        <f>IF(OR(R39=0,R39=""),"",R39+S39+T36)</f>
        <v/>
      </c>
      <c r="U39" s="82"/>
      <c r="V39" s="82"/>
      <c r="W39" s="82"/>
      <c r="X39" s="82"/>
      <c r="Y39" s="82"/>
    </row>
    <row r="40" spans="1:25" ht="27.6" customHeight="1" thickTop="1" thickBot="1" x14ac:dyDescent="0.35">
      <c r="A40" s="82"/>
      <c r="B40" s="97" t="str">
        <f>IF(OR(B39="",B39=0),"",IF((SUM(B39,C39)&gt;=_xlfn.NUMBERVALUE(MID(B$4,2,LEN(B$4)-1))),"EXPLOTA","NO EXPLOTA"))</f>
        <v/>
      </c>
      <c r="C40" s="98"/>
      <c r="D40" s="99"/>
      <c r="E40" s="82"/>
      <c r="F40" s="97" t="str">
        <f>IF(OR(F39="",F39=0),"",IF((SUM(F39,G39)&gt;=_xlfn.NUMBERVALUE(MID(F$4,2,LEN(F$4)-1))),"EXPLOTA","NO EXPLOTA"))</f>
        <v/>
      </c>
      <c r="G40" s="98"/>
      <c r="H40" s="99"/>
      <c r="I40" s="82"/>
      <c r="J40" s="97" t="str">
        <f>IF(OR(J39="",J39=0),"",IF((SUM(J39,K39)&gt;=_xlfn.NUMBERVALUE(MID(J$4,2,LEN(J$4)-1))),"EXPLOTA","NO EXPLOTA"))</f>
        <v/>
      </c>
      <c r="K40" s="98"/>
      <c r="L40" s="99"/>
      <c r="M40" s="82"/>
      <c r="N40" s="97" t="str">
        <f>IF(OR(N39="",N39=0),"",IF((SUM(N39,O39)&gt;=_xlfn.NUMBERVALUE(MID(N$4,2,LEN(N$4)-1))),"EXPLOTA","NO EXPLOTA"))</f>
        <v/>
      </c>
      <c r="O40" s="98"/>
      <c r="P40" s="99"/>
      <c r="Q40" s="82"/>
      <c r="R40" s="97" t="str">
        <f>IF(OR(R39="",R39=0),"",IF((SUM(R39,S39)&gt;=_xlfn.NUMBERVALUE(MID(R$4,2,LEN(R$4)-1))),"EXPLOTA","NO EXPLOTA"))</f>
        <v/>
      </c>
      <c r="S40" s="98"/>
      <c r="T40" s="99"/>
      <c r="U40" s="82"/>
      <c r="V40" s="82"/>
      <c r="W40" s="82"/>
      <c r="X40" s="82"/>
      <c r="Y40" s="82"/>
    </row>
    <row r="41" spans="1:25" ht="27.6" customHeight="1" thickTop="1" thickBot="1" x14ac:dyDescent="0.3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</row>
    <row r="42" spans="1:25" ht="27.6" customHeight="1" thickTop="1" thickBot="1" x14ac:dyDescent="0.35">
      <c r="A42" s="82"/>
      <c r="B42" s="84"/>
      <c r="C42" s="85"/>
      <c r="D42" s="85" t="str">
        <f>IF(OR(B42=0,B42=""),"",B42+C42+D39)</f>
        <v/>
      </c>
      <c r="E42" s="82"/>
      <c r="F42" s="84"/>
      <c r="G42" s="85"/>
      <c r="H42" s="85" t="str">
        <f>IF(OR(F42=0,F42=""),"",F42+G42+H39)</f>
        <v/>
      </c>
      <c r="I42" s="82"/>
      <c r="J42" s="84"/>
      <c r="K42" s="85"/>
      <c r="L42" s="85" t="str">
        <f>IF(OR(J42=0,J42=""),"",J42+K42+L39)</f>
        <v/>
      </c>
      <c r="M42" s="82"/>
      <c r="N42" s="84"/>
      <c r="O42" s="85"/>
      <c r="P42" s="85" t="str">
        <f>IF(OR(N42=0,N42=""),"",N42+O42+P39)</f>
        <v/>
      </c>
      <c r="Q42" s="82"/>
      <c r="R42" s="84"/>
      <c r="S42" s="85"/>
      <c r="T42" s="85" t="str">
        <f>IF(OR(R42=0,R42=""),"",R42+S42+T39)</f>
        <v/>
      </c>
      <c r="U42" s="82"/>
      <c r="V42" s="82"/>
      <c r="W42" s="82"/>
      <c r="X42" s="82"/>
      <c r="Y42" s="82"/>
    </row>
    <row r="43" spans="1:25" ht="27.6" customHeight="1" thickTop="1" thickBot="1" x14ac:dyDescent="0.35">
      <c r="A43" s="82"/>
      <c r="B43" s="97" t="str">
        <f>IF(OR(B42="",B42=0),"",IF((SUM(B42,C42)&gt;=_xlfn.NUMBERVALUE(MID(B$4,2,LEN(B$4)-1))),"EXPLOTA","NO EXPLOTA"))</f>
        <v/>
      </c>
      <c r="C43" s="98"/>
      <c r="D43" s="99"/>
      <c r="E43" s="82"/>
      <c r="F43" s="97" t="str">
        <f>IF(OR(F42="",F42=0),"",IF((SUM(F42,G42)&gt;=_xlfn.NUMBERVALUE(MID(F$4,2,LEN(F$4)-1))),"EXPLOTA","NO EXPLOTA"))</f>
        <v/>
      </c>
      <c r="G43" s="98"/>
      <c r="H43" s="99"/>
      <c r="I43" s="82"/>
      <c r="J43" s="97" t="str">
        <f>IF(OR(J42="",J42=0),"",IF((SUM(J42,K42)&gt;=_xlfn.NUMBERVALUE(MID(J$4,2,LEN(J$4)-1))),"EXPLOTA","NO EXPLOTA"))</f>
        <v/>
      </c>
      <c r="K43" s="98"/>
      <c r="L43" s="99"/>
      <c r="M43" s="82"/>
      <c r="N43" s="97" t="str">
        <f>IF(OR(N42="",N42=0),"",IF((SUM(N42,O42)&gt;=_xlfn.NUMBERVALUE(MID(N$4,2,LEN(N$4)-1))),"EXPLOTA","NO EXPLOTA"))</f>
        <v/>
      </c>
      <c r="O43" s="98"/>
      <c r="P43" s="99"/>
      <c r="Q43" s="82"/>
      <c r="R43" s="97" t="str">
        <f>IF(OR(R42="",R42=0),"",IF((SUM(R42,S42)&gt;=_xlfn.NUMBERVALUE(MID(R$4,2,LEN(R$4)-1))),"EXPLOTA","NO EXPLOTA"))</f>
        <v/>
      </c>
      <c r="S43" s="98"/>
      <c r="T43" s="99"/>
      <c r="U43" s="82"/>
      <c r="V43" s="82"/>
      <c r="W43" s="82"/>
      <c r="X43" s="82"/>
      <c r="Y43" s="82"/>
    </row>
    <row r="44" spans="1:25" ht="27.6" customHeight="1" thickTop="1" thickBot="1" x14ac:dyDescent="0.35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</row>
    <row r="45" spans="1:25" ht="27.6" customHeight="1" thickTop="1" thickBot="1" x14ac:dyDescent="0.35">
      <c r="A45" s="82"/>
      <c r="B45" s="84"/>
      <c r="C45" s="85"/>
      <c r="D45" s="85" t="str">
        <f>IF(OR(B45=0,B45=""),"",B45+C45+D42)</f>
        <v/>
      </c>
      <c r="E45" s="82"/>
      <c r="F45" s="84"/>
      <c r="G45" s="85"/>
      <c r="H45" s="85" t="str">
        <f>IF(OR(F45=0,F45=""),"",F45+G45+H42)</f>
        <v/>
      </c>
      <c r="I45" s="82"/>
      <c r="J45" s="84"/>
      <c r="K45" s="85"/>
      <c r="L45" s="85" t="str">
        <f>IF(OR(J45=0,J45=""),"",J45+K45+L42)</f>
        <v/>
      </c>
      <c r="M45" s="82"/>
      <c r="N45" s="84"/>
      <c r="O45" s="85"/>
      <c r="P45" s="85" t="str">
        <f>IF(OR(N45=0,N45=""),"",N45+O45+P42)</f>
        <v/>
      </c>
      <c r="Q45" s="82"/>
      <c r="R45" s="84"/>
      <c r="S45" s="85"/>
      <c r="T45" s="85" t="str">
        <f>IF(OR(R45=0,R45=""),"",R45+S45+T42)</f>
        <v/>
      </c>
      <c r="U45" s="82"/>
      <c r="V45" s="82"/>
      <c r="W45" s="82"/>
      <c r="X45" s="82"/>
      <c r="Y45" s="82"/>
    </row>
    <row r="46" spans="1:25" ht="27.6" customHeight="1" thickTop="1" thickBot="1" x14ac:dyDescent="0.35">
      <c r="A46" s="82"/>
      <c r="B46" s="97" t="str">
        <f>IF(OR(B45="",B45=0),"",IF((SUM(B45,C45)&gt;=_xlfn.NUMBERVALUE(MID(B$4,2,LEN(B$4)-1))),"EXPLOTA","NO EXPLOTA"))</f>
        <v/>
      </c>
      <c r="C46" s="98"/>
      <c r="D46" s="99"/>
      <c r="E46" s="82"/>
      <c r="F46" s="97" t="str">
        <f>IF(OR(F45="",F45=0),"",IF((SUM(F45,G45)&gt;=_xlfn.NUMBERVALUE(MID(F$4,2,LEN(F$4)-1))),"EXPLOTA","NO EXPLOTA"))</f>
        <v/>
      </c>
      <c r="G46" s="98"/>
      <c r="H46" s="99"/>
      <c r="I46" s="82"/>
      <c r="J46" s="97" t="str">
        <f>IF(OR(J45="",J45=0),"",IF((SUM(J45,K45)&gt;=_xlfn.NUMBERVALUE(MID(J$4,2,LEN(J$4)-1))),"EXPLOTA","NO EXPLOTA"))</f>
        <v/>
      </c>
      <c r="K46" s="98"/>
      <c r="L46" s="99"/>
      <c r="M46" s="82"/>
      <c r="N46" s="97" t="str">
        <f>IF(OR(N45="",N45=0),"",IF((SUM(N45,O45)&gt;=_xlfn.NUMBERVALUE(MID(N$4,2,LEN(N$4)-1))),"EXPLOTA","NO EXPLOTA"))</f>
        <v/>
      </c>
      <c r="O46" s="98"/>
      <c r="P46" s="99"/>
      <c r="Q46" s="82"/>
      <c r="R46" s="97" t="str">
        <f>IF(OR(R45="",R45=0),"",IF((SUM(R45,S45)&gt;=_xlfn.NUMBERVALUE(MID(R$4,2,LEN(R$4)-1))),"EXPLOTA","NO EXPLOTA"))</f>
        <v/>
      </c>
      <c r="S46" s="98"/>
      <c r="T46" s="99"/>
      <c r="U46" s="82"/>
      <c r="V46" s="82"/>
      <c r="W46" s="82"/>
      <c r="X46" s="82"/>
      <c r="Y46" s="82"/>
    </row>
    <row r="47" spans="1:25" ht="27.6" customHeight="1" thickTop="1" x14ac:dyDescent="0.3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</row>
  </sheetData>
  <sheetProtection algorithmName="SHA-512" hashValue="oTCKyqMTchMFHoDJ/OZg3C5VToPzrVaTWofHs0Nxo6rgZaBGPloXoTGkWEJI9PprqfpsFIJyQyzllbQ7I/aTAg==" saltValue="GZtzNTTGX0wMyjA9f/fJqA==" spinCount="100000" sheet="1" objects="1" scenarios="1" selectLockedCells="1"/>
  <mergeCells count="88">
    <mergeCell ref="V4:W4"/>
    <mergeCell ref="V7:X8"/>
    <mergeCell ref="R19:T19"/>
    <mergeCell ref="R22:T22"/>
    <mergeCell ref="R25:T25"/>
    <mergeCell ref="V15:X16"/>
    <mergeCell ref="R28:T28"/>
    <mergeCell ref="R31:T31"/>
    <mergeCell ref="N19:P19"/>
    <mergeCell ref="N22:P22"/>
    <mergeCell ref="N25:P25"/>
    <mergeCell ref="N28:P28"/>
    <mergeCell ref="N31:P31"/>
    <mergeCell ref="B31:D31"/>
    <mergeCell ref="F22:H22"/>
    <mergeCell ref="F31:H31"/>
    <mergeCell ref="J19:L19"/>
    <mergeCell ref="J22:L22"/>
    <mergeCell ref="J25:L25"/>
    <mergeCell ref="J28:L28"/>
    <mergeCell ref="J31:L31"/>
    <mergeCell ref="B28:D28"/>
    <mergeCell ref="F19:H19"/>
    <mergeCell ref="F25:H25"/>
    <mergeCell ref="F28:H28"/>
    <mergeCell ref="B22:D22"/>
    <mergeCell ref="B19:D19"/>
    <mergeCell ref="B25:D25"/>
    <mergeCell ref="B16:D16"/>
    <mergeCell ref="C7:C8"/>
    <mergeCell ref="D7:D8"/>
    <mergeCell ref="B5:D5"/>
    <mergeCell ref="B6:D6"/>
    <mergeCell ref="B11:D11"/>
    <mergeCell ref="B13:D13"/>
    <mergeCell ref="F16:H16"/>
    <mergeCell ref="J5:L5"/>
    <mergeCell ref="J6:L6"/>
    <mergeCell ref="K7:K8"/>
    <mergeCell ref="L7:L8"/>
    <mergeCell ref="J11:L11"/>
    <mergeCell ref="J16:L16"/>
    <mergeCell ref="F5:H5"/>
    <mergeCell ref="F6:H6"/>
    <mergeCell ref="G7:G8"/>
    <mergeCell ref="H7:H8"/>
    <mergeCell ref="F11:H11"/>
    <mergeCell ref="F13:H13"/>
    <mergeCell ref="J13:L13"/>
    <mergeCell ref="N16:P16"/>
    <mergeCell ref="R5:T5"/>
    <mergeCell ref="R6:T6"/>
    <mergeCell ref="S7:S8"/>
    <mergeCell ref="T7:T8"/>
    <mergeCell ref="R11:T11"/>
    <mergeCell ref="R16:T16"/>
    <mergeCell ref="N5:P5"/>
    <mergeCell ref="N6:P6"/>
    <mergeCell ref="O7:O8"/>
    <mergeCell ref="P7:P8"/>
    <mergeCell ref="N11:P11"/>
    <mergeCell ref="N13:P13"/>
    <mergeCell ref="R13:T13"/>
    <mergeCell ref="B34:D34"/>
    <mergeCell ref="F34:H34"/>
    <mergeCell ref="J34:L34"/>
    <mergeCell ref="N34:P34"/>
    <mergeCell ref="R34:T34"/>
    <mergeCell ref="B37:D37"/>
    <mergeCell ref="F37:H37"/>
    <mergeCell ref="J37:L37"/>
    <mergeCell ref="N37:P37"/>
    <mergeCell ref="R37:T37"/>
    <mergeCell ref="B40:D40"/>
    <mergeCell ref="F40:H40"/>
    <mergeCell ref="J40:L40"/>
    <mergeCell ref="N40:P40"/>
    <mergeCell ref="R40:T40"/>
    <mergeCell ref="B43:D43"/>
    <mergeCell ref="F43:H43"/>
    <mergeCell ref="J43:L43"/>
    <mergeCell ref="N43:P43"/>
    <mergeCell ref="R43:T43"/>
    <mergeCell ref="B46:D46"/>
    <mergeCell ref="F46:H46"/>
    <mergeCell ref="J46:L46"/>
    <mergeCell ref="N46:P46"/>
    <mergeCell ref="R46:T46"/>
  </mergeCells>
  <conditionalFormatting sqref="C7:C8">
    <cfRule type="containsBlanks" dxfId="161" priority="186">
      <formula>LEN(TRIM(C7))=0</formula>
    </cfRule>
    <cfRule type="containsText" dxfId="160" priority="192" operator="containsText" text="NO">
      <formula>NOT(ISERROR(SEARCH("NO",C7)))</formula>
    </cfRule>
    <cfRule type="notContainsText" dxfId="159" priority="193" operator="notContains" text="NO">
      <formula>ISERROR(SEARCH("NO",C7))</formula>
    </cfRule>
  </conditionalFormatting>
  <conditionalFormatting sqref="G7:G8">
    <cfRule type="containsBlanks" dxfId="158" priority="138">
      <formula>LEN(TRIM(G7))=0</formula>
    </cfRule>
    <cfRule type="containsText" dxfId="157" priority="139" operator="containsText" text="NO">
      <formula>NOT(ISERROR(SEARCH("NO",G7)))</formula>
    </cfRule>
    <cfRule type="notContainsText" dxfId="156" priority="140" operator="notContains" text="NO">
      <formula>ISERROR(SEARCH("NO",G7))</formula>
    </cfRule>
  </conditionalFormatting>
  <conditionalFormatting sqref="K7:K8">
    <cfRule type="containsBlanks" dxfId="155" priority="135">
      <formula>LEN(TRIM(K7))=0</formula>
    </cfRule>
    <cfRule type="containsText" dxfId="154" priority="136" operator="containsText" text="NO">
      <formula>NOT(ISERROR(SEARCH("NO",K7)))</formula>
    </cfRule>
    <cfRule type="notContainsText" dxfId="153" priority="137" operator="notContains" text="NO">
      <formula>ISERROR(SEARCH("NO",K7))</formula>
    </cfRule>
  </conditionalFormatting>
  <conditionalFormatting sqref="O7:O8">
    <cfRule type="containsBlanks" dxfId="152" priority="132">
      <formula>LEN(TRIM(O7))=0</formula>
    </cfRule>
    <cfRule type="containsText" dxfId="151" priority="133" operator="containsText" text="NO">
      <formula>NOT(ISERROR(SEARCH("NO",O7)))</formula>
    </cfRule>
    <cfRule type="notContainsText" dxfId="150" priority="134" operator="notContains" text="NO">
      <formula>ISERROR(SEARCH("NO",O7))</formula>
    </cfRule>
  </conditionalFormatting>
  <conditionalFormatting sqref="S7:S8">
    <cfRule type="containsBlanks" dxfId="149" priority="129">
      <formula>LEN(TRIM(S7))=0</formula>
    </cfRule>
    <cfRule type="containsText" dxfId="148" priority="130" operator="containsText" text="NO">
      <formula>NOT(ISERROR(SEARCH("NO",S7)))</formula>
    </cfRule>
    <cfRule type="notContainsText" dxfId="147" priority="131" operator="notContains" text="NO">
      <formula>ISERROR(SEARCH("NO",S7))</formula>
    </cfRule>
  </conditionalFormatting>
  <conditionalFormatting sqref="B11:D12">
    <cfRule type="cellIs" dxfId="146" priority="127" operator="equal">
      <formula>"EXPLOTA"</formula>
    </cfRule>
    <cfRule type="cellIs" dxfId="145" priority="128" operator="equal">
      <formula>"NO EXPLOTA"</formula>
    </cfRule>
  </conditionalFormatting>
  <conditionalFormatting sqref="B16:D16">
    <cfRule type="cellIs" dxfId="144" priority="117" operator="equal">
      <formula>"EXPLOTA"</formula>
    </cfRule>
    <cfRule type="cellIs" dxfId="143" priority="118" operator="equal">
      <formula>"NO EXPLOTA"</formula>
    </cfRule>
  </conditionalFormatting>
  <conditionalFormatting sqref="B19:D19">
    <cfRule type="cellIs" dxfId="142" priority="115" operator="equal">
      <formula>"EXPLOTA"</formula>
    </cfRule>
    <cfRule type="cellIs" dxfId="141" priority="116" operator="equal">
      <formula>"NO EXPLOTA"</formula>
    </cfRule>
  </conditionalFormatting>
  <conditionalFormatting sqref="B22:D22">
    <cfRule type="cellIs" dxfId="140" priority="113" operator="equal">
      <formula>"EXPLOTA"</formula>
    </cfRule>
    <cfRule type="cellIs" dxfId="139" priority="114" operator="equal">
      <formula>"NO EXPLOTA"</formula>
    </cfRule>
  </conditionalFormatting>
  <conditionalFormatting sqref="B25:D25">
    <cfRule type="cellIs" dxfId="138" priority="111" operator="equal">
      <formula>"EXPLOTA"</formula>
    </cfRule>
    <cfRule type="cellIs" dxfId="137" priority="112" operator="equal">
      <formula>"NO EXPLOTA"</formula>
    </cfRule>
  </conditionalFormatting>
  <conditionalFormatting sqref="B28:D28">
    <cfRule type="cellIs" dxfId="136" priority="109" operator="equal">
      <formula>"EXPLOTA"</formula>
    </cfRule>
    <cfRule type="cellIs" dxfId="135" priority="110" operator="equal">
      <formula>"NO EXPLOTA"</formula>
    </cfRule>
  </conditionalFormatting>
  <conditionalFormatting sqref="B31:D31">
    <cfRule type="cellIs" dxfId="134" priority="107" operator="equal">
      <formula>"EXPLOTA"</formula>
    </cfRule>
    <cfRule type="cellIs" dxfId="133" priority="108" operator="equal">
      <formula>"NO EXPLOTA"</formula>
    </cfRule>
  </conditionalFormatting>
  <conditionalFormatting sqref="B34:D34">
    <cfRule type="cellIs" dxfId="132" priority="105" operator="equal">
      <formula>"EXPLOTA"</formula>
    </cfRule>
    <cfRule type="cellIs" dxfId="131" priority="106" operator="equal">
      <formula>"NO EXPLOTA"</formula>
    </cfRule>
  </conditionalFormatting>
  <conditionalFormatting sqref="B37:D37">
    <cfRule type="cellIs" dxfId="130" priority="103" operator="equal">
      <formula>"EXPLOTA"</formula>
    </cfRule>
    <cfRule type="cellIs" dxfId="129" priority="104" operator="equal">
      <formula>"NO EXPLOTA"</formula>
    </cfRule>
  </conditionalFormatting>
  <conditionalFormatting sqref="B40:D40">
    <cfRule type="cellIs" dxfId="128" priority="101" operator="equal">
      <formula>"EXPLOTA"</formula>
    </cfRule>
    <cfRule type="cellIs" dxfId="127" priority="102" operator="equal">
      <formula>"NO EXPLOTA"</formula>
    </cfRule>
  </conditionalFormatting>
  <conditionalFormatting sqref="B43:D43">
    <cfRule type="cellIs" dxfId="126" priority="99" operator="equal">
      <formula>"EXPLOTA"</formula>
    </cfRule>
    <cfRule type="cellIs" dxfId="125" priority="100" operator="equal">
      <formula>"NO EXPLOTA"</formula>
    </cfRule>
  </conditionalFormatting>
  <conditionalFormatting sqref="B46:D46">
    <cfRule type="cellIs" dxfId="124" priority="97" operator="equal">
      <formula>"EXPLOTA"</formula>
    </cfRule>
    <cfRule type="cellIs" dxfId="123" priority="98" operator="equal">
      <formula>"NO EXPLOTA"</formula>
    </cfRule>
  </conditionalFormatting>
  <conditionalFormatting sqref="F11:H12">
    <cfRule type="cellIs" dxfId="122" priority="95" operator="equal">
      <formula>"EXPLOTA"</formula>
    </cfRule>
    <cfRule type="cellIs" dxfId="121" priority="96" operator="equal">
      <formula>"NO EXPLOTA"</formula>
    </cfRule>
  </conditionalFormatting>
  <conditionalFormatting sqref="F16:H16">
    <cfRule type="cellIs" dxfId="120" priority="93" operator="equal">
      <formula>"EXPLOTA"</formula>
    </cfRule>
    <cfRule type="cellIs" dxfId="119" priority="94" operator="equal">
      <formula>"NO EXPLOTA"</formula>
    </cfRule>
  </conditionalFormatting>
  <conditionalFormatting sqref="F19:H19">
    <cfRule type="cellIs" dxfId="118" priority="91" operator="equal">
      <formula>"EXPLOTA"</formula>
    </cfRule>
    <cfRule type="cellIs" dxfId="117" priority="92" operator="equal">
      <formula>"NO EXPLOTA"</formula>
    </cfRule>
  </conditionalFormatting>
  <conditionalFormatting sqref="F22:H22">
    <cfRule type="cellIs" dxfId="116" priority="89" operator="equal">
      <formula>"EXPLOTA"</formula>
    </cfRule>
    <cfRule type="cellIs" dxfId="115" priority="90" operator="equal">
      <formula>"NO EXPLOTA"</formula>
    </cfRule>
  </conditionalFormatting>
  <conditionalFormatting sqref="F25:H25">
    <cfRule type="cellIs" dxfId="114" priority="87" operator="equal">
      <formula>"EXPLOTA"</formula>
    </cfRule>
    <cfRule type="cellIs" dxfId="113" priority="88" operator="equal">
      <formula>"NO EXPLOTA"</formula>
    </cfRule>
  </conditionalFormatting>
  <conditionalFormatting sqref="F28:H28">
    <cfRule type="cellIs" dxfId="112" priority="85" operator="equal">
      <formula>"EXPLOTA"</formula>
    </cfRule>
    <cfRule type="cellIs" dxfId="111" priority="86" operator="equal">
      <formula>"NO EXPLOTA"</formula>
    </cfRule>
  </conditionalFormatting>
  <conditionalFormatting sqref="F31:H31">
    <cfRule type="cellIs" dxfId="110" priority="83" operator="equal">
      <formula>"EXPLOTA"</formula>
    </cfRule>
    <cfRule type="cellIs" dxfId="109" priority="84" operator="equal">
      <formula>"NO EXPLOTA"</formula>
    </cfRule>
  </conditionalFormatting>
  <conditionalFormatting sqref="F34:H34">
    <cfRule type="cellIs" dxfId="108" priority="81" operator="equal">
      <formula>"EXPLOTA"</formula>
    </cfRule>
    <cfRule type="cellIs" dxfId="107" priority="82" operator="equal">
      <formula>"NO EXPLOTA"</formula>
    </cfRule>
  </conditionalFormatting>
  <conditionalFormatting sqref="F37:H37">
    <cfRule type="cellIs" dxfId="106" priority="79" operator="equal">
      <formula>"EXPLOTA"</formula>
    </cfRule>
    <cfRule type="cellIs" dxfId="105" priority="80" operator="equal">
      <formula>"NO EXPLOTA"</formula>
    </cfRule>
  </conditionalFormatting>
  <conditionalFormatting sqref="F40:H40">
    <cfRule type="cellIs" dxfId="104" priority="77" operator="equal">
      <formula>"EXPLOTA"</formula>
    </cfRule>
    <cfRule type="cellIs" dxfId="103" priority="78" operator="equal">
      <formula>"NO EXPLOTA"</formula>
    </cfRule>
  </conditionalFormatting>
  <conditionalFormatting sqref="F43:H43">
    <cfRule type="cellIs" dxfId="102" priority="75" operator="equal">
      <formula>"EXPLOTA"</formula>
    </cfRule>
    <cfRule type="cellIs" dxfId="101" priority="76" operator="equal">
      <formula>"NO EXPLOTA"</formula>
    </cfRule>
  </conditionalFormatting>
  <conditionalFormatting sqref="F46:H46">
    <cfRule type="cellIs" dxfId="100" priority="73" operator="equal">
      <formula>"EXPLOTA"</formula>
    </cfRule>
    <cfRule type="cellIs" dxfId="99" priority="74" operator="equal">
      <formula>"NO EXPLOTA"</formula>
    </cfRule>
  </conditionalFormatting>
  <conditionalFormatting sqref="J11:L12">
    <cfRule type="cellIs" dxfId="98" priority="71" operator="equal">
      <formula>"EXPLOTA"</formula>
    </cfRule>
    <cfRule type="cellIs" dxfId="97" priority="72" operator="equal">
      <formula>"NO EXPLOTA"</formula>
    </cfRule>
  </conditionalFormatting>
  <conditionalFormatting sqref="J16:L16">
    <cfRule type="cellIs" dxfId="96" priority="69" operator="equal">
      <formula>"EXPLOTA"</formula>
    </cfRule>
    <cfRule type="cellIs" dxfId="95" priority="70" operator="equal">
      <formula>"NO EXPLOTA"</formula>
    </cfRule>
  </conditionalFormatting>
  <conditionalFormatting sqref="J19:L19">
    <cfRule type="cellIs" dxfId="94" priority="67" operator="equal">
      <formula>"EXPLOTA"</formula>
    </cfRule>
    <cfRule type="cellIs" dxfId="93" priority="68" operator="equal">
      <formula>"NO EXPLOTA"</formula>
    </cfRule>
  </conditionalFormatting>
  <conditionalFormatting sqref="J22:L22">
    <cfRule type="cellIs" dxfId="92" priority="65" operator="equal">
      <formula>"EXPLOTA"</formula>
    </cfRule>
    <cfRule type="cellIs" dxfId="91" priority="66" operator="equal">
      <formula>"NO EXPLOTA"</formula>
    </cfRule>
  </conditionalFormatting>
  <conditionalFormatting sqref="J25:L25">
    <cfRule type="cellIs" dxfId="90" priority="63" operator="equal">
      <formula>"EXPLOTA"</formula>
    </cfRule>
    <cfRule type="cellIs" dxfId="89" priority="64" operator="equal">
      <formula>"NO EXPLOTA"</formula>
    </cfRule>
  </conditionalFormatting>
  <conditionalFormatting sqref="J28:L28">
    <cfRule type="cellIs" dxfId="88" priority="61" operator="equal">
      <formula>"EXPLOTA"</formula>
    </cfRule>
    <cfRule type="cellIs" dxfId="87" priority="62" operator="equal">
      <formula>"NO EXPLOTA"</formula>
    </cfRule>
  </conditionalFormatting>
  <conditionalFormatting sqref="J31:L31">
    <cfRule type="cellIs" dxfId="86" priority="59" operator="equal">
      <formula>"EXPLOTA"</formula>
    </cfRule>
    <cfRule type="cellIs" dxfId="85" priority="60" operator="equal">
      <formula>"NO EXPLOTA"</formula>
    </cfRule>
  </conditionalFormatting>
  <conditionalFormatting sqref="J34:L34">
    <cfRule type="cellIs" dxfId="84" priority="57" operator="equal">
      <formula>"EXPLOTA"</formula>
    </cfRule>
    <cfRule type="cellIs" dxfId="83" priority="58" operator="equal">
      <formula>"NO EXPLOTA"</formula>
    </cfRule>
  </conditionalFormatting>
  <conditionalFormatting sqref="J37:L37">
    <cfRule type="cellIs" dxfId="82" priority="55" operator="equal">
      <formula>"EXPLOTA"</formula>
    </cfRule>
    <cfRule type="cellIs" dxfId="81" priority="56" operator="equal">
      <formula>"NO EXPLOTA"</formula>
    </cfRule>
  </conditionalFormatting>
  <conditionalFormatting sqref="J40:L40">
    <cfRule type="cellIs" dxfId="80" priority="53" operator="equal">
      <formula>"EXPLOTA"</formula>
    </cfRule>
    <cfRule type="cellIs" dxfId="79" priority="54" operator="equal">
      <formula>"NO EXPLOTA"</formula>
    </cfRule>
  </conditionalFormatting>
  <conditionalFormatting sqref="J43:L43">
    <cfRule type="cellIs" dxfId="78" priority="51" operator="equal">
      <formula>"EXPLOTA"</formula>
    </cfRule>
    <cfRule type="cellIs" dxfId="77" priority="52" operator="equal">
      <formula>"NO EXPLOTA"</formula>
    </cfRule>
  </conditionalFormatting>
  <conditionalFormatting sqref="J46:L46">
    <cfRule type="cellIs" dxfId="76" priority="49" operator="equal">
      <formula>"EXPLOTA"</formula>
    </cfRule>
    <cfRule type="cellIs" dxfId="75" priority="50" operator="equal">
      <formula>"NO EXPLOTA"</formula>
    </cfRule>
  </conditionalFormatting>
  <conditionalFormatting sqref="N11:P12">
    <cfRule type="cellIs" dxfId="74" priority="47" operator="equal">
      <formula>"EXPLOTA"</formula>
    </cfRule>
    <cfRule type="cellIs" dxfId="73" priority="48" operator="equal">
      <formula>"NO EXPLOTA"</formula>
    </cfRule>
  </conditionalFormatting>
  <conditionalFormatting sqref="N16:P16">
    <cfRule type="cellIs" dxfId="72" priority="45" operator="equal">
      <formula>"EXPLOTA"</formula>
    </cfRule>
    <cfRule type="cellIs" dxfId="71" priority="46" operator="equal">
      <formula>"NO EXPLOTA"</formula>
    </cfRule>
  </conditionalFormatting>
  <conditionalFormatting sqref="N19:P19">
    <cfRule type="cellIs" dxfId="70" priority="43" operator="equal">
      <formula>"EXPLOTA"</formula>
    </cfRule>
    <cfRule type="cellIs" dxfId="69" priority="44" operator="equal">
      <formula>"NO EXPLOTA"</formula>
    </cfRule>
  </conditionalFormatting>
  <conditionalFormatting sqref="N22:P22">
    <cfRule type="cellIs" dxfId="68" priority="41" operator="equal">
      <formula>"EXPLOTA"</formula>
    </cfRule>
    <cfRule type="cellIs" dxfId="67" priority="42" operator="equal">
      <formula>"NO EXPLOTA"</formula>
    </cfRule>
  </conditionalFormatting>
  <conditionalFormatting sqref="N25:P25">
    <cfRule type="cellIs" dxfId="66" priority="39" operator="equal">
      <formula>"EXPLOTA"</formula>
    </cfRule>
    <cfRule type="cellIs" dxfId="65" priority="40" operator="equal">
      <formula>"NO EXPLOTA"</formula>
    </cfRule>
  </conditionalFormatting>
  <conditionalFormatting sqref="N28:P28">
    <cfRule type="cellIs" dxfId="64" priority="37" operator="equal">
      <formula>"EXPLOTA"</formula>
    </cfRule>
    <cfRule type="cellIs" dxfId="63" priority="38" operator="equal">
      <formula>"NO EXPLOTA"</formula>
    </cfRule>
  </conditionalFormatting>
  <conditionalFormatting sqref="N31:P31">
    <cfRule type="cellIs" dxfId="62" priority="35" operator="equal">
      <formula>"EXPLOTA"</formula>
    </cfRule>
    <cfRule type="cellIs" dxfId="61" priority="36" operator="equal">
      <formula>"NO EXPLOTA"</formula>
    </cfRule>
  </conditionalFormatting>
  <conditionalFormatting sqref="N34:P34">
    <cfRule type="cellIs" dxfId="60" priority="33" operator="equal">
      <formula>"EXPLOTA"</formula>
    </cfRule>
    <cfRule type="cellIs" dxfId="59" priority="34" operator="equal">
      <formula>"NO EXPLOTA"</formula>
    </cfRule>
  </conditionalFormatting>
  <conditionalFormatting sqref="N37:P37">
    <cfRule type="cellIs" dxfId="58" priority="31" operator="equal">
      <formula>"EXPLOTA"</formula>
    </cfRule>
    <cfRule type="cellIs" dxfId="57" priority="32" operator="equal">
      <formula>"NO EXPLOTA"</formula>
    </cfRule>
  </conditionalFormatting>
  <conditionalFormatting sqref="N40:P40">
    <cfRule type="cellIs" dxfId="56" priority="29" operator="equal">
      <formula>"EXPLOTA"</formula>
    </cfRule>
    <cfRule type="cellIs" dxfId="55" priority="30" operator="equal">
      <formula>"NO EXPLOTA"</formula>
    </cfRule>
  </conditionalFormatting>
  <conditionalFormatting sqref="N43:P43">
    <cfRule type="cellIs" dxfId="54" priority="27" operator="equal">
      <formula>"EXPLOTA"</formula>
    </cfRule>
    <cfRule type="cellIs" dxfId="53" priority="28" operator="equal">
      <formula>"NO EXPLOTA"</formula>
    </cfRule>
  </conditionalFormatting>
  <conditionalFormatting sqref="N46:P46">
    <cfRule type="cellIs" dxfId="52" priority="25" operator="equal">
      <formula>"EXPLOTA"</formula>
    </cfRule>
    <cfRule type="cellIs" dxfId="51" priority="26" operator="equal">
      <formula>"NO EXPLOTA"</formula>
    </cfRule>
  </conditionalFormatting>
  <conditionalFormatting sqref="R11:T12">
    <cfRule type="cellIs" dxfId="50" priority="23" operator="equal">
      <formula>"EXPLOTA"</formula>
    </cfRule>
    <cfRule type="cellIs" dxfId="49" priority="24" operator="equal">
      <formula>"NO EXPLOTA"</formula>
    </cfRule>
  </conditionalFormatting>
  <conditionalFormatting sqref="R16:T16">
    <cfRule type="cellIs" dxfId="48" priority="21" operator="equal">
      <formula>"EXPLOTA"</formula>
    </cfRule>
    <cfRule type="cellIs" dxfId="47" priority="22" operator="equal">
      <formula>"NO EXPLOTA"</formula>
    </cfRule>
  </conditionalFormatting>
  <conditionalFormatting sqref="R19:T19">
    <cfRule type="cellIs" dxfId="46" priority="19" operator="equal">
      <formula>"EXPLOTA"</formula>
    </cfRule>
    <cfRule type="cellIs" dxfId="45" priority="20" operator="equal">
      <formula>"NO EXPLOTA"</formula>
    </cfRule>
  </conditionalFormatting>
  <conditionalFormatting sqref="R22:T22">
    <cfRule type="cellIs" dxfId="44" priority="17" operator="equal">
      <formula>"EXPLOTA"</formula>
    </cfRule>
    <cfRule type="cellIs" dxfId="43" priority="18" operator="equal">
      <formula>"NO EXPLOTA"</formula>
    </cfRule>
  </conditionalFormatting>
  <conditionalFormatting sqref="R25:T25">
    <cfRule type="cellIs" dxfId="42" priority="15" operator="equal">
      <formula>"EXPLOTA"</formula>
    </cfRule>
    <cfRule type="cellIs" dxfId="41" priority="16" operator="equal">
      <formula>"NO EXPLOTA"</formula>
    </cfRule>
  </conditionalFormatting>
  <conditionalFormatting sqref="R28:T28">
    <cfRule type="cellIs" dxfId="40" priority="13" operator="equal">
      <formula>"EXPLOTA"</formula>
    </cfRule>
    <cfRule type="cellIs" dxfId="39" priority="14" operator="equal">
      <formula>"NO EXPLOTA"</formula>
    </cfRule>
  </conditionalFormatting>
  <conditionalFormatting sqref="R31:T31">
    <cfRule type="cellIs" dxfId="38" priority="11" operator="equal">
      <formula>"EXPLOTA"</formula>
    </cfRule>
    <cfRule type="cellIs" dxfId="37" priority="12" operator="equal">
      <formula>"NO EXPLOTA"</formula>
    </cfRule>
  </conditionalFormatting>
  <conditionalFormatting sqref="R34:T34">
    <cfRule type="cellIs" dxfId="36" priority="9" operator="equal">
      <formula>"EXPLOTA"</formula>
    </cfRule>
    <cfRule type="cellIs" dxfId="35" priority="10" operator="equal">
      <formula>"NO EXPLOTA"</formula>
    </cfRule>
  </conditionalFormatting>
  <conditionalFormatting sqref="R37:T37">
    <cfRule type="cellIs" dxfId="34" priority="7" operator="equal">
      <formula>"EXPLOTA"</formula>
    </cfRule>
    <cfRule type="cellIs" dxfId="33" priority="8" operator="equal">
      <formula>"NO EXPLOTA"</formula>
    </cfRule>
  </conditionalFormatting>
  <conditionalFormatting sqref="R40:T40">
    <cfRule type="cellIs" dxfId="32" priority="5" operator="equal">
      <formula>"EXPLOTA"</formula>
    </cfRule>
    <cfRule type="cellIs" dxfId="31" priority="6" operator="equal">
      <formula>"NO EXPLOTA"</formula>
    </cfRule>
  </conditionalFormatting>
  <conditionalFormatting sqref="R43:T43">
    <cfRule type="cellIs" dxfId="30" priority="3" operator="equal">
      <formula>"EXPLOTA"</formula>
    </cfRule>
    <cfRule type="cellIs" dxfId="29" priority="4" operator="equal">
      <formula>"NO EXPLOTA"</formula>
    </cfRule>
  </conditionalFormatting>
  <conditionalFormatting sqref="R46:T46">
    <cfRule type="cellIs" dxfId="28" priority="1" operator="equal">
      <formula>"EXPLOTA"</formula>
    </cfRule>
    <cfRule type="cellIs" dxfId="27" priority="2" operator="equal">
      <formula>"NO EXPLOTA"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ubFichaFish">
                <anchor moveWithCells="1" sizeWithCells="1">
                  <from>
                    <xdr:col>3</xdr:col>
                    <xdr:colOff>190500</xdr:colOff>
                    <xdr:row>2</xdr:row>
                    <xdr:rowOff>144780</xdr:rowOff>
                  </from>
                  <to>
                    <xdr:col>3</xdr:col>
                    <xdr:colOff>449580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AddFichaFish">
                <anchor moveWithCells="1" sizeWithCells="1">
                  <from>
                    <xdr:col>3</xdr:col>
                    <xdr:colOff>190500</xdr:colOff>
                    <xdr:row>1</xdr:row>
                    <xdr:rowOff>274320</xdr:rowOff>
                  </from>
                  <to>
                    <xdr:col>3</xdr:col>
                    <xdr:colOff>449580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ubFichaJoaking">
                <anchor moveWithCells="1" sizeWithCells="1">
                  <from>
                    <xdr:col>7</xdr:col>
                    <xdr:colOff>190500</xdr:colOff>
                    <xdr:row>2</xdr:row>
                    <xdr:rowOff>144780</xdr:rowOff>
                  </from>
                  <to>
                    <xdr:col>7</xdr:col>
                    <xdr:colOff>449580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Button 28">
              <controlPr defaultSize="0" print="0" autoFill="0" autoPict="0" macro="[0]!AddFichaJoaking">
                <anchor moveWithCells="1" sizeWithCells="1">
                  <from>
                    <xdr:col>7</xdr:col>
                    <xdr:colOff>190500</xdr:colOff>
                    <xdr:row>1</xdr:row>
                    <xdr:rowOff>274320</xdr:rowOff>
                  </from>
                  <to>
                    <xdr:col>7</xdr:col>
                    <xdr:colOff>449580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ubFichaJung">
                <anchor moveWithCells="1" sizeWithCells="1">
                  <from>
                    <xdr:col>11</xdr:col>
                    <xdr:colOff>190500</xdr:colOff>
                    <xdr:row>2</xdr:row>
                    <xdr:rowOff>144780</xdr:rowOff>
                  </from>
                  <to>
                    <xdr:col>11</xdr:col>
                    <xdr:colOff>449580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AddFichaJung">
                <anchor moveWithCells="1" sizeWithCells="1">
                  <from>
                    <xdr:col>11</xdr:col>
                    <xdr:colOff>190500</xdr:colOff>
                    <xdr:row>1</xdr:row>
                    <xdr:rowOff>274320</xdr:rowOff>
                  </from>
                  <to>
                    <xdr:col>11</xdr:col>
                    <xdr:colOff>449580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SubFichaLorenzo">
                <anchor moveWithCells="1" sizeWithCells="1">
                  <from>
                    <xdr:col>15</xdr:col>
                    <xdr:colOff>190500</xdr:colOff>
                    <xdr:row>2</xdr:row>
                    <xdr:rowOff>144780</xdr:rowOff>
                  </from>
                  <to>
                    <xdr:col>15</xdr:col>
                    <xdr:colOff>449580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Button 32">
              <controlPr defaultSize="0" print="0" autoFill="0" autoPict="0" macro="[0]!AddFichaLorenzo">
                <anchor moveWithCells="1" sizeWithCells="1">
                  <from>
                    <xdr:col>15</xdr:col>
                    <xdr:colOff>190500</xdr:colOff>
                    <xdr:row>1</xdr:row>
                    <xdr:rowOff>274320</xdr:rowOff>
                  </from>
                  <to>
                    <xdr:col>15</xdr:col>
                    <xdr:colOff>449580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SubFichaTito">
                <anchor moveWithCells="1" sizeWithCells="1">
                  <from>
                    <xdr:col>19</xdr:col>
                    <xdr:colOff>190500</xdr:colOff>
                    <xdr:row>2</xdr:row>
                    <xdr:rowOff>144780</xdr:rowOff>
                  </from>
                  <to>
                    <xdr:col>19</xdr:col>
                    <xdr:colOff>449580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Button 34">
              <controlPr defaultSize="0" print="0" autoFill="0" autoPict="0" macro="[0]!AddFichaTito">
                <anchor moveWithCells="1" sizeWithCells="1">
                  <from>
                    <xdr:col>19</xdr:col>
                    <xdr:colOff>190500</xdr:colOff>
                    <xdr:row>1</xdr:row>
                    <xdr:rowOff>274320</xdr:rowOff>
                  </from>
                  <to>
                    <xdr:col>19</xdr:col>
                    <xdr:colOff>449580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0A0F4-AACE-474A-90D1-9701E409C49D}">
  <sheetPr codeName="Hoja3"/>
  <dimension ref="A1:I31"/>
  <sheetViews>
    <sheetView zoomScaleNormal="100" workbookViewId="0">
      <selection activeCell="B29" sqref="B29"/>
    </sheetView>
  </sheetViews>
  <sheetFormatPr baseColWidth="10" defaultColWidth="8.6640625" defaultRowHeight="14.4" x14ac:dyDescent="0.3"/>
  <cols>
    <col min="1" max="1" width="8" style="1" bestFit="1" customWidth="1"/>
    <col min="2" max="2" width="9.6640625" style="1" customWidth="1"/>
    <col min="3" max="3" width="6.44140625" style="1" bestFit="1" customWidth="1"/>
    <col min="4" max="4" width="6.6640625" style="1" bestFit="1" customWidth="1"/>
    <col min="5" max="5" width="6" style="1" bestFit="1" customWidth="1"/>
    <col min="6" max="6" width="6.6640625" style="1" bestFit="1" customWidth="1"/>
    <col min="7" max="7" width="4.33203125" style="1" bestFit="1" customWidth="1"/>
    <col min="8" max="16384" width="8.6640625" style="1"/>
  </cols>
  <sheetData>
    <row r="1" spans="1:9" x14ac:dyDescent="0.3">
      <c r="A1" s="1" t="s">
        <v>16</v>
      </c>
      <c r="B1" s="1" t="s">
        <v>24</v>
      </c>
      <c r="D1" s="1" t="s">
        <v>17</v>
      </c>
    </row>
    <row r="2" spans="1:9" x14ac:dyDescent="0.3">
      <c r="A2" s="33" t="s">
        <v>0</v>
      </c>
      <c r="B2" s="1">
        <v>0</v>
      </c>
      <c r="D2" s="34" t="s">
        <v>1</v>
      </c>
    </row>
    <row r="3" spans="1:9" x14ac:dyDescent="0.3">
      <c r="A3" s="35" t="s">
        <v>8</v>
      </c>
      <c r="B3" s="1">
        <v>0</v>
      </c>
      <c r="D3" s="36" t="s">
        <v>3</v>
      </c>
    </row>
    <row r="4" spans="1:9" x14ac:dyDescent="0.3">
      <c r="A4" s="37" t="s">
        <v>13</v>
      </c>
      <c r="B4" s="1">
        <v>0</v>
      </c>
      <c r="D4" s="38" t="s">
        <v>10</v>
      </c>
    </row>
    <row r="5" spans="1:9" x14ac:dyDescent="0.3">
      <c r="A5" s="39" t="s">
        <v>14</v>
      </c>
      <c r="B5" s="1">
        <v>0</v>
      </c>
      <c r="D5" s="40" t="s">
        <v>11</v>
      </c>
    </row>
    <row r="6" spans="1:9" x14ac:dyDescent="0.3">
      <c r="A6" s="38" t="s">
        <v>15</v>
      </c>
      <c r="B6" s="1">
        <v>0</v>
      </c>
      <c r="D6" s="41" t="s">
        <v>12</v>
      </c>
    </row>
    <row r="7" spans="1:9" x14ac:dyDescent="0.3">
      <c r="D7" s="42" t="s">
        <v>2</v>
      </c>
    </row>
    <row r="9" spans="1:9" x14ac:dyDescent="0.3">
      <c r="A9" s="43"/>
      <c r="B9" s="34" t="s">
        <v>1</v>
      </c>
      <c r="C9" s="36" t="s">
        <v>3</v>
      </c>
      <c r="D9" s="38" t="s">
        <v>10</v>
      </c>
      <c r="E9" s="40" t="s">
        <v>11</v>
      </c>
      <c r="F9" s="41" t="s">
        <v>12</v>
      </c>
      <c r="G9" s="42" t="s">
        <v>2</v>
      </c>
    </row>
    <row r="10" spans="1:9" x14ac:dyDescent="0.3">
      <c r="A10" s="33" t="s">
        <v>0</v>
      </c>
      <c r="B10" s="44" t="s">
        <v>4</v>
      </c>
      <c r="C10" s="44" t="s">
        <v>21</v>
      </c>
      <c r="D10" s="44" t="s">
        <v>22</v>
      </c>
      <c r="E10" s="44" t="s">
        <v>5</v>
      </c>
      <c r="F10" s="44" t="s">
        <v>5</v>
      </c>
      <c r="G10" s="44" t="s">
        <v>6</v>
      </c>
    </row>
    <row r="11" spans="1:9" x14ac:dyDescent="0.3">
      <c r="A11" s="35" t="s">
        <v>8</v>
      </c>
      <c r="B11" s="44" t="s">
        <v>4</v>
      </c>
      <c r="C11" s="44" t="s">
        <v>5</v>
      </c>
      <c r="D11" s="44" t="s">
        <v>23</v>
      </c>
      <c r="E11" s="44" t="s">
        <v>22</v>
      </c>
      <c r="F11" s="44" t="s">
        <v>21</v>
      </c>
      <c r="G11" s="44" t="s">
        <v>6</v>
      </c>
    </row>
    <row r="12" spans="1:9" x14ac:dyDescent="0.3">
      <c r="A12" s="37" t="s">
        <v>13</v>
      </c>
      <c r="B12" s="44" t="s">
        <v>6</v>
      </c>
      <c r="C12" s="44" t="s">
        <v>4</v>
      </c>
      <c r="D12" s="44" t="s">
        <v>22</v>
      </c>
      <c r="E12" s="44" t="s">
        <v>23</v>
      </c>
      <c r="F12" s="44" t="s">
        <v>22</v>
      </c>
      <c r="G12" s="44" t="s">
        <v>21</v>
      </c>
    </row>
    <row r="13" spans="1:9" x14ac:dyDescent="0.3">
      <c r="A13" s="39" t="s">
        <v>14</v>
      </c>
      <c r="B13" s="44" t="s">
        <v>23</v>
      </c>
      <c r="C13" s="44" t="s">
        <v>6</v>
      </c>
      <c r="D13" s="44" t="s">
        <v>23</v>
      </c>
      <c r="E13" s="44" t="s">
        <v>5</v>
      </c>
      <c r="F13" s="44" t="s">
        <v>21</v>
      </c>
      <c r="G13" s="44" t="s">
        <v>22</v>
      </c>
      <c r="I13" s="44" t="s">
        <v>19</v>
      </c>
    </row>
    <row r="14" spans="1:9" x14ac:dyDescent="0.3">
      <c r="A14" s="38" t="s">
        <v>15</v>
      </c>
      <c r="B14" s="44" t="s">
        <v>22</v>
      </c>
      <c r="C14" s="44" t="s">
        <v>5</v>
      </c>
      <c r="D14" s="44" t="s">
        <v>6</v>
      </c>
      <c r="E14" s="44" t="s">
        <v>23</v>
      </c>
      <c r="F14" s="44" t="s">
        <v>4</v>
      </c>
      <c r="G14" s="44" t="s">
        <v>21</v>
      </c>
      <c r="I14" s="44" t="s">
        <v>18</v>
      </c>
    </row>
    <row r="15" spans="1:9" x14ac:dyDescent="0.3">
      <c r="I15" s="44" t="s">
        <v>20</v>
      </c>
    </row>
    <row r="16" spans="1:9" x14ac:dyDescent="0.3">
      <c r="A16" s="43"/>
      <c r="B16" s="34" t="s">
        <v>1</v>
      </c>
      <c r="C16" s="36" t="s">
        <v>3</v>
      </c>
      <c r="D16" s="38" t="s">
        <v>10</v>
      </c>
      <c r="E16" s="40" t="s">
        <v>11</v>
      </c>
      <c r="F16" s="41" t="s">
        <v>12</v>
      </c>
      <c r="G16" s="42" t="s">
        <v>2</v>
      </c>
    </row>
    <row r="17" spans="1:7" x14ac:dyDescent="0.3">
      <c r="A17" s="33" t="s">
        <v>0</v>
      </c>
      <c r="B17" s="44" t="s">
        <v>19</v>
      </c>
      <c r="C17" s="44" t="s">
        <v>20</v>
      </c>
      <c r="D17" s="43"/>
      <c r="E17" s="43"/>
      <c r="F17" s="43"/>
      <c r="G17" s="43"/>
    </row>
    <row r="18" spans="1:7" x14ac:dyDescent="0.3">
      <c r="A18" s="35" t="s">
        <v>8</v>
      </c>
      <c r="B18" s="43"/>
      <c r="C18" s="44" t="s">
        <v>18</v>
      </c>
      <c r="D18" s="43"/>
      <c r="E18" s="43"/>
      <c r="F18" s="43"/>
      <c r="G18" s="43"/>
    </row>
    <row r="19" spans="1:7" x14ac:dyDescent="0.3">
      <c r="A19" s="37" t="s">
        <v>13</v>
      </c>
      <c r="B19" s="43"/>
      <c r="C19" s="44" t="s">
        <v>19</v>
      </c>
      <c r="D19" s="44" t="s">
        <v>18</v>
      </c>
      <c r="E19" s="43"/>
      <c r="F19" s="44" t="s">
        <v>19</v>
      </c>
      <c r="G19" s="44" t="s">
        <v>20</v>
      </c>
    </row>
    <row r="20" spans="1:7" x14ac:dyDescent="0.3">
      <c r="A20" s="39" t="s">
        <v>14</v>
      </c>
      <c r="B20" s="43"/>
      <c r="C20" s="44" t="s">
        <v>20</v>
      </c>
      <c r="D20" s="43"/>
      <c r="E20" s="44" t="s">
        <v>18</v>
      </c>
      <c r="F20" s="44" t="s">
        <v>19</v>
      </c>
      <c r="G20" s="43"/>
    </row>
    <row r="21" spans="1:7" x14ac:dyDescent="0.3">
      <c r="A21" s="38" t="s">
        <v>15</v>
      </c>
      <c r="B21" s="43"/>
      <c r="C21" s="43"/>
      <c r="D21" s="43"/>
      <c r="E21" s="43"/>
      <c r="F21" s="43"/>
      <c r="G21" s="43"/>
    </row>
    <row r="23" spans="1:7" x14ac:dyDescent="0.3">
      <c r="A23" s="1" t="s">
        <v>92</v>
      </c>
      <c r="B23" s="1" t="s">
        <v>93</v>
      </c>
    </row>
    <row r="24" spans="1:7" x14ac:dyDescent="0.3">
      <c r="A24" s="1" t="s">
        <v>95</v>
      </c>
      <c r="B24" s="1" t="s">
        <v>94</v>
      </c>
    </row>
    <row r="26" spans="1:7" x14ac:dyDescent="0.3">
      <c r="A26" s="53" t="s">
        <v>105</v>
      </c>
      <c r="B26" s="53" t="s">
        <v>106</v>
      </c>
    </row>
    <row r="27" spans="1:7" x14ac:dyDescent="0.3">
      <c r="A27" s="33" t="s">
        <v>0</v>
      </c>
      <c r="B27" s="54">
        <v>0</v>
      </c>
    </row>
    <row r="28" spans="1:7" x14ac:dyDescent="0.3">
      <c r="A28" s="35" t="s">
        <v>8</v>
      </c>
      <c r="B28" s="54">
        <v>0</v>
      </c>
    </row>
    <row r="29" spans="1:7" x14ac:dyDescent="0.3">
      <c r="A29" s="37" t="s">
        <v>13</v>
      </c>
      <c r="B29" s="54">
        <v>0</v>
      </c>
    </row>
    <row r="30" spans="1:7" x14ac:dyDescent="0.3">
      <c r="A30" s="39" t="s">
        <v>14</v>
      </c>
      <c r="B30" s="54">
        <v>0</v>
      </c>
    </row>
    <row r="31" spans="1:7" x14ac:dyDescent="0.3">
      <c r="A31" s="38" t="s">
        <v>15</v>
      </c>
      <c r="B31" s="5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371B0-B8F3-4F97-B305-B9B06E6A8115}">
  <sheetPr codeName="Hoja4"/>
  <dimension ref="A1:BU159"/>
  <sheetViews>
    <sheetView topLeftCell="A49" zoomScaleNormal="100" workbookViewId="0">
      <selection activeCell="BI87" sqref="BI87"/>
    </sheetView>
  </sheetViews>
  <sheetFormatPr baseColWidth="10" defaultColWidth="12.6640625" defaultRowHeight="14.4" x14ac:dyDescent="0.3"/>
  <cols>
    <col min="1" max="1" width="12.33203125" style="1" bestFit="1" customWidth="1"/>
    <col min="2" max="2" width="3" style="1" bestFit="1" customWidth="1"/>
    <col min="3" max="3" width="10.44140625" style="1" bestFit="1" customWidth="1"/>
    <col min="4" max="4" width="6.33203125" style="1" bestFit="1" customWidth="1"/>
    <col min="5" max="5" width="5.88671875" style="1" bestFit="1" customWidth="1"/>
    <col min="6" max="6" width="5.33203125" style="1" bestFit="1" customWidth="1"/>
    <col min="7" max="7" width="5.88671875" style="1" bestFit="1" customWidth="1"/>
    <col min="8" max="8" width="6.44140625" style="1" bestFit="1" customWidth="1"/>
    <col min="9" max="9" width="11.88671875" style="1" bestFit="1" customWidth="1"/>
    <col min="10" max="10" width="11.33203125" style="1" bestFit="1" customWidth="1"/>
    <col min="11" max="11" width="7.5546875" style="1" bestFit="1" customWidth="1"/>
    <col min="12" max="12" width="12" style="1" bestFit="1" customWidth="1"/>
    <col min="13" max="13" width="11.44140625" style="1" bestFit="1" customWidth="1"/>
    <col min="14" max="14" width="12.109375" style="1" bestFit="1" customWidth="1"/>
    <col min="15" max="15" width="11.88671875" style="1" bestFit="1" customWidth="1"/>
    <col min="16" max="16" width="7.5546875" style="1" bestFit="1" customWidth="1"/>
    <col min="17" max="17" width="12.109375" style="1" bestFit="1" customWidth="1"/>
    <col min="18" max="18" width="11.44140625" style="1" bestFit="1" customWidth="1"/>
    <col min="19" max="19" width="11.88671875" style="1" bestFit="1" customWidth="1"/>
    <col min="20" max="20" width="7.5546875" style="1" bestFit="1" customWidth="1"/>
    <col min="21" max="21" width="12.109375" style="1" bestFit="1" customWidth="1"/>
    <col min="22" max="22" width="11.44140625" style="1" bestFit="1" customWidth="1"/>
    <col min="23" max="23" width="11.88671875" style="1" bestFit="1" customWidth="1"/>
    <col min="24" max="24" width="7.5546875" style="1" bestFit="1" customWidth="1"/>
    <col min="25" max="25" width="12.109375" style="1" bestFit="1" customWidth="1"/>
    <col min="26" max="26" width="11.44140625" style="1" bestFit="1" customWidth="1"/>
    <col min="27" max="27" width="11.88671875" style="1" bestFit="1" customWidth="1"/>
    <col min="28" max="28" width="7.5546875" style="1" bestFit="1" customWidth="1"/>
    <col min="29" max="29" width="12.109375" style="1" bestFit="1" customWidth="1"/>
    <col min="30" max="30" width="11.44140625" style="1" bestFit="1" customWidth="1"/>
    <col min="31" max="31" width="11.88671875" style="1" bestFit="1" customWidth="1"/>
    <col min="32" max="32" width="7.5546875" style="1" bestFit="1" customWidth="1"/>
    <col min="33" max="33" width="12.109375" style="1" bestFit="1" customWidth="1"/>
    <col min="34" max="34" width="11.44140625" style="1" bestFit="1" customWidth="1"/>
    <col min="35" max="35" width="11.88671875" style="1" bestFit="1" customWidth="1"/>
    <col min="36" max="36" width="7.5546875" style="1" bestFit="1" customWidth="1"/>
    <col min="37" max="37" width="12.109375" style="1" bestFit="1" customWidth="1"/>
    <col min="38" max="38" width="11.44140625" style="1" bestFit="1" customWidth="1"/>
    <col min="39" max="58" width="11.44140625" style="1" customWidth="1"/>
    <col min="59" max="59" width="5.109375" style="1" customWidth="1"/>
    <col min="60" max="60" width="21.5546875" style="1" customWidth="1"/>
    <col min="61" max="61" width="34.33203125" style="1" bestFit="1" customWidth="1"/>
    <col min="62" max="62" width="34.88671875" style="1" bestFit="1" customWidth="1"/>
    <col min="63" max="63" width="10" style="1" bestFit="1" customWidth="1"/>
    <col min="64" max="64" width="10" style="1" customWidth="1"/>
    <col min="65" max="65" width="9.33203125" style="1" bestFit="1" customWidth="1"/>
    <col min="66" max="66" width="12.33203125" style="1" bestFit="1" customWidth="1"/>
    <col min="67" max="67" width="8.88671875" style="1" bestFit="1" customWidth="1"/>
    <col min="68" max="68" width="11.33203125" style="1" bestFit="1" customWidth="1"/>
    <col min="69" max="69" width="11.88671875" style="1" bestFit="1" customWidth="1"/>
    <col min="70" max="70" width="12" style="1" bestFit="1" customWidth="1"/>
    <col min="71" max="71" width="12" style="1" customWidth="1"/>
    <col min="72" max="72" width="5.33203125" style="1" bestFit="1" customWidth="1"/>
    <col min="73" max="16384" width="12.6640625" style="1"/>
  </cols>
  <sheetData>
    <row r="1" spans="1:73" s="25" customFormat="1" ht="72.599999999999994" thickBot="1" x14ac:dyDescent="0.35">
      <c r="A1" s="26" t="s">
        <v>9</v>
      </c>
      <c r="B1" s="27" t="s">
        <v>7</v>
      </c>
      <c r="C1" s="27" t="s">
        <v>30</v>
      </c>
      <c r="D1" s="27" t="s">
        <v>29</v>
      </c>
      <c r="E1" s="27" t="s">
        <v>26</v>
      </c>
      <c r="F1" s="27" t="s">
        <v>28</v>
      </c>
      <c r="G1" s="27" t="s">
        <v>24</v>
      </c>
      <c r="H1" s="27" t="s">
        <v>25</v>
      </c>
      <c r="I1" s="27" t="s">
        <v>37</v>
      </c>
      <c r="J1" s="27" t="s">
        <v>31</v>
      </c>
      <c r="K1" s="27" t="s">
        <v>34</v>
      </c>
      <c r="L1" s="27" t="s">
        <v>32</v>
      </c>
      <c r="M1" s="27" t="s">
        <v>38</v>
      </c>
      <c r="N1" s="28" t="s">
        <v>35</v>
      </c>
      <c r="O1" s="26" t="s">
        <v>37</v>
      </c>
      <c r="P1" s="27" t="s">
        <v>34</v>
      </c>
      <c r="Q1" s="27" t="s">
        <v>35</v>
      </c>
      <c r="R1" s="28" t="s">
        <v>38</v>
      </c>
      <c r="S1" s="26" t="s">
        <v>37</v>
      </c>
      <c r="T1" s="27" t="s">
        <v>34</v>
      </c>
      <c r="U1" s="27" t="s">
        <v>35</v>
      </c>
      <c r="V1" s="28" t="s">
        <v>38</v>
      </c>
      <c r="W1" s="26" t="s">
        <v>37</v>
      </c>
      <c r="X1" s="27" t="s">
        <v>34</v>
      </c>
      <c r="Y1" s="27" t="s">
        <v>35</v>
      </c>
      <c r="Z1" s="28" t="s">
        <v>38</v>
      </c>
      <c r="AA1" s="26" t="s">
        <v>37</v>
      </c>
      <c r="AB1" s="27" t="s">
        <v>34</v>
      </c>
      <c r="AC1" s="27" t="s">
        <v>35</v>
      </c>
      <c r="AD1" s="28" t="s">
        <v>38</v>
      </c>
      <c r="AE1" s="26" t="s">
        <v>37</v>
      </c>
      <c r="AF1" s="27" t="s">
        <v>34</v>
      </c>
      <c r="AG1" s="27" t="s">
        <v>35</v>
      </c>
      <c r="AH1" s="28" t="s">
        <v>38</v>
      </c>
      <c r="AI1" s="26" t="s">
        <v>37</v>
      </c>
      <c r="AJ1" s="27" t="s">
        <v>34</v>
      </c>
      <c r="AK1" s="27" t="s">
        <v>35</v>
      </c>
      <c r="AL1" s="28" t="s">
        <v>38</v>
      </c>
      <c r="AM1" s="26" t="s">
        <v>37</v>
      </c>
      <c r="AN1" s="27" t="s">
        <v>34</v>
      </c>
      <c r="AO1" s="27" t="s">
        <v>35</v>
      </c>
      <c r="AP1" s="28" t="s">
        <v>38</v>
      </c>
      <c r="AQ1" s="26" t="s">
        <v>37</v>
      </c>
      <c r="AR1" s="27" t="s">
        <v>34</v>
      </c>
      <c r="AS1" s="27" t="s">
        <v>35</v>
      </c>
      <c r="AT1" s="28" t="s">
        <v>38</v>
      </c>
      <c r="AU1" s="26" t="s">
        <v>37</v>
      </c>
      <c r="AV1" s="27" t="s">
        <v>34</v>
      </c>
      <c r="AW1" s="27" t="s">
        <v>35</v>
      </c>
      <c r="AX1" s="28" t="s">
        <v>38</v>
      </c>
      <c r="AY1" s="26" t="s">
        <v>37</v>
      </c>
      <c r="AZ1" s="27" t="s">
        <v>34</v>
      </c>
      <c r="BA1" s="27" t="s">
        <v>35</v>
      </c>
      <c r="BB1" s="28" t="s">
        <v>38</v>
      </c>
      <c r="BC1" s="26" t="s">
        <v>37</v>
      </c>
      <c r="BD1" s="27" t="s">
        <v>34</v>
      </c>
      <c r="BE1" s="27" t="s">
        <v>35</v>
      </c>
      <c r="BF1" s="28" t="s">
        <v>38</v>
      </c>
      <c r="BG1" s="27" t="s">
        <v>106</v>
      </c>
      <c r="BH1" s="27" t="s">
        <v>112</v>
      </c>
      <c r="BI1" s="27" t="s">
        <v>113</v>
      </c>
      <c r="BJ1" s="27" t="s">
        <v>114</v>
      </c>
      <c r="BK1" s="27" t="s">
        <v>31</v>
      </c>
      <c r="BL1" s="27" t="s">
        <v>99</v>
      </c>
      <c r="BM1" s="27" t="s">
        <v>44</v>
      </c>
      <c r="BN1" s="27" t="s">
        <v>45</v>
      </c>
      <c r="BO1" s="27" t="s">
        <v>46</v>
      </c>
      <c r="BP1" s="27" t="s">
        <v>47</v>
      </c>
      <c r="BQ1" s="27" t="s">
        <v>48</v>
      </c>
      <c r="BR1" s="27" t="s">
        <v>50</v>
      </c>
      <c r="BS1" s="27" t="s">
        <v>100</v>
      </c>
      <c r="BT1" s="28" t="s">
        <v>49</v>
      </c>
      <c r="BU1" s="25" t="s">
        <v>104</v>
      </c>
    </row>
    <row r="2" spans="1:73" x14ac:dyDescent="0.3">
      <c r="A2" s="1">
        <f>IF(A1="ID HISTORICO",1,IF(AND(A1&lt;&gt;"ID HISTORICO",B2&lt;&gt;""),A1+1,""))</f>
        <v>1</v>
      </c>
      <c r="B2" s="1">
        <v>1</v>
      </c>
      <c r="C2" s="1" t="s">
        <v>0</v>
      </c>
      <c r="D2" s="1" t="s">
        <v>3</v>
      </c>
      <c r="E2" s="1" t="s">
        <v>21</v>
      </c>
      <c r="F2" s="1">
        <v>3</v>
      </c>
      <c r="G2" s="1">
        <v>0</v>
      </c>
      <c r="H2" s="1">
        <v>14</v>
      </c>
      <c r="I2" s="1">
        <v>10</v>
      </c>
      <c r="J2" s="1" t="s">
        <v>54</v>
      </c>
      <c r="K2" s="1">
        <v>0</v>
      </c>
      <c r="L2" s="1">
        <v>1</v>
      </c>
      <c r="M2" s="1" t="s">
        <v>51</v>
      </c>
      <c r="N2" s="1">
        <v>13</v>
      </c>
      <c r="BK2" s="1" t="str">
        <f>IF(LEFT(J2,2)="NO","NO PASA","PASA")</f>
        <v>NO PASA</v>
      </c>
      <c r="BL2" s="1">
        <f>SUM(AI2,AE2,AA2,I2,O2,S2,W2)</f>
        <v>10</v>
      </c>
      <c r="BM2" s="1">
        <f>IFERROR(IF(BK2="PASA",_xlfn.NUMBERVALUE(MID(J2,5,LEN(J2)-1)),IF(BK2="NO PASA",_xlfn.NUMBERVALUE(MID(J2,8,LEN(J2)-1)),"")),"")</f>
        <v>-1</v>
      </c>
      <c r="BN2" s="1" t="str">
        <f ca="1">IFERROR(IF(BK2="NO PASA",_xlfn.TEXTAFTER(J2,"-",1),""),"")</f>
        <v/>
      </c>
      <c r="BO2" s="1">
        <f>COUNTIF(A2:AL2,"EXPLOTA")</f>
        <v>0</v>
      </c>
      <c r="BP2" s="1">
        <f>COUNT(I2,O2,S2,W2,AA2,AE2,AI2)</f>
        <v>1</v>
      </c>
      <c r="BQ2" s="1">
        <f>MAX(N2:AL2)</f>
        <v>13</v>
      </c>
      <c r="BR2" s="1">
        <f>SUM(K2,P2,T2,X2,AB2,AF2,AJ2)</f>
        <v>0</v>
      </c>
      <c r="BS2" s="1">
        <f>_xlfn.NUMBERVALUE(MID(E2,2,LEN(E2)-1))</f>
        <v>20</v>
      </c>
      <c r="BT2" s="1">
        <f>COUNTIF(I2,_xlfn.NUMBERVALUE(MID(E2,2,LEN(E2)-1)))
 + COUNTIF(O2,_xlfn.NUMBERVALUE(MID(E2,2,LEN(E2)-1)))
 + COUNTIF(S2,_xlfn.NUMBERVALUE(MID(E2,2,LEN(E2)-1)))
 + COUNTIF(W2,_xlfn.NUMBERVALUE(MID(E2,2,LEN(E2)-1)))
 + COUNTIF(AA2,_xlfn.NUMBERVALUE(MID(E2,2,LEN(E2)-1)))
 + COUNTIF(AE2,_xlfn.NUMBERVALUE(MID(E2,2,LEN(E2)-1)))
 + COUNTIF(AI2,_xlfn.NUMBERVALUE(MID(E2,2,LEN(E2)-1)))</f>
        <v>0</v>
      </c>
    </row>
    <row r="3" spans="1:73" x14ac:dyDescent="0.3">
      <c r="A3" s="1">
        <f>IF(A2="ID HISTORICO",1,IF(AND(A2&lt;&gt;"ID HISTORICO",B3&lt;&gt;""),A2+1,""))</f>
        <v>2</v>
      </c>
      <c r="B3" s="1">
        <v>2</v>
      </c>
      <c r="C3" s="1" t="s">
        <v>14</v>
      </c>
      <c r="D3" s="1" t="s">
        <v>3</v>
      </c>
      <c r="E3" s="1" t="s">
        <v>6</v>
      </c>
      <c r="F3" s="1">
        <v>5</v>
      </c>
      <c r="G3" s="1">
        <v>0</v>
      </c>
      <c r="H3" s="1">
        <v>11</v>
      </c>
      <c r="I3" s="1">
        <v>7</v>
      </c>
      <c r="J3" s="1" t="s">
        <v>52</v>
      </c>
      <c r="K3" s="1">
        <v>0</v>
      </c>
      <c r="L3" s="1">
        <v>0</v>
      </c>
      <c r="M3" s="1" t="s">
        <v>51</v>
      </c>
      <c r="N3" s="1">
        <v>12</v>
      </c>
      <c r="BK3" s="1" t="str">
        <f>IF(LEFT(J3,2)="NO","NO PASA","PASA")</f>
        <v>PASA</v>
      </c>
      <c r="BL3" s="1">
        <f>SUM(AI3,AE3,AA3,I3,O3,S3,W3)</f>
        <v>7</v>
      </c>
      <c r="BM3" s="1">
        <f>IFERROR(IF(BK3="PASA",_xlfn.NUMBERVALUE(MID(J3,5,LEN(J3)-1)),IF(BK3="NO PASA",_xlfn.NUMBERVALUE(MID(J3,8,LEN(J3)-1)),"")),"")</f>
        <v>1</v>
      </c>
      <c r="BN3" s="1" t="str">
        <f>IFERROR(IF(BK3="NO PASA",_xlfn.TEXTAFTER(J3,"-",1),""),"")</f>
        <v/>
      </c>
      <c r="BO3" s="1">
        <f>COUNTIF(A3:AL3,"EXPLOTA")</f>
        <v>0</v>
      </c>
      <c r="BP3" s="1">
        <f>COUNT(I3,O3,S3,W3,AA3,AE3,AI3)</f>
        <v>1</v>
      </c>
      <c r="BQ3" s="1">
        <f>MAX(N3:AL3)</f>
        <v>12</v>
      </c>
      <c r="BR3" s="1">
        <f>SUM(K3,P3,T3,X3,AB3,AF3,AJ3)</f>
        <v>0</v>
      </c>
      <c r="BS3" s="1">
        <f>_xlfn.NUMBERVALUE(MID(E3,2,LEN(E3)-1))</f>
        <v>12</v>
      </c>
      <c r="BT3" s="1">
        <f>COUNTIF(I3,_xlfn.NUMBERVALUE(MID(E3,2,LEN(E3)-1)))
 + COUNTIF(O3,_xlfn.NUMBERVALUE(MID(E3,2,LEN(E3)-1)))
 + COUNTIF(S3,_xlfn.NUMBERVALUE(MID(E3,2,LEN(E3)-1)))
 + COUNTIF(W3,_xlfn.NUMBERVALUE(MID(E3,2,LEN(E3)-1)))
 + COUNTIF(AA3,_xlfn.NUMBERVALUE(MID(E3,2,LEN(E3)-1)))
 + COUNTIF(AE3,_xlfn.NUMBERVALUE(MID(E3,2,LEN(E3)-1)))
 + COUNTIF(AI3,_xlfn.NUMBERVALUE(MID(E3,2,LEN(E3)-1)))</f>
        <v>0</v>
      </c>
    </row>
    <row r="4" spans="1:73" x14ac:dyDescent="0.3">
      <c r="A4" s="1">
        <f>IF(A3="ID HISTORICO",1,IF(AND(A3&lt;&gt;"ID HISTORICO",B4&lt;&gt;""),A3+1,""))</f>
        <v>3</v>
      </c>
      <c r="B4" s="1">
        <v>3</v>
      </c>
      <c r="C4" s="1" t="s">
        <v>14</v>
      </c>
      <c r="D4" s="1" t="s">
        <v>11</v>
      </c>
      <c r="E4" s="1" t="s">
        <v>5</v>
      </c>
      <c r="F4" s="1">
        <v>1</v>
      </c>
      <c r="G4" s="1">
        <v>0</v>
      </c>
      <c r="H4" s="1">
        <v>15</v>
      </c>
      <c r="I4" s="1">
        <v>4</v>
      </c>
      <c r="J4" s="1" t="s">
        <v>60</v>
      </c>
      <c r="K4" s="1">
        <v>0</v>
      </c>
      <c r="L4" s="1">
        <v>1</v>
      </c>
      <c r="M4" s="1" t="s">
        <v>51</v>
      </c>
      <c r="N4" s="1">
        <v>5</v>
      </c>
      <c r="BK4" s="1" t="str">
        <f>IF(LEFT(J4,2)="NO","NO PASA","PASA")</f>
        <v>NO PASA</v>
      </c>
      <c r="BL4" s="1">
        <f>SUM(AI4,AE4,AA4,I4,O4,S4,W4)</f>
        <v>4</v>
      </c>
      <c r="BM4" s="1">
        <f>IFERROR(IF(BK4="PASA",_xlfn.NUMBERVALUE(MID(J4,5,LEN(J4)-1)),IF(BK4="NO PASA",_xlfn.NUMBERVALUE(MID(J4,8,LEN(J4)-1)),"")),"")</f>
        <v>-10</v>
      </c>
      <c r="BN4" s="1" t="str">
        <f ca="1">IFERROR(IF(BK4="NO PASA",_xlfn.TEXTAFTER(J4,"-",1),""),"")</f>
        <v/>
      </c>
      <c r="BO4" s="1">
        <f>COUNTIF(A4:AL4,"EXPLOTA")</f>
        <v>0</v>
      </c>
      <c r="BP4" s="1">
        <f>COUNT(I4,O4,S4,W4,AA4,AE4,AI4)</f>
        <v>1</v>
      </c>
      <c r="BQ4" s="1">
        <f>MAX(N4:AL4)</f>
        <v>5</v>
      </c>
      <c r="BR4" s="1">
        <f>SUM(K4,P4,T4,X4,AB4,AF4,AJ4)</f>
        <v>0</v>
      </c>
      <c r="BS4" s="1">
        <f>_xlfn.NUMBERVALUE(MID(E4,2,LEN(E4)-1))</f>
        <v>8</v>
      </c>
      <c r="BT4" s="1">
        <f>COUNTIF(I4,_xlfn.NUMBERVALUE(MID(E4,2,LEN(E4)-1)))
 + COUNTIF(O4,_xlfn.NUMBERVALUE(MID(E4,2,LEN(E4)-1)))
 + COUNTIF(S4,_xlfn.NUMBERVALUE(MID(E4,2,LEN(E4)-1)))
 + COUNTIF(W4,_xlfn.NUMBERVALUE(MID(E4,2,LEN(E4)-1)))
 + COUNTIF(AA4,_xlfn.NUMBERVALUE(MID(E4,2,LEN(E4)-1)))
 + COUNTIF(AE4,_xlfn.NUMBERVALUE(MID(E4,2,LEN(E4)-1)))
 + COUNTIF(AI4,_xlfn.NUMBERVALUE(MID(E4,2,LEN(E4)-1)))</f>
        <v>0</v>
      </c>
    </row>
    <row r="5" spans="1:73" x14ac:dyDescent="0.3">
      <c r="A5" s="1">
        <f>IF(A4="ID HISTORICO",1,IF(AND(A4&lt;&gt;"ID HISTORICO",B5&lt;&gt;""),A4+1,""))</f>
        <v>4</v>
      </c>
      <c r="B5" s="1">
        <v>4</v>
      </c>
      <c r="C5" s="1" t="s">
        <v>0</v>
      </c>
      <c r="D5" s="1" t="s">
        <v>12</v>
      </c>
      <c r="E5" s="1" t="s">
        <v>5</v>
      </c>
      <c r="F5" s="1">
        <v>0</v>
      </c>
      <c r="G5" s="1">
        <v>1</v>
      </c>
      <c r="H5" s="1">
        <v>6</v>
      </c>
      <c r="I5" s="1">
        <v>7</v>
      </c>
      <c r="J5" s="1" t="s">
        <v>61</v>
      </c>
      <c r="K5" s="1">
        <v>1</v>
      </c>
      <c r="L5" s="1">
        <v>0</v>
      </c>
      <c r="M5" s="1" t="s">
        <v>27</v>
      </c>
      <c r="N5" s="1">
        <v>8</v>
      </c>
      <c r="O5" s="1">
        <v>7</v>
      </c>
      <c r="P5" s="1">
        <v>0</v>
      </c>
      <c r="Q5" s="1">
        <v>15</v>
      </c>
      <c r="R5" s="1" t="s">
        <v>51</v>
      </c>
      <c r="BK5" s="1" t="str">
        <f>IF(LEFT(J5,2)="NO","NO PASA","PASA")</f>
        <v>PASA</v>
      </c>
      <c r="BL5" s="1">
        <f>SUM(AI5,AE5,AA5,I5,O5,S5,W5)</f>
        <v>14</v>
      </c>
      <c r="BM5" s="1">
        <f>IFERROR(IF(BK5="PASA",_xlfn.NUMBERVALUE(MID(J5,5,LEN(J5)-1)),IF(BK5="NO PASA",_xlfn.NUMBERVALUE(MID(J5,8,LEN(J5)-1)),"")),"")</f>
        <v>9</v>
      </c>
      <c r="BN5" s="1" t="str">
        <f>IFERROR(IF(BK5="NO PASA",_xlfn.TEXTAFTER(J5,"-",1),""),"")</f>
        <v/>
      </c>
      <c r="BO5" s="1">
        <f>COUNTIF(A5:AL5,"EXPLOTA")</f>
        <v>1</v>
      </c>
      <c r="BP5" s="1">
        <f>COUNT(I5,O5,S5,W5,AA5,AE5,AI5)</f>
        <v>2</v>
      </c>
      <c r="BQ5" s="1">
        <f>MAX(N5:AL5)</f>
        <v>15</v>
      </c>
      <c r="BR5" s="1">
        <f>SUM(K5,P5,T5,X5,AB5,AF5,AJ5)</f>
        <v>1</v>
      </c>
      <c r="BS5" s="1">
        <f>_xlfn.NUMBERVALUE(MID(E5,2,LEN(E5)-1))</f>
        <v>8</v>
      </c>
      <c r="BT5" s="1">
        <f>COUNTIF(I5,_xlfn.NUMBERVALUE(MID(E5,2,LEN(E5)-1)))
 + COUNTIF(O5,_xlfn.NUMBERVALUE(MID(E5,2,LEN(E5)-1)))
 + COUNTIF(S5,_xlfn.NUMBERVALUE(MID(E5,2,LEN(E5)-1)))
 + COUNTIF(W5,_xlfn.NUMBERVALUE(MID(E5,2,LEN(E5)-1)))
 + COUNTIF(AA5,_xlfn.NUMBERVALUE(MID(E5,2,LEN(E5)-1)))
 + COUNTIF(AE5,_xlfn.NUMBERVALUE(MID(E5,2,LEN(E5)-1)))
 + COUNTIF(AI5,_xlfn.NUMBERVALUE(MID(E5,2,LEN(E5)-1)))</f>
        <v>0</v>
      </c>
    </row>
    <row r="6" spans="1:73" x14ac:dyDescent="0.3">
      <c r="A6" s="1">
        <f>IF(A5="ID HISTORICO",1,IF(AND(A5&lt;&gt;"ID HISTORICO",B6&lt;&gt;""),A5+1,""))</f>
        <v>5</v>
      </c>
      <c r="B6" s="1">
        <v>5</v>
      </c>
      <c r="C6" s="1" t="s">
        <v>13</v>
      </c>
      <c r="D6" s="1" t="s">
        <v>12</v>
      </c>
      <c r="E6" s="1" t="s">
        <v>22</v>
      </c>
      <c r="F6" s="1">
        <v>0</v>
      </c>
      <c r="G6" s="1">
        <v>0</v>
      </c>
      <c r="H6" s="1">
        <v>6</v>
      </c>
      <c r="I6" s="1">
        <v>7</v>
      </c>
      <c r="J6" s="1" t="s">
        <v>52</v>
      </c>
      <c r="K6" s="1">
        <v>0</v>
      </c>
      <c r="L6" s="1">
        <v>0</v>
      </c>
      <c r="M6" s="1" t="s">
        <v>51</v>
      </c>
      <c r="N6" s="1">
        <v>7</v>
      </c>
      <c r="BK6" s="1" t="str">
        <f>IF(LEFT(J6,2)="NO","NO PASA","PASA")</f>
        <v>PASA</v>
      </c>
      <c r="BL6" s="1">
        <f>SUM(AI6,AE6,AA6,I6,O6,S6,W6)</f>
        <v>7</v>
      </c>
      <c r="BM6" s="1">
        <f>IFERROR(IF(BK6="PASA",_xlfn.NUMBERVALUE(MID(J6,5,LEN(J6)-1)),IF(BK6="NO PASA",_xlfn.NUMBERVALUE(MID(J6,8,LEN(J6)-1)),"")),"")</f>
        <v>1</v>
      </c>
      <c r="BN6" s="1" t="str">
        <f>IFERROR(IF(BK6="NO PASA",_xlfn.TEXTAFTER(J6,"-",1),""),"")</f>
        <v/>
      </c>
      <c r="BO6" s="1">
        <f>COUNTIF(A6:AL6,"EXPLOTA")</f>
        <v>0</v>
      </c>
      <c r="BP6" s="1">
        <f>COUNT(I6,O6,S6,W6,AA6,AE6,AI6)</f>
        <v>1</v>
      </c>
      <c r="BQ6" s="1">
        <f>MAX(N6:AL6)</f>
        <v>7</v>
      </c>
      <c r="BR6" s="1">
        <f>SUM(K6,P6,T6,X6,AB6,AF6,AJ6)</f>
        <v>0</v>
      </c>
      <c r="BS6" s="1">
        <f>_xlfn.NUMBERVALUE(MID(E6,2,LEN(E6)-1))</f>
        <v>10</v>
      </c>
      <c r="BT6" s="1">
        <f>COUNTIF(I6,_xlfn.NUMBERVALUE(MID(E6,2,LEN(E6)-1)))
 + COUNTIF(O6,_xlfn.NUMBERVALUE(MID(E6,2,LEN(E6)-1)))
 + COUNTIF(S6,_xlfn.NUMBERVALUE(MID(E6,2,LEN(E6)-1)))
 + COUNTIF(W6,_xlfn.NUMBERVALUE(MID(E6,2,LEN(E6)-1)))
 + COUNTIF(AA6,_xlfn.NUMBERVALUE(MID(E6,2,LEN(E6)-1)))
 + COUNTIF(AE6,_xlfn.NUMBERVALUE(MID(E6,2,LEN(E6)-1)))
 + COUNTIF(AI6,_xlfn.NUMBERVALUE(MID(E6,2,LEN(E6)-1)))</f>
        <v>0</v>
      </c>
    </row>
    <row r="7" spans="1:73" x14ac:dyDescent="0.3">
      <c r="A7" s="1">
        <f>IF(A6="ID HISTORICO",1,IF(AND(A6&lt;&gt;"ID HISTORICO",B7&lt;&gt;""),A6+1,""))</f>
        <v>6</v>
      </c>
      <c r="B7" s="1">
        <v>6</v>
      </c>
      <c r="C7" s="1" t="s">
        <v>0</v>
      </c>
      <c r="D7" s="1" t="s">
        <v>2</v>
      </c>
      <c r="E7" s="1" t="s">
        <v>6</v>
      </c>
      <c r="F7" s="1">
        <v>0</v>
      </c>
      <c r="G7" s="1">
        <v>0</v>
      </c>
      <c r="H7" s="1">
        <v>10</v>
      </c>
      <c r="I7" s="1">
        <v>7</v>
      </c>
      <c r="J7" s="1" t="s">
        <v>55</v>
      </c>
      <c r="K7" s="1">
        <v>0</v>
      </c>
      <c r="L7" s="1">
        <v>1</v>
      </c>
      <c r="M7" s="1" t="s">
        <v>51</v>
      </c>
      <c r="N7" s="1">
        <v>7</v>
      </c>
      <c r="BK7" s="1" t="str">
        <f>IF(LEFT(J7,2)="NO","NO PASA","PASA")</f>
        <v>NO PASA</v>
      </c>
      <c r="BL7" s="1">
        <f>SUM(AI7,AE7,AA7,I7,O7,S7,W7)</f>
        <v>7</v>
      </c>
      <c r="BM7" s="1">
        <f>IFERROR(IF(BK7="PASA",_xlfn.NUMBERVALUE(MID(J7,5,LEN(J7)-1)),IF(BK7="NO PASA",_xlfn.NUMBERVALUE(MID(J7,8,LEN(J7)-1)),"")),"")</f>
        <v>-3</v>
      </c>
      <c r="BN7" s="1" t="str">
        <f ca="1">IFERROR(IF(BK7="NO PASA",_xlfn.TEXTAFTER(J7,"-",1),""),"")</f>
        <v/>
      </c>
      <c r="BO7" s="1">
        <f>COUNTIF(A7:AL7,"EXPLOTA")</f>
        <v>0</v>
      </c>
      <c r="BP7" s="1">
        <f>COUNT(I7,O7,S7,W7,AA7,AE7,AI7)</f>
        <v>1</v>
      </c>
      <c r="BQ7" s="1">
        <f>MAX(N7:AL7)</f>
        <v>7</v>
      </c>
      <c r="BR7" s="1">
        <f>SUM(K7,P7,T7,X7,AB7,AF7,AJ7)</f>
        <v>0</v>
      </c>
      <c r="BS7" s="1">
        <f>_xlfn.NUMBERVALUE(MID(E7,2,LEN(E7)-1))</f>
        <v>12</v>
      </c>
      <c r="BT7" s="1">
        <f>COUNTIF(I7,_xlfn.NUMBERVALUE(MID(E7,2,LEN(E7)-1)))
 + COUNTIF(O7,_xlfn.NUMBERVALUE(MID(E7,2,LEN(E7)-1)))
 + COUNTIF(S7,_xlfn.NUMBERVALUE(MID(E7,2,LEN(E7)-1)))
 + COUNTIF(W7,_xlfn.NUMBERVALUE(MID(E7,2,LEN(E7)-1)))
 + COUNTIF(AA7,_xlfn.NUMBERVALUE(MID(E7,2,LEN(E7)-1)))
 + COUNTIF(AE7,_xlfn.NUMBERVALUE(MID(E7,2,LEN(E7)-1)))
 + COUNTIF(AI7,_xlfn.NUMBERVALUE(MID(E7,2,LEN(E7)-1)))</f>
        <v>0</v>
      </c>
    </row>
    <row r="8" spans="1:73" x14ac:dyDescent="0.3">
      <c r="A8" s="1">
        <f>IF(A7="ID HISTORICO",1,IF(AND(A7&lt;&gt;"ID HISTORICO",B8&lt;&gt;""),A7+1,""))</f>
        <v>7</v>
      </c>
      <c r="B8" s="1">
        <v>7</v>
      </c>
      <c r="C8" s="1" t="s">
        <v>8</v>
      </c>
      <c r="D8" s="1" t="s">
        <v>12</v>
      </c>
      <c r="E8" s="1" t="s">
        <v>21</v>
      </c>
      <c r="F8" s="1">
        <v>0</v>
      </c>
      <c r="G8" s="1">
        <v>0</v>
      </c>
      <c r="H8" s="1">
        <v>6</v>
      </c>
      <c r="I8" s="1">
        <v>3</v>
      </c>
      <c r="J8" s="1" t="s">
        <v>55</v>
      </c>
      <c r="K8" s="1">
        <v>0</v>
      </c>
      <c r="L8" s="1">
        <v>1</v>
      </c>
      <c r="M8" s="1" t="s">
        <v>51</v>
      </c>
      <c r="N8" s="1">
        <v>3</v>
      </c>
      <c r="BK8" s="1" t="str">
        <f>IF(LEFT(J8,2)="NO","NO PASA","PASA")</f>
        <v>NO PASA</v>
      </c>
      <c r="BL8" s="1">
        <f>SUM(AI8,AE8,AA8,I8,O8,S8,W8)</f>
        <v>3</v>
      </c>
      <c r="BM8" s="1">
        <f>IFERROR(IF(BK8="PASA",_xlfn.NUMBERVALUE(MID(J8,5,LEN(J8)-1)),IF(BK8="NO PASA",_xlfn.NUMBERVALUE(MID(J8,8,LEN(J8)-1)),"")),"")</f>
        <v>-3</v>
      </c>
      <c r="BN8" s="1" t="str">
        <f ca="1">IFERROR(IF(BK8="NO PASA",_xlfn.TEXTAFTER(J8,"-",1),""),"")</f>
        <v/>
      </c>
      <c r="BO8" s="1">
        <f>COUNTIF(A8:AL8,"EXPLOTA")</f>
        <v>0</v>
      </c>
      <c r="BP8" s="1">
        <f>COUNT(I8,O8,S8,W8,AA8,AE8,AI8)</f>
        <v>1</v>
      </c>
      <c r="BQ8" s="1">
        <f>MAX(N8:AL8)</f>
        <v>3</v>
      </c>
      <c r="BR8" s="1">
        <f>SUM(K8,P8,T8,X8,AB8,AF8,AJ8)</f>
        <v>0</v>
      </c>
      <c r="BS8" s="1">
        <f>_xlfn.NUMBERVALUE(MID(E8,2,LEN(E8)-1))</f>
        <v>20</v>
      </c>
      <c r="BT8" s="1">
        <f>COUNTIF(I8,_xlfn.NUMBERVALUE(MID(E8,2,LEN(E8)-1)))
 + COUNTIF(O8,_xlfn.NUMBERVALUE(MID(E8,2,LEN(E8)-1)))
 + COUNTIF(S8,_xlfn.NUMBERVALUE(MID(E8,2,LEN(E8)-1)))
 + COUNTIF(W8,_xlfn.NUMBERVALUE(MID(E8,2,LEN(E8)-1)))
 + COUNTIF(AA8,_xlfn.NUMBERVALUE(MID(E8,2,LEN(E8)-1)))
 + COUNTIF(AE8,_xlfn.NUMBERVALUE(MID(E8,2,LEN(E8)-1)))
 + COUNTIF(AI8,_xlfn.NUMBERVALUE(MID(E8,2,LEN(E8)-1)))</f>
        <v>0</v>
      </c>
    </row>
    <row r="9" spans="1:73" x14ac:dyDescent="0.3">
      <c r="A9" s="1">
        <f>IF(A8="ID HISTORICO",1,IF(AND(A8&lt;&gt;"ID HISTORICO",B9&lt;&gt;""),A8+1,""))</f>
        <v>8</v>
      </c>
      <c r="B9" s="1">
        <v>8</v>
      </c>
      <c r="C9" s="1" t="s">
        <v>0</v>
      </c>
      <c r="D9" s="1" t="s">
        <v>3</v>
      </c>
      <c r="E9" s="1" t="s">
        <v>21</v>
      </c>
      <c r="F9" s="1">
        <v>3</v>
      </c>
      <c r="G9" s="1">
        <v>1</v>
      </c>
      <c r="H9" s="1">
        <v>8</v>
      </c>
      <c r="I9" s="1">
        <v>13</v>
      </c>
      <c r="J9" s="1" t="s">
        <v>56</v>
      </c>
      <c r="K9" s="1">
        <v>0</v>
      </c>
      <c r="L9" s="1">
        <v>0</v>
      </c>
      <c r="M9" s="1" t="s">
        <v>51</v>
      </c>
      <c r="N9" s="1">
        <v>16</v>
      </c>
      <c r="BK9" s="1" t="str">
        <f>IF(LEFT(J9,2)="NO","NO PASA","PASA")</f>
        <v>PASA</v>
      </c>
      <c r="BL9" s="1">
        <f>SUM(AI9,AE9,AA9,I9,O9,S9,W9)</f>
        <v>13</v>
      </c>
      <c r="BM9" s="1">
        <f>IFERROR(IF(BK9="PASA",_xlfn.NUMBERVALUE(MID(J9,5,LEN(J9)-1)),IF(BK9="NO PASA",_xlfn.NUMBERVALUE(MID(J9,8,LEN(J9)-1)),"")),"")</f>
        <v>8</v>
      </c>
      <c r="BN9" s="1" t="str">
        <f>IFERROR(IF(BK9="NO PASA",_xlfn.TEXTAFTER(J9,"-",1),""),"")</f>
        <v/>
      </c>
      <c r="BO9" s="1">
        <f>COUNTIF(A9:AL9,"EXPLOTA")</f>
        <v>0</v>
      </c>
      <c r="BP9" s="1">
        <f>COUNT(I9,O9,S9,W9,AA9,AE9,AI9)</f>
        <v>1</v>
      </c>
      <c r="BQ9" s="1">
        <f>MAX(N9:AL9)</f>
        <v>16</v>
      </c>
      <c r="BR9" s="1">
        <f>SUM(K9,P9,T9,X9,AB9,AF9,AJ9)</f>
        <v>0</v>
      </c>
      <c r="BS9" s="1">
        <f>_xlfn.NUMBERVALUE(MID(E9,2,LEN(E9)-1))</f>
        <v>20</v>
      </c>
      <c r="BT9" s="1">
        <f>COUNTIF(I9,_xlfn.NUMBERVALUE(MID(E9,2,LEN(E9)-1)))
 + COUNTIF(O9,_xlfn.NUMBERVALUE(MID(E9,2,LEN(E9)-1)))
 + COUNTIF(S9,_xlfn.NUMBERVALUE(MID(E9,2,LEN(E9)-1)))
 + COUNTIF(W9,_xlfn.NUMBERVALUE(MID(E9,2,LEN(E9)-1)))
 + COUNTIF(AA9,_xlfn.NUMBERVALUE(MID(E9,2,LEN(E9)-1)))
 + COUNTIF(AE9,_xlfn.NUMBERVALUE(MID(E9,2,LEN(E9)-1)))
 + COUNTIF(AI9,_xlfn.NUMBERVALUE(MID(E9,2,LEN(E9)-1)))</f>
        <v>0</v>
      </c>
    </row>
    <row r="10" spans="1:73" x14ac:dyDescent="0.3">
      <c r="A10" s="1">
        <f>IF(A9="ID HISTORICO",1,IF(AND(A9&lt;&gt;"ID HISTORICO",B10&lt;&gt;""),A9+1,""))</f>
        <v>9</v>
      </c>
      <c r="B10" s="1">
        <v>8</v>
      </c>
      <c r="C10" s="1" t="s">
        <v>8</v>
      </c>
      <c r="D10" s="1" t="s">
        <v>3</v>
      </c>
      <c r="E10" s="1" t="s">
        <v>5</v>
      </c>
      <c r="F10" s="1">
        <v>1</v>
      </c>
      <c r="G10" s="1">
        <v>1</v>
      </c>
      <c r="H10" s="1">
        <v>8</v>
      </c>
      <c r="I10" s="1">
        <v>1</v>
      </c>
      <c r="J10" s="1" t="s">
        <v>62</v>
      </c>
      <c r="K10" s="1">
        <v>0</v>
      </c>
      <c r="L10" s="1">
        <v>1</v>
      </c>
      <c r="M10" s="1" t="s">
        <v>51</v>
      </c>
      <c r="N10" s="1">
        <v>2</v>
      </c>
      <c r="BK10" s="1" t="str">
        <f>IF(LEFT(J10,2)="NO","NO PASA","PASA")</f>
        <v>NO PASA</v>
      </c>
      <c r="BL10" s="1">
        <f>SUM(AI10,AE10,AA10,I10,O10,S10,W10)</f>
        <v>1</v>
      </c>
      <c r="BM10" s="1">
        <f>IFERROR(IF(BK10="PASA",_xlfn.NUMBERVALUE(MID(J10,5,LEN(J10)-1)),IF(BK10="NO PASA",_xlfn.NUMBERVALUE(MID(J10,8,LEN(J10)-1)),"")),"")</f>
        <v>-6</v>
      </c>
      <c r="BN10" s="1" t="str">
        <f ca="1">IFERROR(IF(BK10="NO PASA",_xlfn.TEXTAFTER(J10,"-",1),""),"")</f>
        <v/>
      </c>
      <c r="BO10" s="1">
        <f>COUNTIF(A10:AL10,"EXPLOTA")</f>
        <v>0</v>
      </c>
      <c r="BP10" s="1">
        <f>COUNT(I10,O10,S10,W10,AA10,AE10,AI10)</f>
        <v>1</v>
      </c>
      <c r="BQ10" s="1">
        <f>MAX(N10:AL10)</f>
        <v>2</v>
      </c>
      <c r="BR10" s="1">
        <f>SUM(K10,P10,T10,X10,AB10,AF10,AJ10)</f>
        <v>0</v>
      </c>
      <c r="BS10" s="1">
        <f>_xlfn.NUMBERVALUE(MID(E10,2,LEN(E10)-1))</f>
        <v>8</v>
      </c>
      <c r="BT10" s="1">
        <f>COUNTIF(I10,_xlfn.NUMBERVALUE(MID(E10,2,LEN(E10)-1)))
 + COUNTIF(O10,_xlfn.NUMBERVALUE(MID(E10,2,LEN(E10)-1)))
 + COUNTIF(S10,_xlfn.NUMBERVALUE(MID(E10,2,LEN(E10)-1)))
 + COUNTIF(W10,_xlfn.NUMBERVALUE(MID(E10,2,LEN(E10)-1)))
 + COUNTIF(AA10,_xlfn.NUMBERVALUE(MID(E10,2,LEN(E10)-1)))
 + COUNTIF(AE10,_xlfn.NUMBERVALUE(MID(E10,2,LEN(E10)-1)))
 + COUNTIF(AI10,_xlfn.NUMBERVALUE(MID(E10,2,LEN(E10)-1)))</f>
        <v>0</v>
      </c>
    </row>
    <row r="11" spans="1:73" x14ac:dyDescent="0.3">
      <c r="A11" s="1">
        <f>IF(A10="ID HISTORICO",1,IF(AND(A10&lt;&gt;"ID HISTORICO",B11&lt;&gt;""),A10+1,""))</f>
        <v>10</v>
      </c>
      <c r="B11" s="1">
        <v>8</v>
      </c>
      <c r="C11" s="1" t="s">
        <v>14</v>
      </c>
      <c r="D11" s="1" t="s">
        <v>3</v>
      </c>
      <c r="E11" s="1" t="s">
        <v>6</v>
      </c>
      <c r="F11" s="1">
        <v>5</v>
      </c>
      <c r="G11" s="1">
        <v>1</v>
      </c>
      <c r="H11" s="1">
        <v>8</v>
      </c>
      <c r="I11" s="1">
        <v>4</v>
      </c>
      <c r="J11" s="1" t="s">
        <v>52</v>
      </c>
      <c r="K11" s="1">
        <v>0</v>
      </c>
      <c r="L11" s="1">
        <v>0</v>
      </c>
      <c r="M11" s="1" t="s">
        <v>51</v>
      </c>
      <c r="N11" s="1">
        <v>9</v>
      </c>
      <c r="BK11" s="1" t="str">
        <f>IF(LEFT(J11,2)="NO","NO PASA","PASA")</f>
        <v>PASA</v>
      </c>
      <c r="BL11" s="1">
        <f>SUM(AI11,AE11,AA11,I11,O11,S11,W11)</f>
        <v>4</v>
      </c>
      <c r="BM11" s="1">
        <f>IFERROR(IF(BK11="PASA",_xlfn.NUMBERVALUE(MID(J11,5,LEN(J11)-1)),IF(BK11="NO PASA",_xlfn.NUMBERVALUE(MID(J11,8,LEN(J11)-1)),"")),"")</f>
        <v>1</v>
      </c>
      <c r="BN11" s="1" t="str">
        <f>IFERROR(IF(BK11="NO PASA",_xlfn.TEXTAFTER(J11,"-",1),""),"")</f>
        <v/>
      </c>
      <c r="BO11" s="1">
        <f>COUNTIF(A11:AL11,"EXPLOTA")</f>
        <v>0</v>
      </c>
      <c r="BP11" s="1">
        <f>COUNT(I11,O11,S11,W11,AA11,AE11,AI11)</f>
        <v>1</v>
      </c>
      <c r="BQ11" s="1">
        <f>MAX(N11:AL11)</f>
        <v>9</v>
      </c>
      <c r="BR11" s="1">
        <f>SUM(K11,P11,T11,X11,AB11,AF11,AJ11)</f>
        <v>0</v>
      </c>
      <c r="BS11" s="1">
        <f>_xlfn.NUMBERVALUE(MID(E11,2,LEN(E11)-1))</f>
        <v>12</v>
      </c>
      <c r="BT11" s="1">
        <f>COUNTIF(I11,_xlfn.NUMBERVALUE(MID(E11,2,LEN(E11)-1)))
 + COUNTIF(O11,_xlfn.NUMBERVALUE(MID(E11,2,LEN(E11)-1)))
 + COUNTIF(S11,_xlfn.NUMBERVALUE(MID(E11,2,LEN(E11)-1)))
 + COUNTIF(W11,_xlfn.NUMBERVALUE(MID(E11,2,LEN(E11)-1)))
 + COUNTIF(AA11,_xlfn.NUMBERVALUE(MID(E11,2,LEN(E11)-1)))
 + COUNTIF(AE11,_xlfn.NUMBERVALUE(MID(E11,2,LEN(E11)-1)))
 + COUNTIF(AI11,_xlfn.NUMBERVALUE(MID(E11,2,LEN(E11)-1)))</f>
        <v>0</v>
      </c>
    </row>
    <row r="12" spans="1:73" x14ac:dyDescent="0.3">
      <c r="A12" s="1">
        <f>IF(A11="ID HISTORICO",1,IF(AND(A11&lt;&gt;"ID HISTORICO",B12&lt;&gt;""),A11+1,""))</f>
        <v>11</v>
      </c>
      <c r="B12" s="1">
        <v>8</v>
      </c>
      <c r="C12" s="1" t="s">
        <v>13</v>
      </c>
      <c r="D12" s="1" t="s">
        <v>3</v>
      </c>
      <c r="E12" s="1" t="s">
        <v>4</v>
      </c>
      <c r="F12" s="1">
        <v>0</v>
      </c>
      <c r="G12" s="1">
        <v>0</v>
      </c>
      <c r="H12" s="1">
        <v>8</v>
      </c>
      <c r="I12" s="1">
        <v>3</v>
      </c>
      <c r="J12" s="1" t="s">
        <v>63</v>
      </c>
      <c r="K12" s="1">
        <v>0</v>
      </c>
      <c r="L12" s="1">
        <v>1</v>
      </c>
      <c r="M12" s="1" t="s">
        <v>51</v>
      </c>
      <c r="N12" s="1">
        <v>3</v>
      </c>
      <c r="BK12" s="1" t="str">
        <f>IF(LEFT(J12,2)="NO","NO PASA","PASA")</f>
        <v>NO PASA</v>
      </c>
      <c r="BL12" s="1">
        <f>SUM(AI12,AE12,AA12,I12,O12,S12,W12)</f>
        <v>3</v>
      </c>
      <c r="BM12" s="1">
        <f>IFERROR(IF(BK12="PASA",_xlfn.NUMBERVALUE(MID(J12,5,LEN(J12)-1)),IF(BK12="NO PASA",_xlfn.NUMBERVALUE(MID(J12,8,LEN(J12)-1)),"")),"")</f>
        <v>-5</v>
      </c>
      <c r="BN12" s="1" t="str">
        <f ca="1">IFERROR(IF(BK12="NO PASA",_xlfn.TEXTAFTER(J12,"-",1),""),"")</f>
        <v/>
      </c>
      <c r="BO12" s="1">
        <f>COUNTIF(A12:AL12,"EXPLOTA")</f>
        <v>0</v>
      </c>
      <c r="BP12" s="1">
        <f>COUNT(I12,O12,S12,W12,AA12,AE12,AI12)</f>
        <v>1</v>
      </c>
      <c r="BQ12" s="1">
        <f>MAX(N12:AL12)</f>
        <v>3</v>
      </c>
      <c r="BR12" s="1">
        <f>SUM(K12,P12,T12,X12,AB12,AF12,AJ12)</f>
        <v>0</v>
      </c>
      <c r="BS12" s="1">
        <f>_xlfn.NUMBERVALUE(MID(E12,2,LEN(E12)-1))</f>
        <v>4</v>
      </c>
      <c r="BT12" s="1">
        <f>COUNTIF(I12,_xlfn.NUMBERVALUE(MID(E12,2,LEN(E12)-1)))
 + COUNTIF(O12,_xlfn.NUMBERVALUE(MID(E12,2,LEN(E12)-1)))
 + COUNTIF(S12,_xlfn.NUMBERVALUE(MID(E12,2,LEN(E12)-1)))
 + COUNTIF(W12,_xlfn.NUMBERVALUE(MID(E12,2,LEN(E12)-1)))
 + COUNTIF(AA12,_xlfn.NUMBERVALUE(MID(E12,2,LEN(E12)-1)))
 + COUNTIF(AE12,_xlfn.NUMBERVALUE(MID(E12,2,LEN(E12)-1)))
 + COUNTIF(AI12,_xlfn.NUMBERVALUE(MID(E12,2,LEN(E12)-1)))</f>
        <v>0</v>
      </c>
    </row>
    <row r="13" spans="1:73" x14ac:dyDescent="0.3">
      <c r="A13" s="1">
        <f>IF(A12="ID HISTORICO",1,IF(AND(A12&lt;&gt;"ID HISTORICO",B13&lt;&gt;""),A12+1,""))</f>
        <v>12</v>
      </c>
      <c r="B13" s="1">
        <v>9</v>
      </c>
      <c r="C13" s="1" t="s">
        <v>8</v>
      </c>
      <c r="D13" s="1" t="s">
        <v>3</v>
      </c>
      <c r="E13" s="1" t="s">
        <v>5</v>
      </c>
      <c r="F13" s="1">
        <v>1</v>
      </c>
      <c r="G13" s="1">
        <v>2</v>
      </c>
      <c r="H13" s="1">
        <v>9</v>
      </c>
      <c r="I13" s="1">
        <v>1</v>
      </c>
      <c r="J13" s="1" t="s">
        <v>64</v>
      </c>
      <c r="K13" s="1">
        <v>0</v>
      </c>
      <c r="L13" s="1">
        <v>1</v>
      </c>
      <c r="M13" s="1" t="s">
        <v>51</v>
      </c>
      <c r="N13" s="1">
        <v>2</v>
      </c>
      <c r="BK13" s="1" t="str">
        <f>IF(LEFT(J13,2)="NO","NO PASA","PASA")</f>
        <v>NO PASA</v>
      </c>
      <c r="BL13" s="1">
        <f>SUM(AI13,AE13,AA13,I13,O13,S13,W13)</f>
        <v>1</v>
      </c>
      <c r="BM13" s="1">
        <f>IFERROR(IF(BK13="PASA",_xlfn.NUMBERVALUE(MID(J13,5,LEN(J13)-1)),IF(BK13="NO PASA",_xlfn.NUMBERVALUE(MID(J13,8,LEN(J13)-1)),"")),"")</f>
        <v>-7</v>
      </c>
      <c r="BN13" s="1" t="str">
        <f ca="1">IFERROR(IF(BK13="NO PASA",_xlfn.TEXTAFTER(J13,"-",1),""),"")</f>
        <v/>
      </c>
      <c r="BO13" s="1">
        <f>COUNTIF(A13:AL13,"EXPLOTA")</f>
        <v>0</v>
      </c>
      <c r="BP13" s="1">
        <f>COUNT(I13,O13,S13,W13,AA13,AE13,AI13)</f>
        <v>1</v>
      </c>
      <c r="BQ13" s="1">
        <f>MAX(N13:AL13)</f>
        <v>2</v>
      </c>
      <c r="BR13" s="1">
        <f>SUM(K13,P13,T13,X13,AB13,AF13,AJ13)</f>
        <v>0</v>
      </c>
      <c r="BS13" s="1">
        <f>_xlfn.NUMBERVALUE(MID(E13,2,LEN(E13)-1))</f>
        <v>8</v>
      </c>
      <c r="BT13" s="1">
        <f>COUNTIF(I13,_xlfn.NUMBERVALUE(MID(E13,2,LEN(E13)-1)))
 + COUNTIF(O13,_xlfn.NUMBERVALUE(MID(E13,2,LEN(E13)-1)))
 + COUNTIF(S13,_xlfn.NUMBERVALUE(MID(E13,2,LEN(E13)-1)))
 + COUNTIF(W13,_xlfn.NUMBERVALUE(MID(E13,2,LEN(E13)-1)))
 + COUNTIF(AA13,_xlfn.NUMBERVALUE(MID(E13,2,LEN(E13)-1)))
 + COUNTIF(AE13,_xlfn.NUMBERVALUE(MID(E13,2,LEN(E13)-1)))
 + COUNTIF(AI13,_xlfn.NUMBERVALUE(MID(E13,2,LEN(E13)-1)))</f>
        <v>0</v>
      </c>
    </row>
    <row r="14" spans="1:73" x14ac:dyDescent="0.3">
      <c r="A14" s="1">
        <f>IF(A13="ID HISTORICO",1,IF(AND(A13&lt;&gt;"ID HISTORICO",B14&lt;&gt;""),A13+1,""))</f>
        <v>13</v>
      </c>
      <c r="B14" s="1">
        <v>10</v>
      </c>
      <c r="C14" s="1" t="s">
        <v>8</v>
      </c>
      <c r="D14" s="1" t="s">
        <v>11</v>
      </c>
      <c r="E14" s="1" t="s">
        <v>22</v>
      </c>
      <c r="F14" s="1">
        <v>0</v>
      </c>
      <c r="G14" s="1">
        <v>3</v>
      </c>
      <c r="H14" s="1">
        <v>4</v>
      </c>
      <c r="I14" s="1">
        <v>5</v>
      </c>
      <c r="J14" s="1" t="s">
        <v>52</v>
      </c>
      <c r="K14" s="1">
        <v>0</v>
      </c>
      <c r="L14" s="1">
        <v>0</v>
      </c>
      <c r="M14" s="1" t="s">
        <v>51</v>
      </c>
      <c r="N14" s="1">
        <v>5</v>
      </c>
      <c r="BK14" s="1" t="str">
        <f>IF(LEFT(J14,2)="NO","NO PASA","PASA")</f>
        <v>PASA</v>
      </c>
      <c r="BL14" s="1">
        <f>SUM(AI14,AE14,AA14,I14,O14,S14,W14)</f>
        <v>5</v>
      </c>
      <c r="BM14" s="1">
        <f>IFERROR(IF(BK14="PASA",_xlfn.NUMBERVALUE(MID(J14,5,LEN(J14)-1)),IF(BK14="NO PASA",_xlfn.NUMBERVALUE(MID(J14,8,LEN(J14)-1)),"")),"")</f>
        <v>1</v>
      </c>
      <c r="BN14" s="1" t="str">
        <f>IFERROR(IF(BK14="NO PASA",_xlfn.TEXTAFTER(J14,"-",1),""),"")</f>
        <v/>
      </c>
      <c r="BO14" s="1">
        <f>COUNTIF(A14:AL14,"EXPLOTA")</f>
        <v>0</v>
      </c>
      <c r="BP14" s="1">
        <f>COUNT(I14,O14,S14,W14,AA14,AE14,AI14)</f>
        <v>1</v>
      </c>
      <c r="BQ14" s="1">
        <f>MAX(N14:AL14)</f>
        <v>5</v>
      </c>
      <c r="BR14" s="1">
        <f>SUM(K14,P14,T14,X14,AB14,AF14,AJ14)</f>
        <v>0</v>
      </c>
      <c r="BS14" s="1">
        <f>_xlfn.NUMBERVALUE(MID(E14,2,LEN(E14)-1))</f>
        <v>10</v>
      </c>
      <c r="BT14" s="1">
        <f>COUNTIF(I14,_xlfn.NUMBERVALUE(MID(E14,2,LEN(E14)-1)))
 + COUNTIF(O14,_xlfn.NUMBERVALUE(MID(E14,2,LEN(E14)-1)))
 + COUNTIF(S14,_xlfn.NUMBERVALUE(MID(E14,2,LEN(E14)-1)))
 + COUNTIF(W14,_xlfn.NUMBERVALUE(MID(E14,2,LEN(E14)-1)))
 + COUNTIF(AA14,_xlfn.NUMBERVALUE(MID(E14,2,LEN(E14)-1)))
 + COUNTIF(AE14,_xlfn.NUMBERVALUE(MID(E14,2,LEN(E14)-1)))
 + COUNTIF(AI14,_xlfn.NUMBERVALUE(MID(E14,2,LEN(E14)-1)))</f>
        <v>0</v>
      </c>
    </row>
    <row r="15" spans="1:73" x14ac:dyDescent="0.3">
      <c r="A15" s="1">
        <f>IF(A14="ID HISTORICO",1,IF(AND(A14&lt;&gt;"ID HISTORICO",B15&lt;&gt;""),A14+1,""))</f>
        <v>14</v>
      </c>
      <c r="B15" s="1">
        <v>11</v>
      </c>
      <c r="C15" s="1" t="s">
        <v>8</v>
      </c>
      <c r="D15" s="1" t="s">
        <v>11</v>
      </c>
      <c r="E15" s="1" t="s">
        <v>22</v>
      </c>
      <c r="F15" s="1">
        <v>0</v>
      </c>
      <c r="G15" s="1">
        <v>3</v>
      </c>
      <c r="H15" s="1">
        <v>4</v>
      </c>
      <c r="I15" s="1">
        <v>7</v>
      </c>
      <c r="J15" s="1" t="s">
        <v>53</v>
      </c>
      <c r="K15" s="1">
        <v>0</v>
      </c>
      <c r="L15" s="1">
        <v>0</v>
      </c>
      <c r="M15" s="1" t="s">
        <v>51</v>
      </c>
      <c r="N15" s="1">
        <v>7</v>
      </c>
      <c r="BK15" s="1" t="str">
        <f>IF(LEFT(J15,2)="NO","NO PASA","PASA")</f>
        <v>PASA</v>
      </c>
      <c r="BL15" s="1">
        <f>SUM(AI15,AE15,AA15,I15,O15,S15,W15)</f>
        <v>7</v>
      </c>
      <c r="BM15" s="1">
        <f>IFERROR(IF(BK15="PASA",_xlfn.NUMBERVALUE(MID(J15,5,LEN(J15)-1)),IF(BK15="NO PASA",_xlfn.NUMBERVALUE(MID(J15,8,LEN(J15)-1)),"")),"")</f>
        <v>3</v>
      </c>
      <c r="BN15" s="1" t="str">
        <f>IFERROR(IF(BK15="NO PASA",_xlfn.TEXTAFTER(J15,"-",1),""),"")</f>
        <v/>
      </c>
      <c r="BO15" s="1">
        <f>COUNTIF(A15:AL15,"EXPLOTA")</f>
        <v>0</v>
      </c>
      <c r="BP15" s="1">
        <f>COUNT(I15,O15,S15,W15,AA15,AE15,AI15)</f>
        <v>1</v>
      </c>
      <c r="BQ15" s="1">
        <f>MAX(N15:AL15)</f>
        <v>7</v>
      </c>
      <c r="BR15" s="1">
        <f>SUM(K15,P15,T15,X15,AB15,AF15,AJ15)</f>
        <v>0</v>
      </c>
      <c r="BS15" s="1">
        <f>_xlfn.NUMBERVALUE(MID(E15,2,LEN(E15)-1))</f>
        <v>10</v>
      </c>
      <c r="BT15" s="1">
        <f>COUNTIF(I15,_xlfn.NUMBERVALUE(MID(E15,2,LEN(E15)-1)))
 + COUNTIF(O15,_xlfn.NUMBERVALUE(MID(E15,2,LEN(E15)-1)))
 + COUNTIF(S15,_xlfn.NUMBERVALUE(MID(E15,2,LEN(E15)-1)))
 + COUNTIF(W15,_xlfn.NUMBERVALUE(MID(E15,2,LEN(E15)-1)))
 + COUNTIF(AA15,_xlfn.NUMBERVALUE(MID(E15,2,LEN(E15)-1)))
 + COUNTIF(AE15,_xlfn.NUMBERVALUE(MID(E15,2,LEN(E15)-1)))
 + COUNTIF(AI15,_xlfn.NUMBERVALUE(MID(E15,2,LEN(E15)-1)))</f>
        <v>0</v>
      </c>
    </row>
    <row r="16" spans="1:73" x14ac:dyDescent="0.3">
      <c r="A16" s="1">
        <f>IF(A15="ID HISTORICO",1,IF(AND(A15&lt;&gt;"ID HISTORICO",B16&lt;&gt;""),A15+1,""))</f>
        <v>15</v>
      </c>
      <c r="B16" s="1">
        <v>12</v>
      </c>
      <c r="C16" s="1" t="s">
        <v>0</v>
      </c>
      <c r="D16" s="1" t="s">
        <v>12</v>
      </c>
      <c r="E16" s="1" t="s">
        <v>5</v>
      </c>
      <c r="F16" s="1">
        <v>0</v>
      </c>
      <c r="G16" s="1">
        <v>1</v>
      </c>
      <c r="H16" s="1">
        <v>12</v>
      </c>
      <c r="I16" s="1">
        <v>1</v>
      </c>
      <c r="J16" s="1" t="s">
        <v>65</v>
      </c>
      <c r="K16" s="1">
        <v>0</v>
      </c>
      <c r="L16" s="1">
        <v>1</v>
      </c>
      <c r="M16" s="1" t="s">
        <v>51</v>
      </c>
      <c r="N16" s="1">
        <v>1</v>
      </c>
      <c r="BK16" s="1" t="str">
        <f>IF(LEFT(J16,2)="NO","NO PASA","PASA")</f>
        <v>NO PASA</v>
      </c>
      <c r="BL16" s="1">
        <f>SUM(AI16,AE16,AA16,I16,O16,S16,W16)</f>
        <v>1</v>
      </c>
      <c r="BM16" s="1">
        <f>IFERROR(IF(BK16="PASA",_xlfn.NUMBERVALUE(MID(J16,5,LEN(J16)-1)),IF(BK16="NO PASA",_xlfn.NUMBERVALUE(MID(J16,8,LEN(J16)-1)),"")),"")</f>
        <v>-11</v>
      </c>
      <c r="BN16" s="1" t="str">
        <f ca="1">IFERROR(IF(BK16="NO PASA",_xlfn.TEXTAFTER(J16,"-",1),""),"")</f>
        <v/>
      </c>
      <c r="BO16" s="1">
        <f>COUNTIF(A16:AL16,"EXPLOTA")</f>
        <v>0</v>
      </c>
      <c r="BP16" s="1">
        <f>COUNT(I16,O16,S16,W16,AA16,AE16,AI16)</f>
        <v>1</v>
      </c>
      <c r="BQ16" s="1">
        <f>MAX(N16:AL16)</f>
        <v>1</v>
      </c>
      <c r="BR16" s="1">
        <f>SUM(K16,P16,T16,X16,AB16,AF16,AJ16)</f>
        <v>0</v>
      </c>
      <c r="BS16" s="1">
        <f>_xlfn.NUMBERVALUE(MID(E16,2,LEN(E16)-1))</f>
        <v>8</v>
      </c>
      <c r="BT16" s="1">
        <f>COUNTIF(I16,_xlfn.NUMBERVALUE(MID(E16,2,LEN(E16)-1)))
 + COUNTIF(O16,_xlfn.NUMBERVALUE(MID(E16,2,LEN(E16)-1)))
 + COUNTIF(S16,_xlfn.NUMBERVALUE(MID(E16,2,LEN(E16)-1)))
 + COUNTIF(W16,_xlfn.NUMBERVALUE(MID(E16,2,LEN(E16)-1)))
 + COUNTIF(AA16,_xlfn.NUMBERVALUE(MID(E16,2,LEN(E16)-1)))
 + COUNTIF(AE16,_xlfn.NUMBERVALUE(MID(E16,2,LEN(E16)-1)))
 + COUNTIF(AI16,_xlfn.NUMBERVALUE(MID(E16,2,LEN(E16)-1)))</f>
        <v>0</v>
      </c>
    </row>
    <row r="17" spans="1:72" x14ac:dyDescent="0.3">
      <c r="A17" s="1">
        <f>IF(A16="ID HISTORICO",1,IF(AND(A16&lt;&gt;"ID HISTORICO",B17&lt;&gt;""),A16+1,""))</f>
        <v>16</v>
      </c>
      <c r="B17" s="1">
        <v>13</v>
      </c>
      <c r="C17" s="1" t="s">
        <v>0</v>
      </c>
      <c r="D17" s="1" t="s">
        <v>11</v>
      </c>
      <c r="E17" s="1" t="s">
        <v>5</v>
      </c>
      <c r="F17" s="1">
        <v>0</v>
      </c>
      <c r="G17" s="1">
        <v>2</v>
      </c>
      <c r="H17" s="1">
        <v>5</v>
      </c>
      <c r="I17" s="1">
        <v>5</v>
      </c>
      <c r="J17" s="1" t="s">
        <v>66</v>
      </c>
      <c r="K17" s="1">
        <v>0</v>
      </c>
      <c r="L17" s="1">
        <v>0</v>
      </c>
      <c r="M17" s="1" t="s">
        <v>51</v>
      </c>
      <c r="N17" s="1">
        <v>5</v>
      </c>
      <c r="BK17" s="1" t="str">
        <f>IF(LEFT(J17,2)="NO","NO PASA","PASA")</f>
        <v>PASA</v>
      </c>
      <c r="BL17" s="1">
        <f>SUM(AI17,AE17,AA17,I17,O17,S17,W17)</f>
        <v>5</v>
      </c>
      <c r="BM17" s="1">
        <f>IFERROR(IF(BK17="PASA",_xlfn.NUMBERVALUE(MID(J17,5,LEN(J17)-1)),IF(BK17="NO PASA",_xlfn.NUMBERVALUE(MID(J17,8,LEN(J17)-1)),"")),"")</f>
        <v>0</v>
      </c>
      <c r="BN17" s="1" t="str">
        <f>IFERROR(IF(BK17="NO PASA",_xlfn.TEXTAFTER(J17,"-",1),""),"")</f>
        <v/>
      </c>
      <c r="BO17" s="1">
        <f>COUNTIF(A17:AL17,"EXPLOTA")</f>
        <v>0</v>
      </c>
      <c r="BP17" s="1">
        <f>COUNT(I17,O17,S17,W17,AA17,AE17,AI17)</f>
        <v>1</v>
      </c>
      <c r="BQ17" s="1">
        <f>MAX(N17:AL17)</f>
        <v>5</v>
      </c>
      <c r="BR17" s="1">
        <f>SUM(K17,P17,T17,X17,AB17,AF17,AJ17)</f>
        <v>0</v>
      </c>
      <c r="BS17" s="1">
        <f>_xlfn.NUMBERVALUE(MID(E17,2,LEN(E17)-1))</f>
        <v>8</v>
      </c>
      <c r="BT17" s="1">
        <f>COUNTIF(I17,_xlfn.NUMBERVALUE(MID(E17,2,LEN(E17)-1)))
 + COUNTIF(O17,_xlfn.NUMBERVALUE(MID(E17,2,LEN(E17)-1)))
 + COUNTIF(S17,_xlfn.NUMBERVALUE(MID(E17,2,LEN(E17)-1)))
 + COUNTIF(W17,_xlfn.NUMBERVALUE(MID(E17,2,LEN(E17)-1)))
 + COUNTIF(AA17,_xlfn.NUMBERVALUE(MID(E17,2,LEN(E17)-1)))
 + COUNTIF(AE17,_xlfn.NUMBERVALUE(MID(E17,2,LEN(E17)-1)))
 + COUNTIF(AI17,_xlfn.NUMBERVALUE(MID(E17,2,LEN(E17)-1)))</f>
        <v>0</v>
      </c>
    </row>
    <row r="18" spans="1:72" x14ac:dyDescent="0.3">
      <c r="A18" s="1">
        <f>IF(A17="ID HISTORICO",1,IF(AND(A17&lt;&gt;"ID HISTORICO",B18&lt;&gt;""),A17+1,""))</f>
        <v>17</v>
      </c>
      <c r="B18" s="1">
        <v>14</v>
      </c>
      <c r="C18" s="1" t="s">
        <v>8</v>
      </c>
      <c r="D18" s="1" t="s">
        <v>12</v>
      </c>
      <c r="E18" s="1" t="s">
        <v>21</v>
      </c>
      <c r="F18" s="1">
        <v>0</v>
      </c>
      <c r="G18" s="1">
        <v>3</v>
      </c>
      <c r="H18" s="1">
        <v>14</v>
      </c>
      <c r="I18" s="1">
        <v>14</v>
      </c>
      <c r="J18" s="1" t="s">
        <v>66</v>
      </c>
      <c r="K18" s="1">
        <v>0</v>
      </c>
      <c r="L18" s="1">
        <v>0</v>
      </c>
      <c r="M18" s="1" t="s">
        <v>51</v>
      </c>
      <c r="N18" s="1">
        <v>14</v>
      </c>
      <c r="BK18" s="1" t="str">
        <f>IF(LEFT(J18,2)="NO","NO PASA","PASA")</f>
        <v>PASA</v>
      </c>
      <c r="BL18" s="1">
        <f>SUM(AI18,AE18,AA18,I18,O18,S18,W18)</f>
        <v>14</v>
      </c>
      <c r="BM18" s="1">
        <f>IFERROR(IF(BK18="PASA",_xlfn.NUMBERVALUE(MID(J18,5,LEN(J18)-1)),IF(BK18="NO PASA",_xlfn.NUMBERVALUE(MID(J18,8,LEN(J18)-1)),"")),"")</f>
        <v>0</v>
      </c>
      <c r="BN18" s="1" t="str">
        <f>IFERROR(IF(BK18="NO PASA",_xlfn.TEXTAFTER(J18,"-",1),""),"")</f>
        <v/>
      </c>
      <c r="BO18" s="1">
        <f>COUNTIF(A18:AL18,"EXPLOTA")</f>
        <v>0</v>
      </c>
      <c r="BP18" s="1">
        <f>COUNT(I18,O18,S18,W18,AA18,AE18,AI18)</f>
        <v>1</v>
      </c>
      <c r="BQ18" s="1">
        <f>MAX(N18:AL18)</f>
        <v>14</v>
      </c>
      <c r="BR18" s="1">
        <f>SUM(K18,P18,T18,X18,AB18,AF18,AJ18)</f>
        <v>0</v>
      </c>
      <c r="BS18" s="1">
        <f>_xlfn.NUMBERVALUE(MID(E18,2,LEN(E18)-1))</f>
        <v>20</v>
      </c>
      <c r="BT18" s="1">
        <f>COUNTIF(I18,_xlfn.NUMBERVALUE(MID(E18,2,LEN(E18)-1)))
 + COUNTIF(O18,_xlfn.NUMBERVALUE(MID(E18,2,LEN(E18)-1)))
 + COUNTIF(S18,_xlfn.NUMBERVALUE(MID(E18,2,LEN(E18)-1)))
 + COUNTIF(W18,_xlfn.NUMBERVALUE(MID(E18,2,LEN(E18)-1)))
 + COUNTIF(AA18,_xlfn.NUMBERVALUE(MID(E18,2,LEN(E18)-1)))
 + COUNTIF(AE18,_xlfn.NUMBERVALUE(MID(E18,2,LEN(E18)-1)))
 + COUNTIF(AI18,_xlfn.NUMBERVALUE(MID(E18,2,LEN(E18)-1)))</f>
        <v>0</v>
      </c>
    </row>
    <row r="19" spans="1:72" x14ac:dyDescent="0.3">
      <c r="A19" s="1">
        <f>IF(A18="ID HISTORICO",1,IF(AND(A18&lt;&gt;"ID HISTORICO",B19&lt;&gt;""),A18+1,""))</f>
        <v>18</v>
      </c>
      <c r="B19" s="1">
        <v>15</v>
      </c>
      <c r="C19" s="1" t="s">
        <v>13</v>
      </c>
      <c r="D19" s="1" t="s">
        <v>3</v>
      </c>
      <c r="E19" s="1" t="s">
        <v>4</v>
      </c>
      <c r="F19" s="1">
        <v>0</v>
      </c>
      <c r="G19" s="1">
        <v>1</v>
      </c>
      <c r="H19" s="1">
        <v>6</v>
      </c>
      <c r="I19" s="1">
        <v>3</v>
      </c>
      <c r="J19" s="1" t="s">
        <v>66</v>
      </c>
      <c r="K19" s="1">
        <v>1</v>
      </c>
      <c r="L19" s="1">
        <v>1</v>
      </c>
      <c r="M19" s="1" t="s">
        <v>27</v>
      </c>
      <c r="N19" s="1">
        <v>4</v>
      </c>
      <c r="O19" s="1">
        <v>2</v>
      </c>
      <c r="P19" s="1">
        <v>0</v>
      </c>
      <c r="Q19" s="1">
        <v>6</v>
      </c>
      <c r="R19" s="1" t="s">
        <v>51</v>
      </c>
      <c r="BK19" s="1" t="str">
        <f>IF(LEFT(J19,2)="NO","NO PASA","PASA")</f>
        <v>PASA</v>
      </c>
      <c r="BL19" s="1">
        <f>SUM(AI19,AE19,AA19,I19,O19,S19,W19)</f>
        <v>5</v>
      </c>
      <c r="BM19" s="1">
        <f>IFERROR(IF(BK19="PASA",_xlfn.NUMBERVALUE(MID(J19,5,LEN(J19)-1)),IF(BK19="NO PASA",_xlfn.NUMBERVALUE(MID(J19,8,LEN(J19)-1)),"")),"")</f>
        <v>0</v>
      </c>
      <c r="BN19" s="1" t="str">
        <f>IFERROR(IF(BK19="NO PASA",_xlfn.TEXTAFTER(J19,"-",1),""),"")</f>
        <v/>
      </c>
      <c r="BO19" s="1">
        <f>COUNTIF(A19:AL19,"EXPLOTA")</f>
        <v>1</v>
      </c>
      <c r="BP19" s="1">
        <f>COUNT(I19,O19,S19,W19,AA19,AE19,AI19)</f>
        <v>2</v>
      </c>
      <c r="BQ19" s="1">
        <f>MAX(N19:AL19)</f>
        <v>6</v>
      </c>
      <c r="BR19" s="1">
        <f>SUM(K19,P19,T19,X19,AB19,AF19,AJ19)</f>
        <v>1</v>
      </c>
      <c r="BS19" s="1">
        <f>_xlfn.NUMBERVALUE(MID(E19,2,LEN(E19)-1))</f>
        <v>4</v>
      </c>
      <c r="BT19" s="1">
        <f>COUNTIF(I19,_xlfn.NUMBERVALUE(MID(E19,2,LEN(E19)-1)))
 + COUNTIF(O19,_xlfn.NUMBERVALUE(MID(E19,2,LEN(E19)-1)))
 + COUNTIF(S19,_xlfn.NUMBERVALUE(MID(E19,2,LEN(E19)-1)))
 + COUNTIF(W19,_xlfn.NUMBERVALUE(MID(E19,2,LEN(E19)-1)))
 + COUNTIF(AA19,_xlfn.NUMBERVALUE(MID(E19,2,LEN(E19)-1)))
 + COUNTIF(AE19,_xlfn.NUMBERVALUE(MID(E19,2,LEN(E19)-1)))
 + COUNTIF(AI19,_xlfn.NUMBERVALUE(MID(E19,2,LEN(E19)-1)))</f>
        <v>0</v>
      </c>
    </row>
    <row r="20" spans="1:72" x14ac:dyDescent="0.3">
      <c r="A20" s="1">
        <f>IF(A19="ID HISTORICO",1,IF(AND(A19&lt;&gt;"ID HISTORICO",B20&lt;&gt;""),A19+1,""))</f>
        <v>19</v>
      </c>
      <c r="B20" s="1">
        <v>16</v>
      </c>
      <c r="C20" s="1" t="s">
        <v>0</v>
      </c>
      <c r="D20" s="1" t="s">
        <v>12</v>
      </c>
      <c r="E20" s="1" t="s">
        <v>5</v>
      </c>
      <c r="F20" s="1">
        <v>0</v>
      </c>
      <c r="G20" s="1">
        <v>2</v>
      </c>
      <c r="H20" s="1">
        <v>9</v>
      </c>
      <c r="I20" s="1">
        <v>1</v>
      </c>
      <c r="J20" s="1" t="s">
        <v>67</v>
      </c>
      <c r="K20" s="1">
        <v>0</v>
      </c>
      <c r="L20" s="1">
        <v>1</v>
      </c>
      <c r="M20" s="1" t="s">
        <v>51</v>
      </c>
      <c r="N20" s="1">
        <v>1</v>
      </c>
      <c r="BK20" s="1" t="str">
        <f>IF(LEFT(J20,2)="NO","NO PASA","PASA")</f>
        <v>NO PASA</v>
      </c>
      <c r="BL20" s="1">
        <f>SUM(AI20,AE20,AA20,I20,O20,S20,W20)</f>
        <v>1</v>
      </c>
      <c r="BM20" s="1">
        <f>IFERROR(IF(BK20="PASA",_xlfn.NUMBERVALUE(MID(J20,5,LEN(J20)-1)),IF(BK20="NO PASA",_xlfn.NUMBERVALUE(MID(J20,8,LEN(J20)-1)),"")),"")</f>
        <v>-8</v>
      </c>
      <c r="BN20" s="1" t="str">
        <f ca="1">IFERROR(IF(BK20="NO PASA",_xlfn.TEXTAFTER(J20,"-",1),""),"")</f>
        <v/>
      </c>
      <c r="BO20" s="1">
        <f>COUNTIF(A20:AL20,"EXPLOTA")</f>
        <v>0</v>
      </c>
      <c r="BP20" s="1">
        <f>COUNT(I20,O20,S20,W20,AA20,AE20,AI20)</f>
        <v>1</v>
      </c>
      <c r="BQ20" s="1">
        <f>MAX(N20:AL20)</f>
        <v>1</v>
      </c>
      <c r="BR20" s="1">
        <f>SUM(K20,P20,T20,X20,AB20,AF20,AJ20)</f>
        <v>0</v>
      </c>
      <c r="BS20" s="1">
        <f>_xlfn.NUMBERVALUE(MID(E20,2,LEN(E20)-1))</f>
        <v>8</v>
      </c>
      <c r="BT20" s="1">
        <f>COUNTIF(I20,_xlfn.NUMBERVALUE(MID(E20,2,LEN(E20)-1)))
 + COUNTIF(O20,_xlfn.NUMBERVALUE(MID(E20,2,LEN(E20)-1)))
 + COUNTIF(S20,_xlfn.NUMBERVALUE(MID(E20,2,LEN(E20)-1)))
 + COUNTIF(W20,_xlfn.NUMBERVALUE(MID(E20,2,LEN(E20)-1)))
 + COUNTIF(AA20,_xlfn.NUMBERVALUE(MID(E20,2,LEN(E20)-1)))
 + COUNTIF(AE20,_xlfn.NUMBERVALUE(MID(E20,2,LEN(E20)-1)))
 + COUNTIF(AI20,_xlfn.NUMBERVALUE(MID(E20,2,LEN(E20)-1)))</f>
        <v>0</v>
      </c>
    </row>
    <row r="21" spans="1:72" x14ac:dyDescent="0.3">
      <c r="A21" s="1">
        <f>IF(A20="ID HISTORICO",1,IF(AND(A20&lt;&gt;"ID HISTORICO",B21&lt;&gt;""),A20+1,""))</f>
        <v>20</v>
      </c>
      <c r="B21" s="1">
        <v>16</v>
      </c>
      <c r="C21" s="1" t="s">
        <v>8</v>
      </c>
      <c r="D21" s="1" t="s">
        <v>12</v>
      </c>
      <c r="E21" s="1" t="s">
        <v>21</v>
      </c>
      <c r="F21" s="1">
        <v>0</v>
      </c>
      <c r="G21" s="1">
        <v>3</v>
      </c>
      <c r="H21" s="1">
        <v>9</v>
      </c>
      <c r="I21" s="1">
        <v>16</v>
      </c>
      <c r="J21" s="1" t="s">
        <v>91</v>
      </c>
      <c r="K21" s="1">
        <v>0</v>
      </c>
      <c r="L21" s="1">
        <v>0</v>
      </c>
      <c r="M21" s="1" t="s">
        <v>51</v>
      </c>
      <c r="N21" s="1">
        <v>16</v>
      </c>
      <c r="BK21" s="1" t="str">
        <f>IF(LEFT(J21,2)="NO","NO PASA","PASA")</f>
        <v>PASA</v>
      </c>
      <c r="BL21" s="1">
        <f>SUM(AI21,AE21,AA21,I21,O21,S21,W21)</f>
        <v>16</v>
      </c>
      <c r="BM21" s="1">
        <f>IFERROR(IF(BK21="PASA",_xlfn.NUMBERVALUE(MID(J21,5,LEN(J21)-1)),IF(BK21="NO PASA",_xlfn.NUMBERVALUE(MID(J21,8,LEN(J21)-1)),"")),"")</f>
        <v>7</v>
      </c>
      <c r="BN21" s="1" t="str">
        <f>IFERROR(IF(BK21="NO PASA",_xlfn.TEXTAFTER(J21,"-",1),""),"")</f>
        <v/>
      </c>
      <c r="BO21" s="1">
        <f>COUNTIF(A21:AL21,"EXPLOTA")</f>
        <v>0</v>
      </c>
      <c r="BP21" s="1">
        <f>COUNT(I21,O21,S21,W21,AA21,AE21,AI21)</f>
        <v>1</v>
      </c>
      <c r="BQ21" s="1">
        <f>MAX(N21:AL21)</f>
        <v>16</v>
      </c>
      <c r="BR21" s="1">
        <f>SUM(K21,P21,T21,X21,AB21,AF21,AJ21)</f>
        <v>0</v>
      </c>
      <c r="BS21" s="1">
        <f>_xlfn.NUMBERVALUE(MID(E21,2,LEN(E21)-1))</f>
        <v>20</v>
      </c>
      <c r="BT21" s="1">
        <f>COUNTIF(I21,_xlfn.NUMBERVALUE(MID(E21,2,LEN(E21)-1)))
 + COUNTIF(O21,_xlfn.NUMBERVALUE(MID(E21,2,LEN(E21)-1)))
 + COUNTIF(S21,_xlfn.NUMBERVALUE(MID(E21,2,LEN(E21)-1)))
 + COUNTIF(W21,_xlfn.NUMBERVALUE(MID(E21,2,LEN(E21)-1)))
 + COUNTIF(AA21,_xlfn.NUMBERVALUE(MID(E21,2,LEN(E21)-1)))
 + COUNTIF(AE21,_xlfn.NUMBERVALUE(MID(E21,2,LEN(E21)-1)))
 + COUNTIF(AI21,_xlfn.NUMBERVALUE(MID(E21,2,LEN(E21)-1)))</f>
        <v>0</v>
      </c>
    </row>
    <row r="22" spans="1:72" x14ac:dyDescent="0.3">
      <c r="A22" s="1">
        <f>IF(A21="ID HISTORICO",1,IF(AND(A21&lt;&gt;"ID HISTORICO",B22&lt;&gt;""),A21+1,""))</f>
        <v>21</v>
      </c>
      <c r="B22" s="1">
        <v>17</v>
      </c>
      <c r="C22" s="45" t="s">
        <v>14</v>
      </c>
      <c r="D22" s="45" t="s">
        <v>12</v>
      </c>
      <c r="E22" s="45" t="s">
        <v>21</v>
      </c>
      <c r="F22" s="45">
        <v>0</v>
      </c>
      <c r="G22" s="45">
        <v>1</v>
      </c>
      <c r="H22" s="45">
        <v>7</v>
      </c>
      <c r="I22" s="45">
        <v>17</v>
      </c>
      <c r="J22" s="45" t="s">
        <v>68</v>
      </c>
      <c r="K22" s="45">
        <v>0</v>
      </c>
      <c r="L22" s="45">
        <v>0</v>
      </c>
      <c r="M22" s="45" t="s">
        <v>51</v>
      </c>
      <c r="N22" s="45">
        <v>17</v>
      </c>
      <c r="O22" s="45"/>
      <c r="P22" s="45"/>
      <c r="Q22" s="45"/>
      <c r="R22" s="45"/>
      <c r="BK22" s="1" t="str">
        <f>IF(LEFT(J22,2)="NO","NO PASA","PASA")</f>
        <v>PASA</v>
      </c>
      <c r="BL22" s="1">
        <f>SUM(AI22,AE22,AA22,I22,O22,S22,W22)</f>
        <v>17</v>
      </c>
      <c r="BM22" s="1">
        <f>IFERROR(IF(BK22="PASA",_xlfn.NUMBERVALUE(MID(J22,5,LEN(J22)-1)),IF(BK22="NO PASA",_xlfn.NUMBERVALUE(MID(J22,8,LEN(J22)-1)),"")),"")</f>
        <v>10</v>
      </c>
      <c r="BN22" s="1" t="str">
        <f>IFERROR(IF(BK22="NO PASA",_xlfn.TEXTAFTER(J22,"-",1),""),"")</f>
        <v/>
      </c>
      <c r="BO22" s="1">
        <f>COUNTIF(A22:AL22,"EXPLOTA")</f>
        <v>0</v>
      </c>
      <c r="BP22" s="1">
        <f>COUNT(I22,O22,S22,W22,AA22,AE22,AI22)</f>
        <v>1</v>
      </c>
      <c r="BQ22" s="1">
        <f>MAX(N22:AL22)</f>
        <v>17</v>
      </c>
      <c r="BR22" s="1">
        <f>SUM(K22,P22,T22,X22,AB22,AF22,AJ22)</f>
        <v>0</v>
      </c>
      <c r="BS22" s="1">
        <f>_xlfn.NUMBERVALUE(MID(E22,2,LEN(E22)-1))</f>
        <v>20</v>
      </c>
      <c r="BT22" s="1">
        <f>COUNTIF(I22,_xlfn.NUMBERVALUE(MID(E22,2,LEN(E22)-1)))
 + COUNTIF(O22,_xlfn.NUMBERVALUE(MID(E22,2,LEN(E22)-1)))
 + COUNTIF(S22,_xlfn.NUMBERVALUE(MID(E22,2,LEN(E22)-1)))
 + COUNTIF(W22,_xlfn.NUMBERVALUE(MID(E22,2,LEN(E22)-1)))
 + COUNTIF(AA22,_xlfn.NUMBERVALUE(MID(E22,2,LEN(E22)-1)))
 + COUNTIF(AE22,_xlfn.NUMBERVALUE(MID(E22,2,LEN(E22)-1)))
 + COUNTIF(AI22,_xlfn.NUMBERVALUE(MID(E22,2,LEN(E22)-1)))</f>
        <v>0</v>
      </c>
    </row>
    <row r="23" spans="1:72" x14ac:dyDescent="0.3">
      <c r="A23" s="1">
        <f>IF(A22="ID HISTORICO",1,IF(AND(A22&lt;&gt;"ID HISTORICO",B23&lt;&gt;""),A22+1,""))</f>
        <v>22</v>
      </c>
      <c r="B23" s="1">
        <v>18</v>
      </c>
      <c r="C23" s="1" t="s">
        <v>0</v>
      </c>
      <c r="D23" s="1" t="s">
        <v>2</v>
      </c>
      <c r="E23" s="1" t="s">
        <v>6</v>
      </c>
      <c r="F23" s="1">
        <v>0</v>
      </c>
      <c r="G23" s="1">
        <v>3</v>
      </c>
      <c r="H23" s="1">
        <v>12</v>
      </c>
      <c r="I23" s="1">
        <v>2</v>
      </c>
      <c r="J23" s="1" t="s">
        <v>60</v>
      </c>
      <c r="K23" s="1">
        <v>0</v>
      </c>
      <c r="L23" s="1">
        <v>1</v>
      </c>
      <c r="M23" s="1" t="s">
        <v>51</v>
      </c>
      <c r="N23" s="1">
        <v>2</v>
      </c>
      <c r="BK23" s="1" t="str">
        <f>IF(LEFT(J23,2)="NO","NO PASA","PASA")</f>
        <v>NO PASA</v>
      </c>
      <c r="BL23" s="1">
        <f>SUM(AI23,AE23,AA23,I23,O23,S23,W23)</f>
        <v>2</v>
      </c>
      <c r="BM23" s="1">
        <f>IFERROR(IF(BK23="PASA",_xlfn.NUMBERVALUE(MID(J23,5,LEN(J23)-1)),IF(BK23="NO PASA",_xlfn.NUMBERVALUE(MID(J23,8,LEN(J23)-1)),"")),"")</f>
        <v>-10</v>
      </c>
      <c r="BN23" s="1" t="str">
        <f ca="1">IFERROR(IF(BK23="NO PASA",_xlfn.TEXTAFTER(J23,"-",1),""),"")</f>
        <v/>
      </c>
      <c r="BO23" s="1">
        <f>COUNTIF(A23:AL23,"EXPLOTA")</f>
        <v>0</v>
      </c>
      <c r="BP23" s="1">
        <f>COUNT(I23,O23,S23,W23,AA23,AE23,AI23)</f>
        <v>1</v>
      </c>
      <c r="BQ23" s="1">
        <f>MAX(N23:AL23)</f>
        <v>2</v>
      </c>
      <c r="BR23" s="1">
        <f>SUM(K23,P23,T23,X23,AB23,AF23,AJ23)</f>
        <v>0</v>
      </c>
      <c r="BS23" s="1">
        <f>_xlfn.NUMBERVALUE(MID(E23,2,LEN(E23)-1))</f>
        <v>12</v>
      </c>
      <c r="BT23" s="1">
        <f>COUNTIF(I23,_xlfn.NUMBERVALUE(MID(E23,2,LEN(E23)-1)))
 + COUNTIF(O23,_xlfn.NUMBERVALUE(MID(E23,2,LEN(E23)-1)))
 + COUNTIF(S23,_xlfn.NUMBERVALUE(MID(E23,2,LEN(E23)-1)))
 + COUNTIF(W23,_xlfn.NUMBERVALUE(MID(E23,2,LEN(E23)-1)))
 + COUNTIF(AA23,_xlfn.NUMBERVALUE(MID(E23,2,LEN(E23)-1)))
 + COUNTIF(AE23,_xlfn.NUMBERVALUE(MID(E23,2,LEN(E23)-1)))
 + COUNTIF(AI23,_xlfn.NUMBERVALUE(MID(E23,2,LEN(E23)-1)))</f>
        <v>0</v>
      </c>
    </row>
    <row r="24" spans="1:72" x14ac:dyDescent="0.3">
      <c r="A24" s="1">
        <f>IF(A23="ID HISTORICO",1,IF(AND(A23&lt;&gt;"ID HISTORICO",B24&lt;&gt;""),A23+1,""))</f>
        <v>23</v>
      </c>
      <c r="B24" s="1">
        <v>18</v>
      </c>
      <c r="C24" s="1" t="s">
        <v>8</v>
      </c>
      <c r="D24" s="1" t="s">
        <v>2</v>
      </c>
      <c r="E24" s="1" t="s">
        <v>6</v>
      </c>
      <c r="F24" s="1">
        <v>0</v>
      </c>
      <c r="G24" s="1">
        <v>3</v>
      </c>
      <c r="H24" s="1">
        <v>12</v>
      </c>
      <c r="I24" s="1">
        <v>5</v>
      </c>
      <c r="J24" s="1" t="s">
        <v>64</v>
      </c>
      <c r="K24" s="1">
        <v>0</v>
      </c>
      <c r="L24" s="1">
        <v>1</v>
      </c>
      <c r="M24" s="1" t="s">
        <v>51</v>
      </c>
      <c r="N24" s="1">
        <v>5</v>
      </c>
      <c r="BK24" s="1" t="str">
        <f>IF(LEFT(J24,2)="NO","NO PASA","PASA")</f>
        <v>NO PASA</v>
      </c>
      <c r="BL24" s="1">
        <f>SUM(AI24,AE24,AA24,I24,O24,S24,W24)</f>
        <v>5</v>
      </c>
      <c r="BM24" s="1">
        <f>IFERROR(IF(BK24="PASA",_xlfn.NUMBERVALUE(MID(J24,5,LEN(J24)-1)),IF(BK24="NO PASA",_xlfn.NUMBERVALUE(MID(J24,8,LEN(J24)-1)),"")),"")</f>
        <v>-7</v>
      </c>
      <c r="BN24" s="1" t="str">
        <f ca="1">IFERROR(IF(BK24="NO PASA",_xlfn.TEXTAFTER(J24,"-",1),""),"")</f>
        <v/>
      </c>
      <c r="BO24" s="1">
        <f>COUNTIF(A24:AL24,"EXPLOTA")</f>
        <v>0</v>
      </c>
      <c r="BP24" s="1">
        <f>COUNT(I24,O24,S24,W24,AA24,AE24,AI24)</f>
        <v>1</v>
      </c>
      <c r="BQ24" s="1">
        <f>MAX(N24:AL24)</f>
        <v>5</v>
      </c>
      <c r="BR24" s="1">
        <f>SUM(K24,P24,T24,X24,AB24,AF24,AJ24)</f>
        <v>0</v>
      </c>
      <c r="BS24" s="1">
        <f>_xlfn.NUMBERVALUE(MID(E24,2,LEN(E24)-1))</f>
        <v>12</v>
      </c>
      <c r="BT24" s="1">
        <f>COUNTIF(I24,_xlfn.NUMBERVALUE(MID(E24,2,LEN(E24)-1)))
 + COUNTIF(O24,_xlfn.NUMBERVALUE(MID(E24,2,LEN(E24)-1)))
 + COUNTIF(S24,_xlfn.NUMBERVALUE(MID(E24,2,LEN(E24)-1)))
 + COUNTIF(W24,_xlfn.NUMBERVALUE(MID(E24,2,LEN(E24)-1)))
 + COUNTIF(AA24,_xlfn.NUMBERVALUE(MID(E24,2,LEN(E24)-1)))
 + COUNTIF(AE24,_xlfn.NUMBERVALUE(MID(E24,2,LEN(E24)-1)))
 + COUNTIF(AI24,_xlfn.NUMBERVALUE(MID(E24,2,LEN(E24)-1)))</f>
        <v>0</v>
      </c>
    </row>
    <row r="25" spans="1:72" x14ac:dyDescent="0.3">
      <c r="A25" s="1">
        <f>IF(A24="ID HISTORICO",1,IF(AND(A24&lt;&gt;"ID HISTORICO",B25&lt;&gt;""),A24+1,""))</f>
        <v>24</v>
      </c>
      <c r="B25" s="1">
        <v>18</v>
      </c>
      <c r="C25" s="1" t="s">
        <v>14</v>
      </c>
      <c r="D25" s="1" t="s">
        <v>2</v>
      </c>
      <c r="E25" s="1" t="s">
        <v>22</v>
      </c>
      <c r="F25" s="1">
        <v>0</v>
      </c>
      <c r="G25" s="1">
        <v>1</v>
      </c>
      <c r="H25" s="1">
        <v>12</v>
      </c>
      <c r="I25" s="1">
        <v>1</v>
      </c>
      <c r="J25" s="1" t="s">
        <v>65</v>
      </c>
      <c r="K25" s="1">
        <v>0</v>
      </c>
      <c r="L25" s="1">
        <v>1</v>
      </c>
      <c r="M25" s="1" t="s">
        <v>51</v>
      </c>
      <c r="N25" s="1">
        <v>1</v>
      </c>
      <c r="BK25" s="1" t="str">
        <f>IF(LEFT(J25,2)="NO","NO PASA","PASA")</f>
        <v>NO PASA</v>
      </c>
      <c r="BL25" s="1">
        <f>SUM(AI25,AE25,AA25,I25,O25,S25,W25)</f>
        <v>1</v>
      </c>
      <c r="BM25" s="1">
        <f>IFERROR(IF(BK25="PASA",_xlfn.NUMBERVALUE(MID(J25,5,LEN(J25)-1)),IF(BK25="NO PASA",_xlfn.NUMBERVALUE(MID(J25,8,LEN(J25)-1)),"")),"")</f>
        <v>-11</v>
      </c>
      <c r="BN25" s="1" t="str">
        <f ca="1">IFERROR(IF(BK25="NO PASA",_xlfn.TEXTAFTER(J25,"-",1),""),"")</f>
        <v/>
      </c>
      <c r="BO25" s="1">
        <f>COUNTIF(A25:AL25,"EXPLOTA")</f>
        <v>0</v>
      </c>
      <c r="BP25" s="1">
        <f>COUNT(I25,O25,S25,W25,AA25,AE25,AI25)</f>
        <v>1</v>
      </c>
      <c r="BQ25" s="1">
        <f>MAX(N25:AL25)</f>
        <v>1</v>
      </c>
      <c r="BR25" s="1">
        <f>SUM(K25,P25,T25,X25,AB25,AF25,AJ25)</f>
        <v>0</v>
      </c>
      <c r="BS25" s="1">
        <f>_xlfn.NUMBERVALUE(MID(E25,2,LEN(E25)-1))</f>
        <v>10</v>
      </c>
      <c r="BT25" s="1">
        <f>COUNTIF(I25,_xlfn.NUMBERVALUE(MID(E25,2,LEN(E25)-1)))
 + COUNTIF(O25,_xlfn.NUMBERVALUE(MID(E25,2,LEN(E25)-1)))
 + COUNTIF(S25,_xlfn.NUMBERVALUE(MID(E25,2,LEN(E25)-1)))
 + COUNTIF(W25,_xlfn.NUMBERVALUE(MID(E25,2,LEN(E25)-1)))
 + COUNTIF(AA25,_xlfn.NUMBERVALUE(MID(E25,2,LEN(E25)-1)))
 + COUNTIF(AE25,_xlfn.NUMBERVALUE(MID(E25,2,LEN(E25)-1)))
 + COUNTIF(AI25,_xlfn.NUMBERVALUE(MID(E25,2,LEN(E25)-1)))</f>
        <v>0</v>
      </c>
    </row>
    <row r="26" spans="1:72" x14ac:dyDescent="0.3">
      <c r="A26" s="1">
        <f>IF(A25="ID HISTORICO",1,IF(AND(A25&lt;&gt;"ID HISTORICO",B26&lt;&gt;""),A25+1,""))</f>
        <v>25</v>
      </c>
      <c r="B26" s="1">
        <v>18</v>
      </c>
      <c r="C26" s="1" t="s">
        <v>13</v>
      </c>
      <c r="D26" s="1" t="s">
        <v>2</v>
      </c>
      <c r="E26" s="1" t="s">
        <v>21</v>
      </c>
      <c r="F26" s="1">
        <v>5</v>
      </c>
      <c r="G26" s="1">
        <v>1</v>
      </c>
      <c r="H26" s="1">
        <v>12</v>
      </c>
      <c r="I26" s="1">
        <v>19</v>
      </c>
      <c r="J26" s="1" t="s">
        <v>69</v>
      </c>
      <c r="K26" s="1">
        <v>0</v>
      </c>
      <c r="L26" s="1">
        <v>0</v>
      </c>
      <c r="M26" s="1" t="s">
        <v>51</v>
      </c>
      <c r="N26" s="1">
        <v>24</v>
      </c>
      <c r="BK26" s="1" t="str">
        <f>IF(LEFT(J26,2)="NO","NO PASA","PASA")</f>
        <v>PASA</v>
      </c>
      <c r="BL26" s="1">
        <f>SUM(AI26,AE26,AA26,I26,O26,S26,W26)</f>
        <v>19</v>
      </c>
      <c r="BM26" s="1">
        <f>IFERROR(IF(BK26="PASA",_xlfn.NUMBERVALUE(MID(J26,5,LEN(J26)-1)),IF(BK26="NO PASA",_xlfn.NUMBERVALUE(MID(J26,8,LEN(J26)-1)),"")),"")</f>
        <v>12</v>
      </c>
      <c r="BN26" s="1" t="str">
        <f>IFERROR(IF(BK26="NO PASA",_xlfn.TEXTAFTER(J26,"-",1),""),"")</f>
        <v/>
      </c>
      <c r="BO26" s="1">
        <f>COUNTIF(A26:AL26,"EXPLOTA")</f>
        <v>0</v>
      </c>
      <c r="BP26" s="1">
        <f>COUNT(I26,O26,S26,W26,AA26,AE26,AI26)</f>
        <v>1</v>
      </c>
      <c r="BQ26" s="1">
        <f>MAX(N26:AL26)</f>
        <v>24</v>
      </c>
      <c r="BR26" s="1">
        <f>SUM(K26,P26,T26,X26,AB26,AF26,AJ26)</f>
        <v>0</v>
      </c>
      <c r="BS26" s="1">
        <f>_xlfn.NUMBERVALUE(MID(E26,2,LEN(E26)-1))</f>
        <v>20</v>
      </c>
      <c r="BT26" s="1">
        <f>COUNTIF(I26,_xlfn.NUMBERVALUE(MID(E26,2,LEN(E26)-1)))
 + COUNTIF(O26,_xlfn.NUMBERVALUE(MID(E26,2,LEN(E26)-1)))
 + COUNTIF(S26,_xlfn.NUMBERVALUE(MID(E26,2,LEN(E26)-1)))
 + COUNTIF(W26,_xlfn.NUMBERVALUE(MID(E26,2,LEN(E26)-1)))
 + COUNTIF(AA26,_xlfn.NUMBERVALUE(MID(E26,2,LEN(E26)-1)))
 + COUNTIF(AE26,_xlfn.NUMBERVALUE(MID(E26,2,LEN(E26)-1)))
 + COUNTIF(AI26,_xlfn.NUMBERVALUE(MID(E26,2,LEN(E26)-1)))</f>
        <v>0</v>
      </c>
    </row>
    <row r="27" spans="1:72" x14ac:dyDescent="0.3">
      <c r="A27" s="1">
        <f>IF(A26="ID HISTORICO",1,IF(AND(A26&lt;&gt;"ID HISTORICO",B27&lt;&gt;""),A26+1,""))</f>
        <v>26</v>
      </c>
      <c r="B27" s="1">
        <v>19</v>
      </c>
      <c r="C27" s="1" t="s">
        <v>0</v>
      </c>
      <c r="D27" s="1" t="s">
        <v>3</v>
      </c>
      <c r="E27" s="1" t="s">
        <v>21</v>
      </c>
      <c r="F27" s="1">
        <v>5</v>
      </c>
      <c r="G27" s="1">
        <v>4</v>
      </c>
      <c r="H27" s="1">
        <v>11</v>
      </c>
      <c r="I27" s="1">
        <v>8</v>
      </c>
      <c r="J27" s="1" t="s">
        <v>70</v>
      </c>
      <c r="K27" s="1">
        <v>0</v>
      </c>
      <c r="L27" s="1">
        <v>0</v>
      </c>
      <c r="M27" s="1" t="s">
        <v>51</v>
      </c>
      <c r="N27" s="1">
        <v>13</v>
      </c>
      <c r="BK27" s="1" t="str">
        <f>IF(LEFT(J27,2)="NO","NO PASA","PASA")</f>
        <v>PASA</v>
      </c>
      <c r="BL27" s="1">
        <f>SUM(AI27,AE27,AA27,I27,O27,S27,W27)</f>
        <v>8</v>
      </c>
      <c r="BM27" s="1">
        <f>IFERROR(IF(BK27="PASA",_xlfn.NUMBERVALUE(MID(J27,5,LEN(J27)-1)),IF(BK27="NO PASA",_xlfn.NUMBERVALUE(MID(J27,8,LEN(J27)-1)),"")),"")</f>
        <v>2</v>
      </c>
      <c r="BN27" s="1" t="str">
        <f>IFERROR(IF(BK27="NO PASA",_xlfn.TEXTAFTER(J27,"-",1),""),"")</f>
        <v/>
      </c>
      <c r="BO27" s="1">
        <f>COUNTIF(A27:AL27,"EXPLOTA")</f>
        <v>0</v>
      </c>
      <c r="BP27" s="1">
        <f>COUNT(I27,O27,S27,W27,AA27,AE27,AI27)</f>
        <v>1</v>
      </c>
      <c r="BQ27" s="1">
        <f>MAX(N27:AL27)</f>
        <v>13</v>
      </c>
      <c r="BR27" s="1">
        <f>SUM(K27,P27,T27,X27,AB27,AF27,AJ27)</f>
        <v>0</v>
      </c>
      <c r="BS27" s="1">
        <f>_xlfn.NUMBERVALUE(MID(E27,2,LEN(E27)-1))</f>
        <v>20</v>
      </c>
      <c r="BT27" s="1">
        <f>COUNTIF(I27,_xlfn.NUMBERVALUE(MID(E27,2,LEN(E27)-1)))
 + COUNTIF(O27,_xlfn.NUMBERVALUE(MID(E27,2,LEN(E27)-1)))
 + COUNTIF(S27,_xlfn.NUMBERVALUE(MID(E27,2,LEN(E27)-1)))
 + COUNTIF(W27,_xlfn.NUMBERVALUE(MID(E27,2,LEN(E27)-1)))
 + COUNTIF(AA27,_xlfn.NUMBERVALUE(MID(E27,2,LEN(E27)-1)))
 + COUNTIF(AE27,_xlfn.NUMBERVALUE(MID(E27,2,LEN(E27)-1)))
 + COUNTIF(AI27,_xlfn.NUMBERVALUE(MID(E27,2,LEN(E27)-1)))</f>
        <v>0</v>
      </c>
    </row>
    <row r="28" spans="1:72" x14ac:dyDescent="0.3">
      <c r="A28" s="1">
        <f>IF(A27="ID HISTORICO",1,IF(AND(A27&lt;&gt;"ID HISTORICO",B28&lt;&gt;""),A27+1,""))</f>
        <v>27</v>
      </c>
      <c r="B28" s="1">
        <v>19</v>
      </c>
      <c r="C28" s="1" t="s">
        <v>8</v>
      </c>
      <c r="D28" s="1" t="s">
        <v>3</v>
      </c>
      <c r="E28" s="1" t="s">
        <v>5</v>
      </c>
      <c r="F28" s="1">
        <v>3</v>
      </c>
      <c r="G28" s="1">
        <v>4</v>
      </c>
      <c r="H28" s="1">
        <v>11</v>
      </c>
      <c r="I28" s="1">
        <v>6</v>
      </c>
      <c r="J28" s="1" t="s">
        <v>71</v>
      </c>
      <c r="K28" s="1">
        <v>0</v>
      </c>
      <c r="L28" s="1">
        <v>1</v>
      </c>
      <c r="M28" s="1" t="s">
        <v>51</v>
      </c>
      <c r="N28" s="1">
        <v>9</v>
      </c>
      <c r="BK28" s="1" t="str">
        <f>IF(LEFT(J28,2)="NO","NO PASA","PASA")</f>
        <v>NO PASA</v>
      </c>
      <c r="BL28" s="1">
        <f>SUM(AI28,AE28,AA28,I28,O28,S28,W28)</f>
        <v>6</v>
      </c>
      <c r="BM28" s="1">
        <f>IFERROR(IF(BK28="PASA",_xlfn.NUMBERVALUE(MID(J28,5,LEN(J28)-1)),IF(BK28="NO PASA",_xlfn.NUMBERVALUE(MID(J28,8,LEN(J28)-1)),"")),"")</f>
        <v>-2</v>
      </c>
      <c r="BN28" s="1" t="str">
        <f ca="1">IFERROR(IF(BK28="NO PASA",_xlfn.TEXTAFTER(J28,"-",1),""),"")</f>
        <v/>
      </c>
      <c r="BO28" s="1">
        <f>COUNTIF(A28:AL28,"EXPLOTA")</f>
        <v>0</v>
      </c>
      <c r="BP28" s="1">
        <f>COUNT(I28,O28,S28,W28,AA28,AE28,AI28)</f>
        <v>1</v>
      </c>
      <c r="BQ28" s="1">
        <f>MAX(N28:AL28)</f>
        <v>9</v>
      </c>
      <c r="BR28" s="1">
        <f>SUM(K28,P28,T28,X28,AB28,AF28,AJ28)</f>
        <v>0</v>
      </c>
      <c r="BS28" s="1">
        <f>_xlfn.NUMBERVALUE(MID(E28,2,LEN(E28)-1))</f>
        <v>8</v>
      </c>
      <c r="BT28" s="1">
        <f>COUNTIF(I28,_xlfn.NUMBERVALUE(MID(E28,2,LEN(E28)-1)))
 + COUNTIF(O28,_xlfn.NUMBERVALUE(MID(E28,2,LEN(E28)-1)))
 + COUNTIF(S28,_xlfn.NUMBERVALUE(MID(E28,2,LEN(E28)-1)))
 + COUNTIF(W28,_xlfn.NUMBERVALUE(MID(E28,2,LEN(E28)-1)))
 + COUNTIF(AA28,_xlfn.NUMBERVALUE(MID(E28,2,LEN(E28)-1)))
 + COUNTIF(AE28,_xlfn.NUMBERVALUE(MID(E28,2,LEN(E28)-1)))
 + COUNTIF(AI28,_xlfn.NUMBERVALUE(MID(E28,2,LEN(E28)-1)))</f>
        <v>0</v>
      </c>
    </row>
    <row r="29" spans="1:72" x14ac:dyDescent="0.3">
      <c r="A29" s="1">
        <f>IF(A28="ID HISTORICO",1,IF(AND(A28&lt;&gt;"ID HISTORICO",B29&lt;&gt;""),A28+1,""))</f>
        <v>28</v>
      </c>
      <c r="B29" s="1">
        <v>20</v>
      </c>
      <c r="C29" s="1" t="s">
        <v>8</v>
      </c>
      <c r="D29" s="1" t="s">
        <v>3</v>
      </c>
      <c r="E29" s="1" t="s">
        <v>5</v>
      </c>
      <c r="F29" s="1">
        <v>3</v>
      </c>
      <c r="G29" s="1">
        <v>5</v>
      </c>
      <c r="H29" s="1">
        <v>8</v>
      </c>
      <c r="I29" s="1">
        <v>8</v>
      </c>
      <c r="J29" s="1" t="s">
        <v>61</v>
      </c>
      <c r="K29" s="1">
        <v>0</v>
      </c>
      <c r="L29" s="1">
        <v>0</v>
      </c>
      <c r="M29" s="1" t="s">
        <v>27</v>
      </c>
      <c r="N29" s="1">
        <v>11</v>
      </c>
      <c r="O29" s="1">
        <v>6</v>
      </c>
      <c r="P29" s="1">
        <v>0</v>
      </c>
      <c r="Q29" s="1">
        <v>17</v>
      </c>
      <c r="R29" s="1" t="s">
        <v>51</v>
      </c>
      <c r="BK29" s="1" t="str">
        <f>IF(LEFT(J29,2)="NO","NO PASA","PASA")</f>
        <v>PASA</v>
      </c>
      <c r="BL29" s="1">
        <f>SUM(AI29,AE29,AA29,I29,O29,S29,W29)</f>
        <v>14</v>
      </c>
      <c r="BM29" s="1">
        <f>IFERROR(IF(BK29="PASA",_xlfn.NUMBERVALUE(MID(J29,5,LEN(J29)-1)),IF(BK29="NO PASA",_xlfn.NUMBERVALUE(MID(J29,8,LEN(J29)-1)),"")),"")</f>
        <v>9</v>
      </c>
      <c r="BN29" s="1" t="str">
        <f>IFERROR(IF(BK29="NO PASA",_xlfn.TEXTAFTER(J29,"-",1),""),"")</f>
        <v/>
      </c>
      <c r="BO29" s="1">
        <f>COUNTIF(A29:AL29,"EXPLOTA")</f>
        <v>1</v>
      </c>
      <c r="BP29" s="1">
        <f>COUNT(I29,O29,S29,W29,AA29,AE29,AI29)</f>
        <v>2</v>
      </c>
      <c r="BQ29" s="1">
        <f>MAX(N29:AL29)</f>
        <v>17</v>
      </c>
      <c r="BR29" s="1">
        <f>SUM(K29,P29,T29,X29,AB29,AF29,AJ29)</f>
        <v>0</v>
      </c>
      <c r="BS29" s="1">
        <f>_xlfn.NUMBERVALUE(MID(E29,2,LEN(E29)-1))</f>
        <v>8</v>
      </c>
      <c r="BT29" s="1">
        <f>COUNTIF(I29,_xlfn.NUMBERVALUE(MID(E29,2,LEN(E29)-1)))
 + COUNTIF(O29,_xlfn.NUMBERVALUE(MID(E29,2,LEN(E29)-1)))
 + COUNTIF(S29,_xlfn.NUMBERVALUE(MID(E29,2,LEN(E29)-1)))
 + COUNTIF(W29,_xlfn.NUMBERVALUE(MID(E29,2,LEN(E29)-1)))
 + COUNTIF(AA29,_xlfn.NUMBERVALUE(MID(E29,2,LEN(E29)-1)))
 + COUNTIF(AE29,_xlfn.NUMBERVALUE(MID(E29,2,LEN(E29)-1)))
 + COUNTIF(AI29,_xlfn.NUMBERVALUE(MID(E29,2,LEN(E29)-1)))</f>
        <v>1</v>
      </c>
    </row>
    <row r="30" spans="1:72" x14ac:dyDescent="0.3">
      <c r="A30" s="1">
        <f>IF(A29="ID HISTORICO",1,IF(AND(A29&lt;&gt;"ID HISTORICO",B30&lt;&gt;""),A29+1,""))</f>
        <v>29</v>
      </c>
      <c r="B30" s="1">
        <v>21</v>
      </c>
      <c r="C30" s="1" t="s">
        <v>14</v>
      </c>
      <c r="D30" s="1" t="s">
        <v>11</v>
      </c>
      <c r="E30" s="1" t="s">
        <v>5</v>
      </c>
      <c r="F30" s="1">
        <v>3</v>
      </c>
      <c r="G30" s="1">
        <v>2</v>
      </c>
      <c r="H30" s="1">
        <v>11</v>
      </c>
      <c r="I30" s="1">
        <v>8</v>
      </c>
      <c r="J30" s="1" t="s">
        <v>52</v>
      </c>
      <c r="K30" s="1">
        <v>0</v>
      </c>
      <c r="L30" s="1">
        <v>0</v>
      </c>
      <c r="M30" s="1" t="s">
        <v>27</v>
      </c>
      <c r="N30" s="1">
        <v>11</v>
      </c>
      <c r="O30" s="1">
        <v>1</v>
      </c>
      <c r="P30" s="1">
        <v>0</v>
      </c>
      <c r="Q30" s="1">
        <v>12</v>
      </c>
      <c r="R30" s="1" t="s">
        <v>51</v>
      </c>
      <c r="BK30" s="1" t="str">
        <f>IF(LEFT(J30,2)="NO","NO PASA","PASA")</f>
        <v>PASA</v>
      </c>
      <c r="BL30" s="1">
        <f>SUM(AI30,AE30,AA30,I30,O30,S30,W30)</f>
        <v>9</v>
      </c>
      <c r="BM30" s="1">
        <f>IFERROR(IF(BK30="PASA",_xlfn.NUMBERVALUE(MID(J30,5,LEN(J30)-1)),IF(BK30="NO PASA",_xlfn.NUMBERVALUE(MID(J30,8,LEN(J30)-1)),"")),"")</f>
        <v>1</v>
      </c>
      <c r="BN30" s="1" t="str">
        <f>IFERROR(IF(BK30="NO PASA",_xlfn.TEXTAFTER(J30,"-",1),""),"")</f>
        <v/>
      </c>
      <c r="BO30" s="1">
        <f>COUNTIF(A30:AL30,"EXPLOTA")</f>
        <v>1</v>
      </c>
      <c r="BP30" s="1">
        <f>COUNT(I30,O30,S30,W30,AA30,AE30,AI30)</f>
        <v>2</v>
      </c>
      <c r="BQ30" s="1">
        <f>MAX(N30:AL30)</f>
        <v>12</v>
      </c>
      <c r="BR30" s="1">
        <f>SUM(K30,P30,T30,X30,AB30,AF30,AJ30)</f>
        <v>0</v>
      </c>
      <c r="BS30" s="1">
        <f>_xlfn.NUMBERVALUE(MID(E30,2,LEN(E30)-1))</f>
        <v>8</v>
      </c>
      <c r="BT30" s="1">
        <f>COUNTIF(I30,_xlfn.NUMBERVALUE(MID(E30,2,LEN(E30)-1)))
 + COUNTIF(O30,_xlfn.NUMBERVALUE(MID(E30,2,LEN(E30)-1)))
 + COUNTIF(S30,_xlfn.NUMBERVALUE(MID(E30,2,LEN(E30)-1)))
 + COUNTIF(W30,_xlfn.NUMBERVALUE(MID(E30,2,LEN(E30)-1)))
 + COUNTIF(AA30,_xlfn.NUMBERVALUE(MID(E30,2,LEN(E30)-1)))
 + COUNTIF(AE30,_xlfn.NUMBERVALUE(MID(E30,2,LEN(E30)-1)))
 + COUNTIF(AI30,_xlfn.NUMBERVALUE(MID(E30,2,LEN(E30)-1)))</f>
        <v>1</v>
      </c>
    </row>
    <row r="31" spans="1:72" x14ac:dyDescent="0.3">
      <c r="A31" s="1">
        <f>IF(A30="ID HISTORICO",1,IF(AND(A30&lt;&gt;"ID HISTORICO",B31&lt;&gt;""),A30+1,""))</f>
        <v>30</v>
      </c>
      <c r="B31" s="1">
        <v>22</v>
      </c>
      <c r="C31" s="1" t="s">
        <v>14</v>
      </c>
      <c r="D31" s="1" t="s">
        <v>3</v>
      </c>
      <c r="E31" s="1" t="s">
        <v>6</v>
      </c>
      <c r="F31" s="1">
        <v>5</v>
      </c>
      <c r="G31" s="1">
        <v>2</v>
      </c>
      <c r="H31" s="1">
        <v>8</v>
      </c>
      <c r="I31" s="1">
        <v>3</v>
      </c>
      <c r="J31" s="1" t="s">
        <v>66</v>
      </c>
      <c r="K31" s="1">
        <v>0</v>
      </c>
      <c r="L31" s="1">
        <v>0</v>
      </c>
      <c r="M31" s="1" t="s">
        <v>51</v>
      </c>
      <c r="N31" s="1">
        <v>8</v>
      </c>
      <c r="BK31" s="1" t="str">
        <f>IF(LEFT(J31,2)="NO","NO PASA","PASA")</f>
        <v>PASA</v>
      </c>
      <c r="BL31" s="1">
        <f>SUM(AI31,AE31,AA31,I31,O31,S31,W31)</f>
        <v>3</v>
      </c>
      <c r="BM31" s="1">
        <f>IFERROR(IF(BK31="PASA",_xlfn.NUMBERVALUE(MID(J31,5,LEN(J31)-1)),IF(BK31="NO PASA",_xlfn.NUMBERVALUE(MID(J31,8,LEN(J31)-1)),"")),"")</f>
        <v>0</v>
      </c>
      <c r="BN31" s="1" t="str">
        <f>IFERROR(IF(BK31="NO PASA",_xlfn.TEXTAFTER(J31,"-",1),""),"")</f>
        <v/>
      </c>
      <c r="BO31" s="1">
        <f>COUNTIF(A31:AL31,"EXPLOTA")</f>
        <v>0</v>
      </c>
      <c r="BP31" s="1">
        <f>COUNT(I31,O31,S31,W31,AA31,AE31,AI31)</f>
        <v>1</v>
      </c>
      <c r="BQ31" s="1">
        <f>MAX(N31:AL31)</f>
        <v>8</v>
      </c>
      <c r="BR31" s="1">
        <f>SUM(K31,P31,T31,X31,AB31,AF31,AJ31)</f>
        <v>0</v>
      </c>
      <c r="BS31" s="1">
        <f>_xlfn.NUMBERVALUE(MID(E31,2,LEN(E31)-1))</f>
        <v>12</v>
      </c>
      <c r="BT31" s="1">
        <f>COUNTIF(I31,_xlfn.NUMBERVALUE(MID(E31,2,LEN(E31)-1)))
 + COUNTIF(O31,_xlfn.NUMBERVALUE(MID(E31,2,LEN(E31)-1)))
 + COUNTIF(S31,_xlfn.NUMBERVALUE(MID(E31,2,LEN(E31)-1)))
 + COUNTIF(W31,_xlfn.NUMBERVALUE(MID(E31,2,LEN(E31)-1)))
 + COUNTIF(AA31,_xlfn.NUMBERVALUE(MID(E31,2,LEN(E31)-1)))
 + COUNTIF(AE31,_xlfn.NUMBERVALUE(MID(E31,2,LEN(E31)-1)))
 + COUNTIF(AI31,_xlfn.NUMBERVALUE(MID(E31,2,LEN(E31)-1)))</f>
        <v>0</v>
      </c>
    </row>
    <row r="32" spans="1:72" x14ac:dyDescent="0.3">
      <c r="A32" s="1">
        <f>IF(A31="ID HISTORICO",1,IF(AND(A31&lt;&gt;"ID HISTORICO",B32&lt;&gt;""),A31+1,""))</f>
        <v>31</v>
      </c>
      <c r="B32" s="1">
        <v>23</v>
      </c>
      <c r="C32" s="1" t="s">
        <v>14</v>
      </c>
      <c r="D32" s="1" t="s">
        <v>12</v>
      </c>
      <c r="E32" s="1" t="s">
        <v>21</v>
      </c>
      <c r="F32" s="1">
        <v>1</v>
      </c>
      <c r="G32" s="1">
        <v>2</v>
      </c>
      <c r="H32" s="1">
        <v>17</v>
      </c>
      <c r="I32" s="1">
        <v>12</v>
      </c>
      <c r="J32" s="1" t="s">
        <v>72</v>
      </c>
      <c r="K32" s="1">
        <v>0</v>
      </c>
      <c r="L32" s="1">
        <v>1</v>
      </c>
      <c r="M32" s="1" t="s">
        <v>51</v>
      </c>
      <c r="N32" s="1">
        <v>13</v>
      </c>
      <c r="BK32" s="1" t="str">
        <f>IF(LEFT(J32,2)="NO","NO PASA","PASA")</f>
        <v>NO PASA</v>
      </c>
      <c r="BL32" s="1">
        <f>SUM(AI32,AE32,AA32,I32,O32,S32,W32)</f>
        <v>12</v>
      </c>
      <c r="BM32" s="1">
        <f>IFERROR(IF(BK32="PASA",_xlfn.NUMBERVALUE(MID(J32,5,LEN(J32)-1)),IF(BK32="NO PASA",_xlfn.NUMBERVALUE(MID(J32,8,LEN(J32)-1)),"")),"")</f>
        <v>-4</v>
      </c>
      <c r="BN32" s="1" t="str">
        <f ca="1">IFERROR(IF(BK32="NO PASA",_xlfn.TEXTAFTER(J32,"-",1),""),"")</f>
        <v/>
      </c>
      <c r="BO32" s="1">
        <f>COUNTIF(A32:AL32,"EXPLOTA")</f>
        <v>0</v>
      </c>
      <c r="BP32" s="1">
        <f>COUNT(I32,O32,S32,W32,AA32,AE32,AI32)</f>
        <v>1</v>
      </c>
      <c r="BQ32" s="1">
        <f>MAX(N32:AL32)</f>
        <v>13</v>
      </c>
      <c r="BR32" s="1">
        <f>SUM(K32,P32,T32,X32,AB32,AF32,AJ32)</f>
        <v>0</v>
      </c>
      <c r="BS32" s="1">
        <f>_xlfn.NUMBERVALUE(MID(E32,2,LEN(E32)-1))</f>
        <v>20</v>
      </c>
      <c r="BT32" s="1">
        <f>COUNTIF(I32,_xlfn.NUMBERVALUE(MID(E32,2,LEN(E32)-1)))
 + COUNTIF(O32,_xlfn.NUMBERVALUE(MID(E32,2,LEN(E32)-1)))
 + COUNTIF(S32,_xlfn.NUMBERVALUE(MID(E32,2,LEN(E32)-1)))
 + COUNTIF(W32,_xlfn.NUMBERVALUE(MID(E32,2,LEN(E32)-1)))
 + COUNTIF(AA32,_xlfn.NUMBERVALUE(MID(E32,2,LEN(E32)-1)))
 + COUNTIF(AE32,_xlfn.NUMBERVALUE(MID(E32,2,LEN(E32)-1)))
 + COUNTIF(AI32,_xlfn.NUMBERVALUE(MID(E32,2,LEN(E32)-1)))</f>
        <v>0</v>
      </c>
    </row>
    <row r="33" spans="1:72" x14ac:dyDescent="0.3">
      <c r="A33" s="1">
        <f>IF(A32="ID HISTORICO",1,IF(AND(A32&lt;&gt;"ID HISTORICO",B33&lt;&gt;""),A32+1,""))</f>
        <v>32</v>
      </c>
      <c r="B33" s="1">
        <v>23</v>
      </c>
      <c r="C33" s="1" t="s">
        <v>13</v>
      </c>
      <c r="D33" s="1" t="s">
        <v>3</v>
      </c>
      <c r="E33" s="1" t="s">
        <v>4</v>
      </c>
      <c r="F33" s="1">
        <v>0</v>
      </c>
      <c r="G33" s="1">
        <v>1</v>
      </c>
      <c r="H33" s="1">
        <v>10</v>
      </c>
      <c r="I33" s="1">
        <v>3</v>
      </c>
      <c r="J33" s="1" t="s">
        <v>64</v>
      </c>
      <c r="K33" s="1">
        <v>0</v>
      </c>
      <c r="L33" s="1">
        <v>1</v>
      </c>
      <c r="M33" s="1" t="s">
        <v>51</v>
      </c>
      <c r="N33" s="1">
        <v>3</v>
      </c>
      <c r="BK33" s="1" t="str">
        <f>IF(LEFT(J33,2)="NO","NO PASA","PASA")</f>
        <v>NO PASA</v>
      </c>
      <c r="BL33" s="1">
        <f>SUM(AI33,AE33,AA33,I33,O33,S33,W33)</f>
        <v>3</v>
      </c>
      <c r="BM33" s="1">
        <f>IFERROR(IF(BK33="PASA",_xlfn.NUMBERVALUE(MID(J33,5,LEN(J33)-1)),IF(BK33="NO PASA",_xlfn.NUMBERVALUE(MID(J33,8,LEN(J33)-1)),"")),"")</f>
        <v>-7</v>
      </c>
      <c r="BN33" s="1" t="str">
        <f ca="1">IFERROR(IF(BK33="NO PASA",_xlfn.TEXTAFTER(J33,"-",1),""),"")</f>
        <v/>
      </c>
      <c r="BO33" s="1">
        <f>COUNTIF(A33:AL33,"EXPLOTA")</f>
        <v>0</v>
      </c>
      <c r="BP33" s="1">
        <f>COUNT(I33,O33,S33,W33,AA33,AE33,AI33)</f>
        <v>1</v>
      </c>
      <c r="BQ33" s="1">
        <f>MAX(N33:AL33)</f>
        <v>3</v>
      </c>
      <c r="BR33" s="1">
        <f>SUM(K33,P33,T33,X33,AB33,AF33,AJ33)</f>
        <v>0</v>
      </c>
      <c r="BS33" s="1">
        <f>_xlfn.NUMBERVALUE(MID(E33,2,LEN(E33)-1))</f>
        <v>4</v>
      </c>
      <c r="BT33" s="1">
        <f>COUNTIF(I33,_xlfn.NUMBERVALUE(MID(E33,2,LEN(E33)-1)))
 + COUNTIF(O33,_xlfn.NUMBERVALUE(MID(E33,2,LEN(E33)-1)))
 + COUNTIF(S33,_xlfn.NUMBERVALUE(MID(E33,2,LEN(E33)-1)))
 + COUNTIF(W33,_xlfn.NUMBERVALUE(MID(E33,2,LEN(E33)-1)))
 + COUNTIF(AA33,_xlfn.NUMBERVALUE(MID(E33,2,LEN(E33)-1)))
 + COUNTIF(AE33,_xlfn.NUMBERVALUE(MID(E33,2,LEN(E33)-1)))
 + COUNTIF(AI33,_xlfn.NUMBERVALUE(MID(E33,2,LEN(E33)-1)))</f>
        <v>0</v>
      </c>
    </row>
    <row r="34" spans="1:72" x14ac:dyDescent="0.3">
      <c r="A34" s="1">
        <f>IF(A33="ID HISTORICO",1,IF(AND(A33&lt;&gt;"ID HISTORICO",B34&lt;&gt;""),A33+1,""))</f>
        <v>33</v>
      </c>
      <c r="B34" s="1">
        <v>24</v>
      </c>
      <c r="C34" s="1" t="s">
        <v>13</v>
      </c>
      <c r="D34" s="1" t="s">
        <v>1</v>
      </c>
      <c r="E34" s="1" t="s">
        <v>6</v>
      </c>
      <c r="F34" s="1">
        <v>0</v>
      </c>
      <c r="G34" s="1">
        <v>2</v>
      </c>
      <c r="H34" s="1">
        <v>7</v>
      </c>
      <c r="I34" s="1">
        <v>1</v>
      </c>
      <c r="J34" s="1" t="s">
        <v>62</v>
      </c>
      <c r="K34" s="1">
        <v>0</v>
      </c>
      <c r="L34" s="1">
        <v>1</v>
      </c>
      <c r="M34" s="1" t="s">
        <v>51</v>
      </c>
      <c r="N34" s="1">
        <v>1</v>
      </c>
      <c r="BK34" s="1" t="str">
        <f>IF(LEFT(J34,2)="NO","NO PASA","PASA")</f>
        <v>NO PASA</v>
      </c>
      <c r="BL34" s="1">
        <f>SUM(AI34,AE34,AA34,I34,O34,S34,W34)</f>
        <v>1</v>
      </c>
      <c r="BM34" s="1">
        <f>IFERROR(IF(BK34="PASA",_xlfn.NUMBERVALUE(MID(J34,5,LEN(J34)-1)),IF(BK34="NO PASA",_xlfn.NUMBERVALUE(MID(J34,8,LEN(J34)-1)),"")),"")</f>
        <v>-6</v>
      </c>
      <c r="BN34" s="1" t="str">
        <f ca="1">IFERROR(IF(BK34="NO PASA",_xlfn.TEXTAFTER(J34,"-",1),""),"")</f>
        <v/>
      </c>
      <c r="BO34" s="1">
        <f>COUNTIF(A34:AL34,"EXPLOTA")</f>
        <v>0</v>
      </c>
      <c r="BP34" s="1">
        <f>COUNT(I34,O34,S34,W34,AA34,AE34,AI34)</f>
        <v>1</v>
      </c>
      <c r="BQ34" s="1">
        <f>MAX(N34:AL34)</f>
        <v>1</v>
      </c>
      <c r="BR34" s="1">
        <f>SUM(K34,P34,T34,X34,AB34,AF34,AJ34)</f>
        <v>0</v>
      </c>
      <c r="BS34" s="1">
        <f>_xlfn.NUMBERVALUE(MID(E34,2,LEN(E34)-1))</f>
        <v>12</v>
      </c>
      <c r="BT34" s="1">
        <f>COUNTIF(I34,_xlfn.NUMBERVALUE(MID(E34,2,LEN(E34)-1)))
 + COUNTIF(O34,_xlfn.NUMBERVALUE(MID(E34,2,LEN(E34)-1)))
 + COUNTIF(S34,_xlfn.NUMBERVALUE(MID(E34,2,LEN(E34)-1)))
 + COUNTIF(W34,_xlfn.NUMBERVALUE(MID(E34,2,LEN(E34)-1)))
 + COUNTIF(AA34,_xlfn.NUMBERVALUE(MID(E34,2,LEN(E34)-1)))
 + COUNTIF(AE34,_xlfn.NUMBERVALUE(MID(E34,2,LEN(E34)-1)))
 + COUNTIF(AI34,_xlfn.NUMBERVALUE(MID(E34,2,LEN(E34)-1)))</f>
        <v>0</v>
      </c>
    </row>
    <row r="35" spans="1:72" x14ac:dyDescent="0.3">
      <c r="A35" s="1">
        <f>IF(A34="ID HISTORICO",1,IF(AND(A34&lt;&gt;"ID HISTORICO",B35&lt;&gt;""),A34+1,""))</f>
        <v>34</v>
      </c>
      <c r="B35" s="1">
        <v>25</v>
      </c>
      <c r="C35" s="1" t="s">
        <v>13</v>
      </c>
      <c r="D35" s="1" t="s">
        <v>11</v>
      </c>
      <c r="E35" s="1" t="s">
        <v>23</v>
      </c>
      <c r="F35" s="1">
        <v>0</v>
      </c>
      <c r="G35" s="1">
        <v>3</v>
      </c>
      <c r="H35" s="1">
        <v>8</v>
      </c>
      <c r="I35" s="1">
        <v>1</v>
      </c>
      <c r="J35" s="1" t="s">
        <v>64</v>
      </c>
      <c r="K35" s="1">
        <v>0</v>
      </c>
      <c r="L35" s="1">
        <v>1</v>
      </c>
      <c r="M35" s="1" t="s">
        <v>51</v>
      </c>
      <c r="N35" s="1">
        <v>1</v>
      </c>
      <c r="BK35" s="1" t="str">
        <f>IF(LEFT(J35,2)="NO","NO PASA","PASA")</f>
        <v>NO PASA</v>
      </c>
      <c r="BL35" s="1">
        <f>SUM(AI35,AE35,AA35,I35,O35,S35,W35)</f>
        <v>1</v>
      </c>
      <c r="BM35" s="1">
        <f>IFERROR(IF(BK35="PASA",_xlfn.NUMBERVALUE(MID(J35,5,LEN(J35)-1)),IF(BK35="NO PASA",_xlfn.NUMBERVALUE(MID(J35,8,LEN(J35)-1)),"")),"")</f>
        <v>-7</v>
      </c>
      <c r="BN35" s="1" t="str">
        <f ca="1">IFERROR(IF(BK35="NO PASA",_xlfn.TEXTAFTER(J35,"-",1),""),"")</f>
        <v/>
      </c>
      <c r="BO35" s="1">
        <f>COUNTIF(A35:AL35,"EXPLOTA")</f>
        <v>0</v>
      </c>
      <c r="BP35" s="1">
        <f>COUNT(I35,O35,S35,W35,AA35,AE35,AI35)</f>
        <v>1</v>
      </c>
      <c r="BQ35" s="1">
        <f>MAX(N35:AL35)</f>
        <v>1</v>
      </c>
      <c r="BR35" s="1">
        <f>SUM(K35,P35,T35,X35,AB35,AF35,AJ35)</f>
        <v>0</v>
      </c>
      <c r="BS35" s="1">
        <f>_xlfn.NUMBERVALUE(MID(E35,2,LEN(E35)-1))</f>
        <v>6</v>
      </c>
      <c r="BT35" s="1">
        <f>COUNTIF(I35,_xlfn.NUMBERVALUE(MID(E35,2,LEN(E35)-1)))
 + COUNTIF(O35,_xlfn.NUMBERVALUE(MID(E35,2,LEN(E35)-1)))
 + COUNTIF(S35,_xlfn.NUMBERVALUE(MID(E35,2,LEN(E35)-1)))
 + COUNTIF(W35,_xlfn.NUMBERVALUE(MID(E35,2,LEN(E35)-1)))
 + COUNTIF(AA35,_xlfn.NUMBERVALUE(MID(E35,2,LEN(E35)-1)))
 + COUNTIF(AE35,_xlfn.NUMBERVALUE(MID(E35,2,LEN(E35)-1)))
 + COUNTIF(AI35,_xlfn.NUMBERVALUE(MID(E35,2,LEN(E35)-1)))</f>
        <v>0</v>
      </c>
    </row>
    <row r="36" spans="1:72" x14ac:dyDescent="0.3">
      <c r="A36" s="1">
        <f>IF(A35="ID HISTORICO",1,IF(AND(A35&lt;&gt;"ID HISTORICO",B36&lt;&gt;""),A35+1,""))</f>
        <v>35</v>
      </c>
      <c r="B36" s="1">
        <v>26</v>
      </c>
      <c r="C36" s="45" t="s">
        <v>13</v>
      </c>
      <c r="D36" s="45" t="s">
        <v>3</v>
      </c>
      <c r="E36" s="45" t="s">
        <v>4</v>
      </c>
      <c r="F36" s="45">
        <v>0</v>
      </c>
      <c r="G36" s="45">
        <v>1</v>
      </c>
      <c r="H36" s="45">
        <v>12</v>
      </c>
      <c r="I36" s="45">
        <v>3</v>
      </c>
      <c r="J36" s="45" t="s">
        <v>76</v>
      </c>
      <c r="K36" s="45">
        <v>1</v>
      </c>
      <c r="L36" s="45">
        <v>0</v>
      </c>
      <c r="M36" s="45" t="s">
        <v>27</v>
      </c>
      <c r="N36" s="45">
        <v>4</v>
      </c>
      <c r="O36" s="45">
        <v>4</v>
      </c>
      <c r="P36" s="45">
        <v>0</v>
      </c>
      <c r="Q36" s="45">
        <v>8</v>
      </c>
      <c r="R36" s="45" t="s">
        <v>27</v>
      </c>
      <c r="S36" s="1">
        <v>4</v>
      </c>
      <c r="T36" s="1">
        <v>0</v>
      </c>
      <c r="U36" s="1">
        <v>12</v>
      </c>
      <c r="V36" s="1" t="s">
        <v>27</v>
      </c>
      <c r="W36" s="1">
        <v>4</v>
      </c>
      <c r="X36" s="1">
        <v>0</v>
      </c>
      <c r="Y36" s="1">
        <v>16</v>
      </c>
      <c r="Z36" s="1" t="s">
        <v>27</v>
      </c>
      <c r="AA36" s="1">
        <v>1</v>
      </c>
      <c r="AB36" s="1">
        <v>0</v>
      </c>
      <c r="AC36" s="1">
        <v>17</v>
      </c>
      <c r="AD36" s="1" t="s">
        <v>51</v>
      </c>
      <c r="BK36" s="1" t="str">
        <f>IF(LEFT(J36,2)="NO","NO PASA","PASA")</f>
        <v>PASA</v>
      </c>
      <c r="BL36" s="1">
        <f>SUM(AI36,AE36,AA36,I36,O36,S36,W36)</f>
        <v>16</v>
      </c>
      <c r="BM36" s="1">
        <f>IFERROR(IF(BK36="PASA",_xlfn.NUMBERVALUE(MID(J36,5,LEN(J36)-1)),IF(BK36="NO PASA",_xlfn.NUMBERVALUE(MID(J36,8,LEN(J36)-1)),"")),"")</f>
        <v>5</v>
      </c>
      <c r="BN36" s="1" t="str">
        <f>IFERROR(IF(BK36="NO PASA",_xlfn.TEXTAFTER(J36,"-",1),""),"")</f>
        <v/>
      </c>
      <c r="BO36" s="1">
        <f>COUNTIF(A36:AL36,"EXPLOTA")</f>
        <v>4</v>
      </c>
      <c r="BP36" s="1">
        <f>COUNT(I36,O36,S36,W36,AA36,AE36,AI36)</f>
        <v>5</v>
      </c>
      <c r="BQ36" s="1">
        <f>MAX(N36:AL36)</f>
        <v>17</v>
      </c>
      <c r="BR36" s="1">
        <f>SUM(K36,P36,T36,X36,AB36,AF36,AJ36)</f>
        <v>1</v>
      </c>
      <c r="BS36" s="1">
        <f>_xlfn.NUMBERVALUE(MID(E36,2,LEN(E36)-1))</f>
        <v>4</v>
      </c>
      <c r="BT36" s="1">
        <f>COUNTIF(I36,_xlfn.NUMBERVALUE(MID(E36,2,LEN(E36)-1)))
 + COUNTIF(O36,_xlfn.NUMBERVALUE(MID(E36,2,LEN(E36)-1)))
 + COUNTIF(S36,_xlfn.NUMBERVALUE(MID(E36,2,LEN(E36)-1)))
 + COUNTIF(W36,_xlfn.NUMBERVALUE(MID(E36,2,LEN(E36)-1)))
 + COUNTIF(AA36,_xlfn.NUMBERVALUE(MID(E36,2,LEN(E36)-1)))
 + COUNTIF(AE36,_xlfn.NUMBERVALUE(MID(E36,2,LEN(E36)-1)))
 + COUNTIF(AI36,_xlfn.NUMBERVALUE(MID(E36,2,LEN(E36)-1)))</f>
        <v>3</v>
      </c>
    </row>
    <row r="37" spans="1:72" x14ac:dyDescent="0.3">
      <c r="A37" s="1">
        <f>IF(A36="ID HISTORICO",1,IF(AND(A36&lt;&gt;"ID HISTORICO",B37&lt;&gt;""),A36+1,""))</f>
        <v>36</v>
      </c>
      <c r="B37" s="1">
        <v>27</v>
      </c>
      <c r="C37" s="1" t="s">
        <v>0</v>
      </c>
      <c r="D37" s="1" t="s">
        <v>3</v>
      </c>
      <c r="E37" s="1" t="s">
        <v>21</v>
      </c>
      <c r="F37" s="1">
        <v>5</v>
      </c>
      <c r="G37" s="1">
        <v>3</v>
      </c>
      <c r="H37" s="1">
        <v>8</v>
      </c>
      <c r="I37" s="1">
        <v>15</v>
      </c>
      <c r="J37" s="1" t="s">
        <v>69</v>
      </c>
      <c r="K37" s="1">
        <v>0</v>
      </c>
      <c r="L37" s="1">
        <v>0</v>
      </c>
      <c r="M37" s="1" t="s">
        <v>51</v>
      </c>
      <c r="N37" s="1">
        <v>20</v>
      </c>
      <c r="BK37" s="1" t="str">
        <f>IF(LEFT(J37,2)="NO","NO PASA","PASA")</f>
        <v>PASA</v>
      </c>
      <c r="BL37" s="1">
        <f>SUM(AI37,AE37,AA37,I37,O37,S37,W37)</f>
        <v>15</v>
      </c>
      <c r="BM37" s="1">
        <f>IFERROR(IF(BK37="PASA",_xlfn.NUMBERVALUE(MID(J37,5,LEN(J37)-1)),IF(BK37="NO PASA",_xlfn.NUMBERVALUE(MID(J37,8,LEN(J37)-1)),"")),"")</f>
        <v>12</v>
      </c>
      <c r="BN37" s="1" t="str">
        <f>IFERROR(IF(BK37="NO PASA",_xlfn.TEXTAFTER(J37,"-",1),""),"")</f>
        <v/>
      </c>
      <c r="BO37" s="1">
        <f>COUNTIF(A37:AL37,"EXPLOTA")</f>
        <v>0</v>
      </c>
      <c r="BP37" s="1">
        <f>COUNT(I37,O37,S37,W37,AA37,AE37,AI37)</f>
        <v>1</v>
      </c>
      <c r="BQ37" s="1">
        <f>MAX(N37:AL37)</f>
        <v>20</v>
      </c>
      <c r="BR37" s="1">
        <f>SUM(K37,P37,T37,X37,AB37,AF37,AJ37)</f>
        <v>0</v>
      </c>
      <c r="BS37" s="1">
        <f>_xlfn.NUMBERVALUE(MID(E37,2,LEN(E37)-1))</f>
        <v>20</v>
      </c>
      <c r="BT37" s="1">
        <f>COUNTIF(I37,_xlfn.NUMBERVALUE(MID(E37,2,LEN(E37)-1)))
 + COUNTIF(O37,_xlfn.NUMBERVALUE(MID(E37,2,LEN(E37)-1)))
 + COUNTIF(S37,_xlfn.NUMBERVALUE(MID(E37,2,LEN(E37)-1)))
 + COUNTIF(W37,_xlfn.NUMBERVALUE(MID(E37,2,LEN(E37)-1)))
 + COUNTIF(AA37,_xlfn.NUMBERVALUE(MID(E37,2,LEN(E37)-1)))
 + COUNTIF(AE37,_xlfn.NUMBERVALUE(MID(E37,2,LEN(E37)-1)))
 + COUNTIF(AI37,_xlfn.NUMBERVALUE(MID(E37,2,LEN(E37)-1)))</f>
        <v>0</v>
      </c>
    </row>
    <row r="38" spans="1:72" x14ac:dyDescent="0.3">
      <c r="A38" s="1">
        <f>IF(A37="ID HISTORICO",1,IF(AND(A37&lt;&gt;"ID HISTORICO",B38&lt;&gt;""),A37+1,""))</f>
        <v>37</v>
      </c>
      <c r="B38" s="1">
        <v>27</v>
      </c>
      <c r="C38" s="1" t="s">
        <v>8</v>
      </c>
      <c r="D38" s="1" t="s">
        <v>3</v>
      </c>
      <c r="E38" s="1" t="s">
        <v>5</v>
      </c>
      <c r="F38" s="1">
        <v>3</v>
      </c>
      <c r="G38" s="1">
        <v>1</v>
      </c>
      <c r="H38" s="1">
        <v>8</v>
      </c>
      <c r="I38" s="1">
        <v>2</v>
      </c>
      <c r="J38" s="1" t="s">
        <v>55</v>
      </c>
      <c r="K38" s="1">
        <v>0</v>
      </c>
      <c r="L38" s="1">
        <v>1</v>
      </c>
      <c r="M38" s="1" t="s">
        <v>51</v>
      </c>
      <c r="N38" s="1">
        <v>5</v>
      </c>
      <c r="BK38" s="1" t="str">
        <f>IF(LEFT(J38,2)="NO","NO PASA","PASA")</f>
        <v>NO PASA</v>
      </c>
      <c r="BL38" s="1">
        <f>SUM(AI38,AE38,AA38,I38,O38,S38,W38)</f>
        <v>2</v>
      </c>
      <c r="BM38" s="1">
        <f>IFERROR(IF(BK38="PASA",_xlfn.NUMBERVALUE(MID(J38,5,LEN(J38)-1)),IF(BK38="NO PASA",_xlfn.NUMBERVALUE(MID(J38,8,LEN(J38)-1)),"")),"")</f>
        <v>-3</v>
      </c>
      <c r="BN38" s="1" t="str">
        <f ca="1">IFERROR(IF(BK38="NO PASA",_xlfn.TEXTAFTER(J38,"-",1),""),"")</f>
        <v/>
      </c>
      <c r="BO38" s="1">
        <f>COUNTIF(A38:AL38,"EXPLOTA")</f>
        <v>0</v>
      </c>
      <c r="BP38" s="1">
        <f>COUNT(I38,O38,S38,W38,AA38,AE38,AI38)</f>
        <v>1</v>
      </c>
      <c r="BQ38" s="1">
        <f>MAX(N38:AL38)</f>
        <v>5</v>
      </c>
      <c r="BR38" s="1">
        <f>SUM(K38,P38,T38,X38,AB38,AF38,AJ38)</f>
        <v>0</v>
      </c>
      <c r="BS38" s="1">
        <f>_xlfn.NUMBERVALUE(MID(E38,2,LEN(E38)-1))</f>
        <v>8</v>
      </c>
      <c r="BT38" s="1">
        <f>COUNTIF(I38,_xlfn.NUMBERVALUE(MID(E38,2,LEN(E38)-1)))
 + COUNTIF(O38,_xlfn.NUMBERVALUE(MID(E38,2,LEN(E38)-1)))
 + COUNTIF(S38,_xlfn.NUMBERVALUE(MID(E38,2,LEN(E38)-1)))
 + COUNTIF(W38,_xlfn.NUMBERVALUE(MID(E38,2,LEN(E38)-1)))
 + COUNTIF(AA38,_xlfn.NUMBERVALUE(MID(E38,2,LEN(E38)-1)))
 + COUNTIF(AE38,_xlfn.NUMBERVALUE(MID(E38,2,LEN(E38)-1)))
 + COUNTIF(AI38,_xlfn.NUMBERVALUE(MID(E38,2,LEN(E38)-1)))</f>
        <v>0</v>
      </c>
    </row>
    <row r="39" spans="1:72" x14ac:dyDescent="0.3">
      <c r="A39" s="1">
        <f>IF(A38="ID HISTORICO",1,IF(AND(A38&lt;&gt;"ID HISTORICO",B39&lt;&gt;""),A38+1,""))</f>
        <v>38</v>
      </c>
      <c r="B39" s="1">
        <v>27</v>
      </c>
      <c r="C39" s="1" t="s">
        <v>14</v>
      </c>
      <c r="D39" s="1" t="s">
        <v>3</v>
      </c>
      <c r="E39" s="1" t="s">
        <v>6</v>
      </c>
      <c r="F39" s="1">
        <v>5</v>
      </c>
      <c r="G39" s="1">
        <v>1</v>
      </c>
      <c r="H39" s="1">
        <v>8</v>
      </c>
      <c r="I39" s="1">
        <v>8</v>
      </c>
      <c r="J39" s="1" t="s">
        <v>76</v>
      </c>
      <c r="K39" s="1">
        <v>0</v>
      </c>
      <c r="L39" s="1">
        <v>0</v>
      </c>
      <c r="M39" s="1" t="s">
        <v>51</v>
      </c>
      <c r="N39" s="1">
        <v>13</v>
      </c>
      <c r="BK39" s="1" t="str">
        <f>IF(LEFT(J39,2)="NO","NO PASA","PASA")</f>
        <v>PASA</v>
      </c>
      <c r="BL39" s="1">
        <f>SUM(AI39,AE39,AA39,I39,O39,S39,W39)</f>
        <v>8</v>
      </c>
      <c r="BM39" s="1">
        <f>IFERROR(IF(BK39="PASA",_xlfn.NUMBERVALUE(MID(J39,5,LEN(J39)-1)),IF(BK39="NO PASA",_xlfn.NUMBERVALUE(MID(J39,8,LEN(J39)-1)),"")),"")</f>
        <v>5</v>
      </c>
      <c r="BN39" s="1" t="str">
        <f>IFERROR(IF(BK39="NO PASA",_xlfn.TEXTAFTER(J39,"-",1),""),"")</f>
        <v/>
      </c>
      <c r="BO39" s="1">
        <f>COUNTIF(A39:AL39,"EXPLOTA")</f>
        <v>0</v>
      </c>
      <c r="BP39" s="1">
        <f>COUNT(I39,O39,S39,W39,AA39,AE39,AI39)</f>
        <v>1</v>
      </c>
      <c r="BQ39" s="1">
        <f>MAX(N39:AL39)</f>
        <v>13</v>
      </c>
      <c r="BR39" s="1">
        <f>SUM(K39,P39,T39,X39,AB39,AF39,AJ39)</f>
        <v>0</v>
      </c>
      <c r="BS39" s="1">
        <f>_xlfn.NUMBERVALUE(MID(E39,2,LEN(E39)-1))</f>
        <v>12</v>
      </c>
      <c r="BT39" s="1">
        <f>COUNTIF(I39,_xlfn.NUMBERVALUE(MID(E39,2,LEN(E39)-1)))
 + COUNTIF(O39,_xlfn.NUMBERVALUE(MID(E39,2,LEN(E39)-1)))
 + COUNTIF(S39,_xlfn.NUMBERVALUE(MID(E39,2,LEN(E39)-1)))
 + COUNTIF(W39,_xlfn.NUMBERVALUE(MID(E39,2,LEN(E39)-1)))
 + COUNTIF(AA39,_xlfn.NUMBERVALUE(MID(E39,2,LEN(E39)-1)))
 + COUNTIF(AE39,_xlfn.NUMBERVALUE(MID(E39,2,LEN(E39)-1)))
 + COUNTIF(AI39,_xlfn.NUMBERVALUE(MID(E39,2,LEN(E39)-1)))</f>
        <v>0</v>
      </c>
    </row>
    <row r="40" spans="1:72" x14ac:dyDescent="0.3">
      <c r="A40" s="1">
        <f>IF(A39="ID HISTORICO",1,IF(AND(A39&lt;&gt;"ID HISTORICO",B40&lt;&gt;""),A39+1,""))</f>
        <v>39</v>
      </c>
      <c r="B40" s="1">
        <v>27</v>
      </c>
      <c r="C40" s="1" t="s">
        <v>13</v>
      </c>
      <c r="D40" s="1" t="s">
        <v>3</v>
      </c>
      <c r="E40" s="1" t="s">
        <v>4</v>
      </c>
      <c r="F40" s="1">
        <v>0</v>
      </c>
      <c r="G40" s="1">
        <v>1</v>
      </c>
      <c r="H40" s="1">
        <v>8</v>
      </c>
      <c r="I40" s="1">
        <v>4</v>
      </c>
      <c r="J40" s="1" t="s">
        <v>55</v>
      </c>
      <c r="K40" s="1">
        <v>0</v>
      </c>
      <c r="L40" s="1">
        <v>1</v>
      </c>
      <c r="M40" s="1" t="s">
        <v>27</v>
      </c>
      <c r="N40" s="1">
        <v>4</v>
      </c>
      <c r="O40" s="1">
        <v>1</v>
      </c>
      <c r="Q40" s="1">
        <v>5</v>
      </c>
      <c r="R40" s="1" t="s">
        <v>51</v>
      </c>
      <c r="BK40" s="1" t="str">
        <f>IF(LEFT(J40,2)="NO","NO PASA","PASA")</f>
        <v>NO PASA</v>
      </c>
      <c r="BL40" s="1">
        <f>SUM(AI40,AE40,AA40,I40,O40,S40,W40)</f>
        <v>5</v>
      </c>
      <c r="BM40" s="1">
        <f>IFERROR(IF(BK40="PASA",_xlfn.NUMBERVALUE(MID(J40,5,LEN(J40)-1)),IF(BK40="NO PASA",_xlfn.NUMBERVALUE(MID(J40,8,LEN(J40)-1)),"")),"")</f>
        <v>-3</v>
      </c>
      <c r="BN40" s="1" t="str">
        <f ca="1">IFERROR(IF(BK40="NO PASA",_xlfn.TEXTAFTER(J40,"-",1),""),"")</f>
        <v/>
      </c>
      <c r="BO40" s="1">
        <f>COUNTIF(A40:AL40,"EXPLOTA")</f>
        <v>1</v>
      </c>
      <c r="BP40" s="1">
        <f>COUNT(I40,O40,S40,W40,AA40,AE40,AI40)</f>
        <v>2</v>
      </c>
      <c r="BQ40" s="1">
        <f>MAX(N40:AL40)</f>
        <v>5</v>
      </c>
      <c r="BR40" s="1">
        <f>SUM(K40,P40,T40,X40,AB40,AF40,AJ40)</f>
        <v>0</v>
      </c>
      <c r="BS40" s="1">
        <f>_xlfn.NUMBERVALUE(MID(E40,2,LEN(E40)-1))</f>
        <v>4</v>
      </c>
      <c r="BT40" s="1">
        <f>COUNTIF(I40,_xlfn.NUMBERVALUE(MID(E40,2,LEN(E40)-1)))
 + COUNTIF(O40,_xlfn.NUMBERVALUE(MID(E40,2,LEN(E40)-1)))
 + COUNTIF(S40,_xlfn.NUMBERVALUE(MID(E40,2,LEN(E40)-1)))
 + COUNTIF(W40,_xlfn.NUMBERVALUE(MID(E40,2,LEN(E40)-1)))
 + COUNTIF(AA40,_xlfn.NUMBERVALUE(MID(E40,2,LEN(E40)-1)))
 + COUNTIF(AE40,_xlfn.NUMBERVALUE(MID(E40,2,LEN(E40)-1)))
 + COUNTIF(AI40,_xlfn.NUMBERVALUE(MID(E40,2,LEN(E40)-1)))</f>
        <v>1</v>
      </c>
    </row>
    <row r="41" spans="1:72" x14ac:dyDescent="0.3">
      <c r="A41" s="1">
        <f>IF(A40="ID HISTORICO",1,IF(AND(A40&lt;&gt;"ID HISTORICO",B41&lt;&gt;""),A40+1,""))</f>
        <v>40</v>
      </c>
      <c r="B41" s="1">
        <v>28</v>
      </c>
      <c r="C41" s="1" t="s">
        <v>13</v>
      </c>
      <c r="D41" s="1" t="s">
        <v>3</v>
      </c>
      <c r="E41" s="1" t="s">
        <v>4</v>
      </c>
      <c r="F41" s="1">
        <v>0</v>
      </c>
      <c r="G41" s="1">
        <v>2</v>
      </c>
      <c r="H41" s="1">
        <v>3</v>
      </c>
      <c r="I41" s="1">
        <v>1</v>
      </c>
      <c r="J41" s="1" t="s">
        <v>71</v>
      </c>
      <c r="K41" s="1">
        <v>0</v>
      </c>
      <c r="L41" s="1">
        <v>1</v>
      </c>
      <c r="M41" s="1" t="s">
        <v>51</v>
      </c>
      <c r="N41" s="1">
        <v>1</v>
      </c>
      <c r="BK41" s="1" t="str">
        <f>IF(LEFT(J41,2)="NO","NO PASA","PASA")</f>
        <v>NO PASA</v>
      </c>
      <c r="BL41" s="1">
        <f>SUM(AI41,AE41,AA41,I41,O41,S41,W41)</f>
        <v>1</v>
      </c>
      <c r="BM41" s="1">
        <f>IFERROR(IF(BK41="PASA",_xlfn.NUMBERVALUE(MID(J41,5,LEN(J41)-1)),IF(BK41="NO PASA",_xlfn.NUMBERVALUE(MID(J41,8,LEN(J41)-1)),"")),"")</f>
        <v>-2</v>
      </c>
      <c r="BN41" s="1" t="str">
        <f ca="1">IFERROR(IF(BK41="NO PASA",_xlfn.TEXTAFTER(J41,"-",1),""),"")</f>
        <v/>
      </c>
      <c r="BO41" s="1">
        <f>COUNTIF(A41:AL41,"EXPLOTA")</f>
        <v>0</v>
      </c>
      <c r="BP41" s="1">
        <f>COUNT(I41,O41,S41,W41,AA41,AE41,AI41)</f>
        <v>1</v>
      </c>
      <c r="BQ41" s="1">
        <f>MAX(N41:AL41)</f>
        <v>1</v>
      </c>
      <c r="BR41" s="1">
        <f>SUM(K41,P41,T41,X41,AB41,AF41,AJ41)</f>
        <v>0</v>
      </c>
      <c r="BS41" s="1">
        <f>_xlfn.NUMBERVALUE(MID(E41,2,LEN(E41)-1))</f>
        <v>4</v>
      </c>
      <c r="BT41" s="1">
        <f>COUNTIF(I41,_xlfn.NUMBERVALUE(MID(E41,2,LEN(E41)-1)))
 + COUNTIF(O41,_xlfn.NUMBERVALUE(MID(E41,2,LEN(E41)-1)))
 + COUNTIF(S41,_xlfn.NUMBERVALUE(MID(E41,2,LEN(E41)-1)))
 + COUNTIF(W41,_xlfn.NUMBERVALUE(MID(E41,2,LEN(E41)-1)))
 + COUNTIF(AA41,_xlfn.NUMBERVALUE(MID(E41,2,LEN(E41)-1)))
 + COUNTIF(AE41,_xlfn.NUMBERVALUE(MID(E41,2,LEN(E41)-1)))
 + COUNTIF(AI41,_xlfn.NUMBERVALUE(MID(E41,2,LEN(E41)-1)))</f>
        <v>0</v>
      </c>
    </row>
    <row r="42" spans="1:72" x14ac:dyDescent="0.3">
      <c r="A42" s="1">
        <f>IF(A41="ID HISTORICO",1,IF(AND(A41&lt;&gt;"ID HISTORICO",B42&lt;&gt;""),A41+1,""))</f>
        <v>41</v>
      </c>
      <c r="B42" s="1">
        <v>29</v>
      </c>
      <c r="C42" s="1" t="s">
        <v>13</v>
      </c>
      <c r="D42" s="1" t="s">
        <v>3</v>
      </c>
      <c r="E42" s="1" t="s">
        <v>4</v>
      </c>
      <c r="F42" s="1">
        <v>0</v>
      </c>
      <c r="G42" s="1">
        <v>3</v>
      </c>
      <c r="H42" s="1">
        <v>3</v>
      </c>
      <c r="I42" s="1">
        <v>1</v>
      </c>
      <c r="J42" s="1" t="s">
        <v>71</v>
      </c>
      <c r="K42" s="1">
        <v>0</v>
      </c>
      <c r="L42" s="1">
        <v>1</v>
      </c>
      <c r="M42" s="1" t="s">
        <v>51</v>
      </c>
      <c r="N42" s="1">
        <v>1</v>
      </c>
      <c r="BK42" s="1" t="str">
        <f>IF(LEFT(J42,2)="NO","NO PASA","PASA")</f>
        <v>NO PASA</v>
      </c>
      <c r="BL42" s="1">
        <f>SUM(AI42,AE42,AA42,I42,O42,S42,W42)</f>
        <v>1</v>
      </c>
      <c r="BM42" s="1">
        <f>IFERROR(IF(BK42="PASA",_xlfn.NUMBERVALUE(MID(J42,5,LEN(J42)-1)),IF(BK42="NO PASA",_xlfn.NUMBERVALUE(MID(J42,8,LEN(J42)-1)),"")),"")</f>
        <v>-2</v>
      </c>
      <c r="BN42" s="1" t="str">
        <f ca="1">IFERROR(IF(BK42="NO PASA",_xlfn.TEXTAFTER(J42,"-",1),""),"")</f>
        <v/>
      </c>
      <c r="BO42" s="1">
        <f>COUNTIF(A42:AL42,"EXPLOTA")</f>
        <v>0</v>
      </c>
      <c r="BP42" s="1">
        <f>COUNT(I42,O42,S42,W42,AA42,AE42,AI42)</f>
        <v>1</v>
      </c>
      <c r="BQ42" s="1">
        <f>MAX(N42:AL42)</f>
        <v>1</v>
      </c>
      <c r="BR42" s="1">
        <f>SUM(K42,P42,T42,X42,AB42,AF42,AJ42)</f>
        <v>0</v>
      </c>
      <c r="BS42" s="1">
        <f>_xlfn.NUMBERVALUE(MID(E42,2,LEN(E42)-1))</f>
        <v>4</v>
      </c>
      <c r="BT42" s="1">
        <f>COUNTIF(I42,_xlfn.NUMBERVALUE(MID(E42,2,LEN(E42)-1)))
 + COUNTIF(O42,_xlfn.NUMBERVALUE(MID(E42,2,LEN(E42)-1)))
 + COUNTIF(S42,_xlfn.NUMBERVALUE(MID(E42,2,LEN(E42)-1)))
 + COUNTIF(W42,_xlfn.NUMBERVALUE(MID(E42,2,LEN(E42)-1)))
 + COUNTIF(AA42,_xlfn.NUMBERVALUE(MID(E42,2,LEN(E42)-1)))
 + COUNTIF(AE42,_xlfn.NUMBERVALUE(MID(E42,2,LEN(E42)-1)))
 + COUNTIF(AI42,_xlfn.NUMBERVALUE(MID(E42,2,LEN(E42)-1)))</f>
        <v>0</v>
      </c>
    </row>
    <row r="43" spans="1:72" x14ac:dyDescent="0.3">
      <c r="A43" s="1">
        <f>IF(A42="ID HISTORICO",1,IF(AND(A42&lt;&gt;"ID HISTORICO",B43&lt;&gt;""),A42+1,""))</f>
        <v>42</v>
      </c>
      <c r="B43" s="1">
        <v>30</v>
      </c>
      <c r="C43" s="1" t="s">
        <v>14</v>
      </c>
      <c r="D43" s="1" t="s">
        <v>3</v>
      </c>
      <c r="E43" s="1" t="s">
        <v>6</v>
      </c>
      <c r="F43" s="1">
        <v>5</v>
      </c>
      <c r="G43" s="1">
        <v>1</v>
      </c>
      <c r="H43" s="1">
        <v>4</v>
      </c>
      <c r="I43" s="1">
        <v>3</v>
      </c>
      <c r="J43" s="1" t="s">
        <v>76</v>
      </c>
      <c r="K43" s="1">
        <v>1</v>
      </c>
      <c r="L43" s="1">
        <v>0</v>
      </c>
      <c r="M43" s="1" t="s">
        <v>51</v>
      </c>
      <c r="N43" s="1">
        <v>9</v>
      </c>
      <c r="BK43" s="1" t="str">
        <f>IF(LEFT(J43,2)="NO","NO PASA","PASA")</f>
        <v>PASA</v>
      </c>
      <c r="BL43" s="1">
        <f>SUM(AI43,AE43,AA43,I43,O43,S43,W43)</f>
        <v>3</v>
      </c>
      <c r="BM43" s="1">
        <f>IFERROR(IF(BK43="PASA",_xlfn.NUMBERVALUE(MID(J43,5,LEN(J43)-1)),IF(BK43="NO PASA",_xlfn.NUMBERVALUE(MID(J43,8,LEN(J43)-1)),"")),"")</f>
        <v>5</v>
      </c>
      <c r="BN43" s="1" t="str">
        <f>IFERROR(IF(BK43="NO PASA",_xlfn.TEXTAFTER(J43,"-",1),""),"")</f>
        <v/>
      </c>
      <c r="BO43" s="1">
        <f>COUNTIF(A43:AL43,"EXPLOTA")</f>
        <v>0</v>
      </c>
      <c r="BP43" s="1">
        <f>COUNT(I43,O43,S43,W43,AA43,AE43,AI43)</f>
        <v>1</v>
      </c>
      <c r="BQ43" s="1">
        <f>MAX(N43:AL43)</f>
        <v>9</v>
      </c>
      <c r="BR43" s="1">
        <f>SUM(K43,P43,T43,X43,AB43,AF43,AJ43)</f>
        <v>1</v>
      </c>
      <c r="BS43" s="1">
        <f>_xlfn.NUMBERVALUE(MID(E43,2,LEN(E43)-1))</f>
        <v>12</v>
      </c>
      <c r="BT43" s="1">
        <f>COUNTIF(I43,_xlfn.NUMBERVALUE(MID(E43,2,LEN(E43)-1)))
 + COUNTIF(O43,_xlfn.NUMBERVALUE(MID(E43,2,LEN(E43)-1)))
 + COUNTIF(S43,_xlfn.NUMBERVALUE(MID(E43,2,LEN(E43)-1)))
 + COUNTIF(W43,_xlfn.NUMBERVALUE(MID(E43,2,LEN(E43)-1)))
 + COUNTIF(AA43,_xlfn.NUMBERVALUE(MID(E43,2,LEN(E43)-1)))
 + COUNTIF(AE43,_xlfn.NUMBERVALUE(MID(E43,2,LEN(E43)-1)))
 + COUNTIF(AI43,_xlfn.NUMBERVALUE(MID(E43,2,LEN(E43)-1)))</f>
        <v>0</v>
      </c>
    </row>
    <row r="44" spans="1:72" x14ac:dyDescent="0.3">
      <c r="A44" s="1">
        <f>IF(A43="ID HISTORICO",1,IF(AND(A43&lt;&gt;"ID HISTORICO",B44&lt;&gt;""),A43+1,""))</f>
        <v>43</v>
      </c>
      <c r="B44" s="1">
        <v>31</v>
      </c>
      <c r="C44" s="1" t="s">
        <v>14</v>
      </c>
      <c r="D44" s="1" t="s">
        <v>12</v>
      </c>
      <c r="E44" s="1" t="s">
        <v>21</v>
      </c>
      <c r="F44" s="1">
        <v>1</v>
      </c>
      <c r="G44" s="1">
        <v>0</v>
      </c>
      <c r="H44" s="1">
        <v>15</v>
      </c>
      <c r="I44" s="1">
        <v>10</v>
      </c>
      <c r="J44" s="1" t="s">
        <v>72</v>
      </c>
      <c r="K44" s="1">
        <v>0</v>
      </c>
      <c r="L44" s="1">
        <v>1</v>
      </c>
      <c r="M44" s="1" t="s">
        <v>51</v>
      </c>
      <c r="N44" s="1">
        <v>11</v>
      </c>
      <c r="BK44" s="1" t="str">
        <f>IF(LEFT(J44,2)="NO","NO PASA","PASA")</f>
        <v>NO PASA</v>
      </c>
      <c r="BL44" s="1">
        <f>SUM(AI44,AE44,AA44,I44,O44,S44,W44)</f>
        <v>10</v>
      </c>
      <c r="BM44" s="1">
        <f>IFERROR(IF(BK44="PASA",_xlfn.NUMBERVALUE(MID(J44,5,LEN(J44)-1)),IF(BK44="NO PASA",_xlfn.NUMBERVALUE(MID(J44,8,LEN(J44)-1)),"")),"")</f>
        <v>-4</v>
      </c>
      <c r="BN44" s="1" t="str">
        <f ca="1">IFERROR(IF(BK44="NO PASA",_xlfn.TEXTAFTER(J44,"-",1),""),"")</f>
        <v/>
      </c>
      <c r="BO44" s="1">
        <f>COUNTIF(A44:AL44,"EXPLOTA")</f>
        <v>0</v>
      </c>
      <c r="BP44" s="1">
        <f>COUNT(I44,O44,S44,W44,AA44,AE44,AI44)</f>
        <v>1</v>
      </c>
      <c r="BQ44" s="1">
        <f>MAX(N44:AL44)</f>
        <v>11</v>
      </c>
      <c r="BR44" s="1">
        <f>SUM(K44,P44,T44,X44,AB44,AF44,AJ44)</f>
        <v>0</v>
      </c>
      <c r="BS44" s="1">
        <f>_xlfn.NUMBERVALUE(MID(E44,2,LEN(E44)-1))</f>
        <v>20</v>
      </c>
      <c r="BT44" s="1">
        <f>COUNTIF(I44,_xlfn.NUMBERVALUE(MID(E44,2,LEN(E44)-1)))
 + COUNTIF(O44,_xlfn.NUMBERVALUE(MID(E44,2,LEN(E44)-1)))
 + COUNTIF(S44,_xlfn.NUMBERVALUE(MID(E44,2,LEN(E44)-1)))
 + COUNTIF(W44,_xlfn.NUMBERVALUE(MID(E44,2,LEN(E44)-1)))
 + COUNTIF(AA44,_xlfn.NUMBERVALUE(MID(E44,2,LEN(E44)-1)))
 + COUNTIF(AE44,_xlfn.NUMBERVALUE(MID(E44,2,LEN(E44)-1)))
 + COUNTIF(AI44,_xlfn.NUMBERVALUE(MID(E44,2,LEN(E44)-1)))</f>
        <v>0</v>
      </c>
    </row>
    <row r="45" spans="1:72" x14ac:dyDescent="0.3">
      <c r="A45" s="1">
        <f>IF(A44="ID HISTORICO",1,IF(AND(A44&lt;&gt;"ID HISTORICO",B45&lt;&gt;""),A44+1,""))</f>
        <v>44</v>
      </c>
      <c r="B45" s="1">
        <v>32</v>
      </c>
      <c r="C45" s="1" t="s">
        <v>8</v>
      </c>
      <c r="D45" s="1" t="s">
        <v>3</v>
      </c>
      <c r="E45" s="1" t="s">
        <v>5</v>
      </c>
      <c r="F45" s="1">
        <v>3</v>
      </c>
      <c r="G45" s="1">
        <v>2</v>
      </c>
      <c r="H45" s="1">
        <v>5</v>
      </c>
      <c r="I45" s="1">
        <v>4</v>
      </c>
      <c r="J45" s="1" t="s">
        <v>70</v>
      </c>
      <c r="K45" s="1">
        <v>0</v>
      </c>
      <c r="L45" s="1">
        <v>0</v>
      </c>
      <c r="M45" s="1" t="s">
        <v>51</v>
      </c>
      <c r="N45" s="1">
        <v>7</v>
      </c>
      <c r="BK45" s="1" t="str">
        <f>IF(LEFT(J45,2)="NO","NO PASA","PASA")</f>
        <v>PASA</v>
      </c>
      <c r="BL45" s="1">
        <f>SUM(AI45,AE45,AA45,I45,O45,S45,W45)</f>
        <v>4</v>
      </c>
      <c r="BM45" s="1">
        <f>IFERROR(IF(BK45="PASA",_xlfn.NUMBERVALUE(MID(J45,5,LEN(J45)-1)),IF(BK45="NO PASA",_xlfn.NUMBERVALUE(MID(J45,8,LEN(J45)-1)),"")),"")</f>
        <v>2</v>
      </c>
      <c r="BN45" s="1" t="str">
        <f>IFERROR(IF(BK45="NO PASA",_xlfn.TEXTAFTER(J45,"-",1),""),"")</f>
        <v/>
      </c>
      <c r="BO45" s="1">
        <f>COUNTIF(A45:AL45,"EXPLOTA")</f>
        <v>0</v>
      </c>
      <c r="BP45" s="1">
        <f>COUNT(I45,O45,S45,W45,AA45,AE45,AI45)</f>
        <v>1</v>
      </c>
      <c r="BQ45" s="1">
        <f>MAX(N45:AL45)</f>
        <v>7</v>
      </c>
      <c r="BR45" s="1">
        <f>SUM(K45,P45,T45,X45,AB45,AF45,AJ45)</f>
        <v>0</v>
      </c>
      <c r="BS45" s="1">
        <f>_xlfn.NUMBERVALUE(MID(E45,2,LEN(E45)-1))</f>
        <v>8</v>
      </c>
      <c r="BT45" s="1">
        <f>COUNTIF(I45,_xlfn.NUMBERVALUE(MID(E45,2,LEN(E45)-1)))
 + COUNTIF(O45,_xlfn.NUMBERVALUE(MID(E45,2,LEN(E45)-1)))
 + COUNTIF(S45,_xlfn.NUMBERVALUE(MID(E45,2,LEN(E45)-1)))
 + COUNTIF(W45,_xlfn.NUMBERVALUE(MID(E45,2,LEN(E45)-1)))
 + COUNTIF(AA45,_xlfn.NUMBERVALUE(MID(E45,2,LEN(E45)-1)))
 + COUNTIF(AE45,_xlfn.NUMBERVALUE(MID(E45,2,LEN(E45)-1)))
 + COUNTIF(AI45,_xlfn.NUMBERVALUE(MID(E45,2,LEN(E45)-1)))</f>
        <v>0</v>
      </c>
    </row>
    <row r="46" spans="1:72" x14ac:dyDescent="0.3">
      <c r="A46" s="1">
        <f>IF(A45="ID HISTORICO",1,IF(AND(A45&lt;&gt;"ID HISTORICO",B46&lt;&gt;""),A45+1,""))</f>
        <v>45</v>
      </c>
      <c r="B46" s="1">
        <v>33</v>
      </c>
      <c r="C46" s="1" t="s">
        <v>8</v>
      </c>
      <c r="D46" s="1" t="s">
        <v>10</v>
      </c>
      <c r="E46" s="1" t="s">
        <v>23</v>
      </c>
      <c r="F46" s="1">
        <v>0</v>
      </c>
      <c r="G46" s="1">
        <v>2</v>
      </c>
      <c r="H46" s="1">
        <v>4</v>
      </c>
      <c r="I46" s="1">
        <v>3</v>
      </c>
      <c r="J46" s="1" t="s">
        <v>66</v>
      </c>
      <c r="K46" s="1">
        <v>1</v>
      </c>
      <c r="L46" s="1">
        <v>0</v>
      </c>
      <c r="M46" s="1" t="s">
        <v>51</v>
      </c>
      <c r="N46" s="1">
        <v>4</v>
      </c>
      <c r="BK46" s="1" t="str">
        <f>IF(LEFT(J46,2)="NO","NO PASA","PASA")</f>
        <v>PASA</v>
      </c>
      <c r="BL46" s="1">
        <f>SUM(AI46,AE46,AA46,I46,O46,S46,W46)</f>
        <v>3</v>
      </c>
      <c r="BM46" s="1">
        <f>IFERROR(IF(BK46="PASA",_xlfn.NUMBERVALUE(MID(J46,5,LEN(J46)-1)),IF(BK46="NO PASA",_xlfn.NUMBERVALUE(MID(J46,8,LEN(J46)-1)),"")),"")</f>
        <v>0</v>
      </c>
      <c r="BN46" s="1" t="str">
        <f>IFERROR(IF(BK46="NO PASA",_xlfn.TEXTAFTER(J46,"-",1),""),"")</f>
        <v/>
      </c>
      <c r="BO46" s="1">
        <f>COUNTIF(A46:AL46,"EXPLOTA")</f>
        <v>0</v>
      </c>
      <c r="BP46" s="1">
        <f>COUNT(I46,O46,S46,W46,AA46,AE46,AI46)</f>
        <v>1</v>
      </c>
      <c r="BQ46" s="1">
        <f>MAX(N46:AL46)</f>
        <v>4</v>
      </c>
      <c r="BR46" s="1">
        <f>SUM(K46,P46,T46,X46,AB46,AF46,AJ46)</f>
        <v>1</v>
      </c>
      <c r="BS46" s="1">
        <f>_xlfn.NUMBERVALUE(MID(E46,2,LEN(E46)-1))</f>
        <v>6</v>
      </c>
      <c r="BT46" s="1">
        <f>COUNTIF(I46,_xlfn.NUMBERVALUE(MID(E46,2,LEN(E46)-1)))
 + COUNTIF(O46,_xlfn.NUMBERVALUE(MID(E46,2,LEN(E46)-1)))
 + COUNTIF(S46,_xlfn.NUMBERVALUE(MID(E46,2,LEN(E46)-1)))
 + COUNTIF(W46,_xlfn.NUMBERVALUE(MID(E46,2,LEN(E46)-1)))
 + COUNTIF(AA46,_xlfn.NUMBERVALUE(MID(E46,2,LEN(E46)-1)))
 + COUNTIF(AE46,_xlfn.NUMBERVALUE(MID(E46,2,LEN(E46)-1)))
 + COUNTIF(AI46,_xlfn.NUMBERVALUE(MID(E46,2,LEN(E46)-1)))</f>
        <v>0</v>
      </c>
    </row>
    <row r="47" spans="1:72" x14ac:dyDescent="0.3">
      <c r="A47" s="1">
        <f>IF(A46="ID HISTORICO",1,IF(AND(A46&lt;&gt;"ID HISTORICO",B47&lt;&gt;""),A46+1,""))</f>
        <v>46</v>
      </c>
      <c r="B47" s="1">
        <v>34</v>
      </c>
      <c r="C47" s="1" t="s">
        <v>0</v>
      </c>
      <c r="D47" s="1" t="s">
        <v>10</v>
      </c>
      <c r="E47" s="1" t="s">
        <v>22</v>
      </c>
      <c r="F47" s="1">
        <v>0</v>
      </c>
      <c r="G47" s="1">
        <v>3</v>
      </c>
      <c r="H47" s="1">
        <v>7</v>
      </c>
      <c r="I47" s="1">
        <v>6</v>
      </c>
      <c r="J47" s="1" t="s">
        <v>66</v>
      </c>
      <c r="K47" s="1">
        <v>1</v>
      </c>
      <c r="L47" s="1">
        <v>0</v>
      </c>
      <c r="M47" s="1" t="s">
        <v>51</v>
      </c>
      <c r="N47" s="1">
        <v>7</v>
      </c>
      <c r="BK47" s="1" t="str">
        <f>IF(LEFT(J47,2)="NO","NO PASA","PASA")</f>
        <v>PASA</v>
      </c>
      <c r="BL47" s="1">
        <f>SUM(AI47,AE47,AA47,I47,O47,S47,W47)</f>
        <v>6</v>
      </c>
      <c r="BM47" s="1">
        <f>IFERROR(IF(BK47="PASA",_xlfn.NUMBERVALUE(MID(J47,5,LEN(J47)-1)),IF(BK47="NO PASA",_xlfn.NUMBERVALUE(MID(J47,8,LEN(J47)-1)),"")),"")</f>
        <v>0</v>
      </c>
      <c r="BN47" s="1" t="str">
        <f>IFERROR(IF(BK47="NO PASA",_xlfn.TEXTAFTER(J47,"-",1),""),"")</f>
        <v/>
      </c>
      <c r="BO47" s="1">
        <f>COUNTIF(A47:AL47,"EXPLOTA")</f>
        <v>0</v>
      </c>
      <c r="BP47" s="1">
        <f>COUNT(I47,O47,S47,W47,AA47,AE47,AI47)</f>
        <v>1</v>
      </c>
      <c r="BQ47" s="1">
        <f>MAX(N47:AL47)</f>
        <v>7</v>
      </c>
      <c r="BR47" s="1">
        <f>SUM(K47,P47,T47,X47,AB47,AF47,AJ47)</f>
        <v>1</v>
      </c>
      <c r="BS47" s="1">
        <f>_xlfn.NUMBERVALUE(MID(E47,2,LEN(E47)-1))</f>
        <v>10</v>
      </c>
      <c r="BT47" s="1">
        <f>COUNTIF(I47,_xlfn.NUMBERVALUE(MID(E47,2,LEN(E47)-1)))
 + COUNTIF(O47,_xlfn.NUMBERVALUE(MID(E47,2,LEN(E47)-1)))
 + COUNTIF(S47,_xlfn.NUMBERVALUE(MID(E47,2,LEN(E47)-1)))
 + COUNTIF(W47,_xlfn.NUMBERVALUE(MID(E47,2,LEN(E47)-1)))
 + COUNTIF(AA47,_xlfn.NUMBERVALUE(MID(E47,2,LEN(E47)-1)))
 + COUNTIF(AE47,_xlfn.NUMBERVALUE(MID(E47,2,LEN(E47)-1)))
 + COUNTIF(AI47,_xlfn.NUMBERVALUE(MID(E47,2,LEN(E47)-1)))</f>
        <v>0</v>
      </c>
    </row>
    <row r="48" spans="1:72" x14ac:dyDescent="0.3">
      <c r="A48" s="1">
        <f>IF(A47="ID HISTORICO",1,IF(AND(A47&lt;&gt;"ID HISTORICO",B48&lt;&gt;""),A47+1,""))</f>
        <v>47</v>
      </c>
      <c r="B48" s="1">
        <v>35</v>
      </c>
      <c r="C48" s="1" t="s">
        <v>0</v>
      </c>
      <c r="D48" s="1" t="s">
        <v>12</v>
      </c>
      <c r="E48" s="1" t="s">
        <v>5</v>
      </c>
      <c r="F48" s="1">
        <v>0</v>
      </c>
      <c r="G48" s="1">
        <v>2</v>
      </c>
      <c r="H48" s="1">
        <v>4</v>
      </c>
      <c r="I48" s="1">
        <v>5</v>
      </c>
      <c r="J48" s="1" t="s">
        <v>52</v>
      </c>
      <c r="K48" s="1">
        <v>0</v>
      </c>
      <c r="L48" s="1">
        <v>0</v>
      </c>
      <c r="M48" s="1" t="s">
        <v>51</v>
      </c>
      <c r="N48" s="1">
        <v>5</v>
      </c>
      <c r="BK48" s="1" t="str">
        <f>IF(LEFT(J48,2)="NO","NO PASA","PASA")</f>
        <v>PASA</v>
      </c>
      <c r="BL48" s="1">
        <f>SUM(AI48,AE48,AA48,I48,O48,S48,W48)</f>
        <v>5</v>
      </c>
      <c r="BM48" s="1">
        <f>IFERROR(IF(BK48="PASA",_xlfn.NUMBERVALUE(MID(J48,5,LEN(J48)-1)),IF(BK48="NO PASA",_xlfn.NUMBERVALUE(MID(J48,8,LEN(J48)-1)),"")),"")</f>
        <v>1</v>
      </c>
      <c r="BN48" s="1" t="str">
        <f>IFERROR(IF(BK48="NO PASA",_xlfn.TEXTAFTER(J48,"-",1),""),"")</f>
        <v/>
      </c>
      <c r="BO48" s="1">
        <f>COUNTIF(A48:AL48,"EXPLOTA")</f>
        <v>0</v>
      </c>
      <c r="BP48" s="1">
        <f>COUNT(I48,O48,S48,W48,AA48,AE48,AI48)</f>
        <v>1</v>
      </c>
      <c r="BQ48" s="1">
        <f>MAX(N48:AL48)</f>
        <v>5</v>
      </c>
      <c r="BR48" s="1">
        <f>SUM(K48,P48,T48,X48,AB48,AF48,AJ48)</f>
        <v>0</v>
      </c>
      <c r="BS48" s="1">
        <f>_xlfn.NUMBERVALUE(MID(E48,2,LEN(E48)-1))</f>
        <v>8</v>
      </c>
      <c r="BT48" s="1">
        <f>COUNTIF(I48,_xlfn.NUMBERVALUE(MID(E48,2,LEN(E48)-1)))
 + COUNTIF(O48,_xlfn.NUMBERVALUE(MID(E48,2,LEN(E48)-1)))
 + COUNTIF(S48,_xlfn.NUMBERVALUE(MID(E48,2,LEN(E48)-1)))
 + COUNTIF(W48,_xlfn.NUMBERVALUE(MID(E48,2,LEN(E48)-1)))
 + COUNTIF(AA48,_xlfn.NUMBERVALUE(MID(E48,2,LEN(E48)-1)))
 + COUNTIF(AE48,_xlfn.NUMBERVALUE(MID(E48,2,LEN(E48)-1)))
 + COUNTIF(AI48,_xlfn.NUMBERVALUE(MID(E48,2,LEN(E48)-1)))</f>
        <v>0</v>
      </c>
    </row>
    <row r="49" spans="1:72" x14ac:dyDescent="0.3">
      <c r="A49" s="1">
        <f>IF(A48="ID HISTORICO",1,IF(AND(A48&lt;&gt;"ID HISTORICO",B49&lt;&gt;""),A48+1,""))</f>
        <v>48</v>
      </c>
      <c r="B49" s="1">
        <v>36</v>
      </c>
      <c r="C49" s="1" t="s">
        <v>8</v>
      </c>
      <c r="D49" s="1" t="s">
        <v>10</v>
      </c>
      <c r="E49" s="1" t="s">
        <v>23</v>
      </c>
      <c r="F49" s="1">
        <v>0</v>
      </c>
      <c r="G49" s="1">
        <v>1</v>
      </c>
      <c r="H49" s="1">
        <v>4</v>
      </c>
      <c r="I49" s="1">
        <v>1</v>
      </c>
      <c r="J49" s="1" t="s">
        <v>55</v>
      </c>
      <c r="K49" s="1">
        <v>0</v>
      </c>
      <c r="L49" s="1">
        <v>1</v>
      </c>
      <c r="M49" s="1" t="s">
        <v>51</v>
      </c>
      <c r="N49" s="1">
        <v>1</v>
      </c>
      <c r="BK49" s="1" t="str">
        <f>IF(LEFT(J49,2)="NO","NO PASA","PASA")</f>
        <v>NO PASA</v>
      </c>
      <c r="BL49" s="1">
        <f>SUM(AI49,AE49,AA49,I49,O49,S49,W49)</f>
        <v>1</v>
      </c>
      <c r="BM49" s="1">
        <f>IFERROR(IF(BK49="PASA",_xlfn.NUMBERVALUE(MID(J49,5,LEN(J49)-1)),IF(BK49="NO PASA",_xlfn.NUMBERVALUE(MID(J49,8,LEN(J49)-1)),"")),"")</f>
        <v>-3</v>
      </c>
      <c r="BN49" s="1" t="str">
        <f ca="1">IFERROR(IF(BK49="NO PASA",_xlfn.TEXTAFTER(J49,"-",1),""),"")</f>
        <v/>
      </c>
      <c r="BO49" s="1">
        <f>COUNTIF(A49:AL49,"EXPLOTA")</f>
        <v>0</v>
      </c>
      <c r="BP49" s="1">
        <f>COUNT(I49,O49,S49,W49,AA49,AE49,AI49)</f>
        <v>1</v>
      </c>
      <c r="BQ49" s="1">
        <f>MAX(N49:AL49)</f>
        <v>1</v>
      </c>
      <c r="BR49" s="1">
        <f>SUM(K49,P49,T49,X49,AB49,AF49,AJ49)</f>
        <v>0</v>
      </c>
      <c r="BS49" s="1">
        <f>_xlfn.NUMBERVALUE(MID(E49,2,LEN(E49)-1))</f>
        <v>6</v>
      </c>
      <c r="BT49" s="1">
        <f>COUNTIF(I49,_xlfn.NUMBERVALUE(MID(E49,2,LEN(E49)-1)))
 + COUNTIF(O49,_xlfn.NUMBERVALUE(MID(E49,2,LEN(E49)-1)))
 + COUNTIF(S49,_xlfn.NUMBERVALUE(MID(E49,2,LEN(E49)-1)))
 + COUNTIF(W49,_xlfn.NUMBERVALUE(MID(E49,2,LEN(E49)-1)))
 + COUNTIF(AA49,_xlfn.NUMBERVALUE(MID(E49,2,LEN(E49)-1)))
 + COUNTIF(AE49,_xlfn.NUMBERVALUE(MID(E49,2,LEN(E49)-1)))
 + COUNTIF(AI49,_xlfn.NUMBERVALUE(MID(E49,2,LEN(E49)-1)))</f>
        <v>0</v>
      </c>
    </row>
    <row r="50" spans="1:72" x14ac:dyDescent="0.3">
      <c r="A50" s="1">
        <f>IF(A49="ID HISTORICO",1,IF(AND(A49&lt;&gt;"ID HISTORICO",B50&lt;&gt;""),A49+1,""))</f>
        <v>49</v>
      </c>
      <c r="B50" s="1">
        <v>37</v>
      </c>
      <c r="C50" s="1" t="s">
        <v>0</v>
      </c>
      <c r="D50" s="1" t="s">
        <v>11</v>
      </c>
      <c r="E50" s="1" t="s">
        <v>5</v>
      </c>
      <c r="F50" s="1">
        <v>0</v>
      </c>
      <c r="G50" s="1">
        <v>2</v>
      </c>
      <c r="H50" s="1">
        <v>6</v>
      </c>
      <c r="I50" s="1">
        <v>7</v>
      </c>
      <c r="J50" s="1" t="s">
        <v>53</v>
      </c>
      <c r="K50" s="1">
        <v>1</v>
      </c>
      <c r="L50" s="1">
        <v>0</v>
      </c>
      <c r="M50" s="1" t="s">
        <v>27</v>
      </c>
      <c r="N50" s="1">
        <v>8</v>
      </c>
      <c r="O50" s="1">
        <v>1</v>
      </c>
      <c r="Q50" s="1">
        <v>9</v>
      </c>
      <c r="R50" s="1" t="s">
        <v>51</v>
      </c>
      <c r="BK50" s="1" t="str">
        <f>IF(LEFT(J50,2)="NO","NO PASA","PASA")</f>
        <v>PASA</v>
      </c>
      <c r="BL50" s="1">
        <f>SUM(AI50,AE50,AA50,I50,O50,S50,W50)</f>
        <v>8</v>
      </c>
      <c r="BM50" s="1">
        <f>IFERROR(IF(BK50="PASA",_xlfn.NUMBERVALUE(MID(J50,5,LEN(J50)-1)),IF(BK50="NO PASA",_xlfn.NUMBERVALUE(MID(J50,8,LEN(J50)-1)),"")),"")</f>
        <v>3</v>
      </c>
      <c r="BN50" s="1" t="str">
        <f>IFERROR(IF(BK50="NO PASA",_xlfn.TEXTAFTER(J50,"-",1),""),"")</f>
        <v/>
      </c>
      <c r="BO50" s="1">
        <f>COUNTIF(A50:AL50,"EXPLOTA")</f>
        <v>1</v>
      </c>
      <c r="BP50" s="1">
        <f>COUNT(I50,O50,S50,W50,AA50,AE50,AI50)</f>
        <v>2</v>
      </c>
      <c r="BQ50" s="1">
        <f>MAX(N50:AL50)</f>
        <v>9</v>
      </c>
      <c r="BR50" s="1">
        <f>SUM(K50,P50,T50,X50,AB50,AF50,AJ50)</f>
        <v>1</v>
      </c>
      <c r="BS50" s="1">
        <f>_xlfn.NUMBERVALUE(MID(E50,2,LEN(E50)-1))</f>
        <v>8</v>
      </c>
      <c r="BT50" s="1">
        <f>COUNTIF(I50,_xlfn.NUMBERVALUE(MID(E50,2,LEN(E50)-1)))
 + COUNTIF(O50,_xlfn.NUMBERVALUE(MID(E50,2,LEN(E50)-1)))
 + COUNTIF(S50,_xlfn.NUMBERVALUE(MID(E50,2,LEN(E50)-1)))
 + COUNTIF(W50,_xlfn.NUMBERVALUE(MID(E50,2,LEN(E50)-1)))
 + COUNTIF(AA50,_xlfn.NUMBERVALUE(MID(E50,2,LEN(E50)-1)))
 + COUNTIF(AE50,_xlfn.NUMBERVALUE(MID(E50,2,LEN(E50)-1)))
 + COUNTIF(AI50,_xlfn.NUMBERVALUE(MID(E50,2,LEN(E50)-1)))</f>
        <v>0</v>
      </c>
    </row>
    <row r="51" spans="1:72" x14ac:dyDescent="0.3">
      <c r="A51" s="1">
        <f>IF(A50="ID HISTORICO",1,IF(AND(A50&lt;&gt;"ID HISTORICO",B51&lt;&gt;""),A50+1,""))</f>
        <v>50</v>
      </c>
      <c r="B51" s="1">
        <v>38</v>
      </c>
      <c r="C51" s="1" t="s">
        <v>8</v>
      </c>
      <c r="D51" s="1" t="s">
        <v>12</v>
      </c>
      <c r="E51" s="1" t="s">
        <v>21</v>
      </c>
      <c r="F51" s="1">
        <v>0</v>
      </c>
      <c r="G51" s="1">
        <v>2</v>
      </c>
      <c r="H51" s="1">
        <v>12</v>
      </c>
      <c r="I51" s="1">
        <v>18</v>
      </c>
      <c r="J51" s="1" t="s">
        <v>101</v>
      </c>
      <c r="K51" s="1">
        <v>0</v>
      </c>
      <c r="L51" s="1">
        <v>0</v>
      </c>
      <c r="M51" s="1" t="s">
        <v>51</v>
      </c>
      <c r="N51" s="1">
        <v>18</v>
      </c>
      <c r="BK51" s="1" t="str">
        <f>IF(LEFT(J51,2)="NO","NO PASA","PASA")</f>
        <v>PASA</v>
      </c>
      <c r="BL51" s="1">
        <f>SUM(AI51,AE51,AA51,I51,O51,S51,W51)</f>
        <v>18</v>
      </c>
      <c r="BM51" s="1">
        <f>IFERROR(IF(BK51="PASA",_xlfn.NUMBERVALUE(MID(J51,5,LEN(J51)-1)),IF(BK51="NO PASA",_xlfn.NUMBERVALUE(MID(J51,8,LEN(J51)-1)),"")),"")</f>
        <v>6</v>
      </c>
      <c r="BN51" s="1" t="str">
        <f>IFERROR(IF(BK51="NO PASA",_xlfn.TEXTAFTER(J51,"-",1),""),"")</f>
        <v/>
      </c>
      <c r="BO51" s="1">
        <f>COUNTIF(A51:AL51,"EXPLOTA")</f>
        <v>0</v>
      </c>
      <c r="BP51" s="1">
        <f>COUNT(I51,O51,S51,W51,AA51,AE51,AI51)</f>
        <v>1</v>
      </c>
      <c r="BQ51" s="1">
        <f>MAX(N51:AL51)</f>
        <v>18</v>
      </c>
      <c r="BR51" s="1">
        <f>SUM(K51,P51,T51,X51,AB51,AF51,AJ51)</f>
        <v>0</v>
      </c>
      <c r="BS51" s="1">
        <f>_xlfn.NUMBERVALUE(MID(E51,2,LEN(E51)-1))</f>
        <v>20</v>
      </c>
      <c r="BT51" s="1">
        <f>COUNTIF(I51,_xlfn.NUMBERVALUE(MID(E51,2,LEN(E51)-1)))
 + COUNTIF(O51,_xlfn.NUMBERVALUE(MID(E51,2,LEN(E51)-1)))
 + COUNTIF(S51,_xlfn.NUMBERVALUE(MID(E51,2,LEN(E51)-1)))
 + COUNTIF(W51,_xlfn.NUMBERVALUE(MID(E51,2,LEN(E51)-1)))
 + COUNTIF(AA51,_xlfn.NUMBERVALUE(MID(E51,2,LEN(E51)-1)))
 + COUNTIF(AE51,_xlfn.NUMBERVALUE(MID(E51,2,LEN(E51)-1)))
 + COUNTIF(AI51,_xlfn.NUMBERVALUE(MID(E51,2,LEN(E51)-1)))</f>
        <v>0</v>
      </c>
    </row>
    <row r="52" spans="1:72" x14ac:dyDescent="0.3">
      <c r="A52" s="1">
        <f>IF(A51="ID HISTORICO",1,IF(AND(A51&lt;&gt;"ID HISTORICO",B52&lt;&gt;""),A51+1,""))</f>
        <v>51</v>
      </c>
      <c r="B52" s="1">
        <v>39</v>
      </c>
      <c r="C52" s="1" t="s">
        <v>8</v>
      </c>
      <c r="D52" s="1" t="s">
        <v>12</v>
      </c>
      <c r="E52" s="1" t="s">
        <v>21</v>
      </c>
      <c r="F52" s="1">
        <v>0</v>
      </c>
      <c r="G52" s="1">
        <v>2</v>
      </c>
      <c r="H52" s="1">
        <v>12</v>
      </c>
      <c r="I52" s="1">
        <v>19</v>
      </c>
      <c r="J52" s="1" t="s">
        <v>91</v>
      </c>
      <c r="K52" s="1">
        <v>0</v>
      </c>
      <c r="L52" s="1">
        <v>0</v>
      </c>
      <c r="M52" s="1" t="s">
        <v>51</v>
      </c>
      <c r="N52" s="1">
        <v>19</v>
      </c>
      <c r="BK52" s="1" t="str">
        <f>IF(LEFT(J52,2)="NO","NO PASA","PASA")</f>
        <v>PASA</v>
      </c>
      <c r="BL52" s="1">
        <f>SUM(AI52,AE52,AA52,I52,O52,S52,W52)</f>
        <v>19</v>
      </c>
      <c r="BM52" s="1">
        <f>IFERROR(IF(BK52="PASA",_xlfn.NUMBERVALUE(MID(J52,5,LEN(J52)-1)),IF(BK52="NO PASA",_xlfn.NUMBERVALUE(MID(J52,8,LEN(J52)-1)),"")),"")</f>
        <v>7</v>
      </c>
      <c r="BN52" s="1" t="str">
        <f>IFERROR(IF(BK52="NO PASA",_xlfn.TEXTAFTER(J52,"-",1),""),"")</f>
        <v/>
      </c>
      <c r="BO52" s="1">
        <f>COUNTIF(A52:AL52,"EXPLOTA")</f>
        <v>0</v>
      </c>
      <c r="BP52" s="1">
        <f>COUNT(I52,O52,S52,W52,AA52,AE52,AI52)</f>
        <v>1</v>
      </c>
      <c r="BQ52" s="1">
        <f>MAX(N52:AL52)</f>
        <v>19</v>
      </c>
      <c r="BR52" s="1">
        <f>SUM(K52,P52,T52,X52,AB52,AF52,AJ52)</f>
        <v>0</v>
      </c>
      <c r="BS52" s="1">
        <f>_xlfn.NUMBERVALUE(MID(E52,2,LEN(E52)-1))</f>
        <v>20</v>
      </c>
      <c r="BT52" s="1">
        <f>COUNTIF(I52,_xlfn.NUMBERVALUE(MID(E52,2,LEN(E52)-1)))
 + COUNTIF(O52,_xlfn.NUMBERVALUE(MID(E52,2,LEN(E52)-1)))
 + COUNTIF(S52,_xlfn.NUMBERVALUE(MID(E52,2,LEN(E52)-1)))
 + COUNTIF(W52,_xlfn.NUMBERVALUE(MID(E52,2,LEN(E52)-1)))
 + COUNTIF(AA52,_xlfn.NUMBERVALUE(MID(E52,2,LEN(E52)-1)))
 + COUNTIF(AE52,_xlfn.NUMBERVALUE(MID(E52,2,LEN(E52)-1)))
 + COUNTIF(AI52,_xlfn.NUMBERVALUE(MID(E52,2,LEN(E52)-1)))</f>
        <v>0</v>
      </c>
    </row>
    <row r="53" spans="1:72" x14ac:dyDescent="0.3">
      <c r="A53" s="1">
        <f>IF(A52="ID HISTORICO",1,IF(AND(A52&lt;&gt;"ID HISTORICO",B53&lt;&gt;""),A52+1,""))</f>
        <v>52</v>
      </c>
      <c r="B53" s="1">
        <v>40</v>
      </c>
      <c r="C53" s="1" t="s">
        <v>0</v>
      </c>
      <c r="D53" s="1" t="s">
        <v>12</v>
      </c>
      <c r="E53" s="1" t="s">
        <v>5</v>
      </c>
      <c r="F53" s="1">
        <v>0</v>
      </c>
      <c r="G53" s="1">
        <v>1</v>
      </c>
      <c r="H53" s="1">
        <v>14</v>
      </c>
      <c r="I53" s="1">
        <v>5</v>
      </c>
      <c r="J53" s="1" t="s">
        <v>102</v>
      </c>
      <c r="K53" s="1">
        <v>0</v>
      </c>
      <c r="L53" s="1">
        <v>1</v>
      </c>
      <c r="M53" s="1" t="s">
        <v>51</v>
      </c>
      <c r="N53" s="1">
        <v>5</v>
      </c>
      <c r="BK53" s="1" t="str">
        <f>IF(LEFT(J53,2)="NO","NO PASA","PASA")</f>
        <v>NO PASA</v>
      </c>
      <c r="BL53" s="1">
        <f>SUM(AI53,AE53,AA53,I53,O53,S53,W53)</f>
        <v>5</v>
      </c>
      <c r="BM53" s="1">
        <f>IFERROR(IF(BK53="PASA",_xlfn.NUMBERVALUE(MID(J53,5,LEN(J53)-1)),IF(BK53="NO PASA",_xlfn.NUMBERVALUE(MID(J53,8,LEN(J53)-1)),"")),"")</f>
        <v>-9</v>
      </c>
      <c r="BN53" s="1" t="str">
        <f ca="1">IFERROR(IF(BK53="NO PASA",_xlfn.TEXTAFTER(J53,"-",1),""),"")</f>
        <v/>
      </c>
      <c r="BO53" s="1">
        <f>COUNTIF(A53:AL53,"EXPLOTA")</f>
        <v>0</v>
      </c>
      <c r="BP53" s="1">
        <f>COUNT(I53,O53,S53,W53,AA53,AE53,AI53)</f>
        <v>1</v>
      </c>
      <c r="BQ53" s="1">
        <f>MAX(N53:AL53)</f>
        <v>5</v>
      </c>
      <c r="BR53" s="1">
        <f>SUM(K53,P53,T53,X53,AB53,AF53,AJ53)</f>
        <v>0</v>
      </c>
      <c r="BS53" s="1">
        <f>_xlfn.NUMBERVALUE(MID(E53,2,LEN(E53)-1))</f>
        <v>8</v>
      </c>
      <c r="BT53" s="1">
        <f>COUNTIF(I53,_xlfn.NUMBERVALUE(MID(E53,2,LEN(E53)-1)))
 + COUNTIF(O53,_xlfn.NUMBERVALUE(MID(E53,2,LEN(E53)-1)))
 + COUNTIF(S53,_xlfn.NUMBERVALUE(MID(E53,2,LEN(E53)-1)))
 + COUNTIF(W53,_xlfn.NUMBERVALUE(MID(E53,2,LEN(E53)-1)))
 + COUNTIF(AA53,_xlfn.NUMBERVALUE(MID(E53,2,LEN(E53)-1)))
 + COUNTIF(AE53,_xlfn.NUMBERVALUE(MID(E53,2,LEN(E53)-1)))
 + COUNTIF(AI53,_xlfn.NUMBERVALUE(MID(E53,2,LEN(E53)-1)))</f>
        <v>0</v>
      </c>
    </row>
    <row r="54" spans="1:72" x14ac:dyDescent="0.3">
      <c r="A54" s="1">
        <f>IF(A53="ID HISTORICO",1,IF(AND(A53&lt;&gt;"ID HISTORICO",B54&lt;&gt;""),A53+1,""))</f>
        <v>53</v>
      </c>
      <c r="B54" s="1">
        <v>41</v>
      </c>
      <c r="C54" s="1" t="s">
        <v>13</v>
      </c>
      <c r="D54" s="1" t="s">
        <v>11</v>
      </c>
      <c r="E54" s="1" t="s">
        <v>23</v>
      </c>
      <c r="F54" s="1">
        <v>0</v>
      </c>
      <c r="G54" s="1">
        <v>4</v>
      </c>
      <c r="H54" s="1">
        <v>4</v>
      </c>
      <c r="I54" s="1">
        <v>5</v>
      </c>
      <c r="J54" s="1" t="s">
        <v>52</v>
      </c>
      <c r="K54" s="1">
        <v>0</v>
      </c>
      <c r="L54" s="1">
        <v>0</v>
      </c>
      <c r="M54" s="1" t="s">
        <v>51</v>
      </c>
      <c r="N54" s="1">
        <v>5</v>
      </c>
      <c r="BK54" s="1" t="str">
        <f>IF(LEFT(J54,2)="NO","NO PASA","PASA")</f>
        <v>PASA</v>
      </c>
      <c r="BL54" s="1">
        <f>SUM(AI54,AE54,AA54,I54,O54,S54,W54)</f>
        <v>5</v>
      </c>
      <c r="BM54" s="1">
        <f>IFERROR(IF(BK54="PASA",_xlfn.NUMBERVALUE(MID(J54,5,LEN(J54)-1)),IF(BK54="NO PASA",_xlfn.NUMBERVALUE(MID(J54,8,LEN(J54)-1)),"")),"")</f>
        <v>1</v>
      </c>
      <c r="BN54" s="1" t="str">
        <f>IFERROR(IF(BK54="NO PASA",_xlfn.TEXTAFTER(J54,"-",1),""),"")</f>
        <v/>
      </c>
      <c r="BO54" s="1">
        <f>COUNTIF(A54:AL54,"EXPLOTA")</f>
        <v>0</v>
      </c>
      <c r="BP54" s="1">
        <f>COUNT(I54,O54,S54,W54,AA54,AE54,AI54)</f>
        <v>1</v>
      </c>
      <c r="BQ54" s="1">
        <f>MAX(N54:AL54)</f>
        <v>5</v>
      </c>
      <c r="BR54" s="1">
        <f>SUM(K54,P54,T54,X54,AB54,AF54,AJ54)</f>
        <v>0</v>
      </c>
      <c r="BS54" s="1">
        <f>_xlfn.NUMBERVALUE(MID(E54,2,LEN(E54)-1))</f>
        <v>6</v>
      </c>
      <c r="BT54" s="1">
        <f>COUNTIF(I54,_xlfn.NUMBERVALUE(MID(E54,2,LEN(E54)-1)))
 + COUNTIF(O54,_xlfn.NUMBERVALUE(MID(E54,2,LEN(E54)-1)))
 + COUNTIF(S54,_xlfn.NUMBERVALUE(MID(E54,2,LEN(E54)-1)))
 + COUNTIF(W54,_xlfn.NUMBERVALUE(MID(E54,2,LEN(E54)-1)))
 + COUNTIF(AA54,_xlfn.NUMBERVALUE(MID(E54,2,LEN(E54)-1)))
 + COUNTIF(AE54,_xlfn.NUMBERVALUE(MID(E54,2,LEN(E54)-1)))
 + COUNTIF(AI54,_xlfn.NUMBERVALUE(MID(E54,2,LEN(E54)-1)))</f>
        <v>0</v>
      </c>
    </row>
    <row r="55" spans="1:72" x14ac:dyDescent="0.3">
      <c r="A55" s="1">
        <f>IF(A54="ID HISTORICO",1,IF(AND(A54&lt;&gt;"ID HISTORICO",B55&lt;&gt;""),A54+1,""))</f>
        <v>54</v>
      </c>
      <c r="B55" s="1">
        <v>42</v>
      </c>
      <c r="C55" s="1" t="s">
        <v>13</v>
      </c>
      <c r="D55" s="1" t="s">
        <v>2</v>
      </c>
      <c r="E55" s="1" t="s">
        <v>21</v>
      </c>
      <c r="F55" s="1">
        <v>5</v>
      </c>
      <c r="G55" s="1">
        <v>4</v>
      </c>
      <c r="H55" s="1">
        <v>14</v>
      </c>
      <c r="I55" s="1">
        <v>4</v>
      </c>
      <c r="J55" s="1" t="s">
        <v>72</v>
      </c>
      <c r="K55" s="1">
        <v>1</v>
      </c>
      <c r="L55" s="1">
        <v>1</v>
      </c>
      <c r="M55" s="1" t="s">
        <v>51</v>
      </c>
      <c r="N55" s="1">
        <v>10</v>
      </c>
      <c r="BK55" s="1" t="str">
        <f>IF(LEFT(J55,2)="NO","NO PASA","PASA")</f>
        <v>NO PASA</v>
      </c>
      <c r="BL55" s="1">
        <f>SUM(AI55,AE55,AA55,I55,O55,S55,W55)</f>
        <v>4</v>
      </c>
      <c r="BM55" s="1">
        <f>IFERROR(IF(BK55="PASA",_xlfn.NUMBERVALUE(MID(J55,5,LEN(J55)-1)),IF(BK55="NO PASA",_xlfn.NUMBERVALUE(MID(J55,8,LEN(J55)-1)),"")),"")</f>
        <v>-4</v>
      </c>
      <c r="BN55" s="1" t="str">
        <f ca="1">IFERROR(IF(BK55="NO PASA",_xlfn.TEXTAFTER(J55,"-",1),""),"")</f>
        <v/>
      </c>
      <c r="BO55" s="1">
        <f>COUNTIF(A55:AL55,"EXPLOTA")</f>
        <v>0</v>
      </c>
      <c r="BP55" s="1">
        <f>COUNT(I55,O55,S55,W55,AA55,AE55,AI55)</f>
        <v>1</v>
      </c>
      <c r="BQ55" s="1">
        <f>MAX(N55:AL55)</f>
        <v>10</v>
      </c>
      <c r="BR55" s="1">
        <f>SUM(K55,P55,T55,X55,AB55,AF55,AJ55)</f>
        <v>1</v>
      </c>
      <c r="BS55" s="1">
        <f>_xlfn.NUMBERVALUE(MID(E55,2,LEN(E55)-1))</f>
        <v>20</v>
      </c>
      <c r="BT55" s="1">
        <f>COUNTIF(I55,_xlfn.NUMBERVALUE(MID(E55,2,LEN(E55)-1)))
 + COUNTIF(O55,_xlfn.NUMBERVALUE(MID(E55,2,LEN(E55)-1)))
 + COUNTIF(S55,_xlfn.NUMBERVALUE(MID(E55,2,LEN(E55)-1)))
 + COUNTIF(W55,_xlfn.NUMBERVALUE(MID(E55,2,LEN(E55)-1)))
 + COUNTIF(AA55,_xlfn.NUMBERVALUE(MID(E55,2,LEN(E55)-1)))
 + COUNTIF(AE55,_xlfn.NUMBERVALUE(MID(E55,2,LEN(E55)-1)))
 + COUNTIF(AI55,_xlfn.NUMBERVALUE(MID(E55,2,LEN(E55)-1)))</f>
        <v>0</v>
      </c>
    </row>
    <row r="56" spans="1:72" x14ac:dyDescent="0.3">
      <c r="A56" s="1">
        <f>IF(A55="ID HISTORICO",1,IF(AND(A55&lt;&gt;"ID HISTORICO",B56&lt;&gt;""),A55+1,""))</f>
        <v>55</v>
      </c>
      <c r="B56" s="1">
        <v>43</v>
      </c>
      <c r="C56" s="1" t="s">
        <v>8</v>
      </c>
      <c r="D56" s="1" t="s">
        <v>12</v>
      </c>
      <c r="E56" s="1" t="s">
        <v>21</v>
      </c>
      <c r="F56" s="1">
        <v>0</v>
      </c>
      <c r="G56" s="1">
        <v>2</v>
      </c>
      <c r="H56" s="1">
        <v>13</v>
      </c>
      <c r="I56" s="1">
        <v>4</v>
      </c>
      <c r="J56" s="1" t="s">
        <v>102</v>
      </c>
      <c r="K56" s="1">
        <v>0</v>
      </c>
      <c r="L56" s="1">
        <v>1</v>
      </c>
      <c r="M56" s="1" t="s">
        <v>51</v>
      </c>
      <c r="N56" s="1">
        <v>4</v>
      </c>
      <c r="BK56" s="1" t="str">
        <f>IF(LEFT(J56,2)="NO","NO PASA","PASA")</f>
        <v>NO PASA</v>
      </c>
      <c r="BL56" s="1">
        <f>SUM(AI56,AE56,AA56,I56,O56,S56,W56)</f>
        <v>4</v>
      </c>
      <c r="BM56" s="1">
        <f>IFERROR(IF(BK56="PASA",_xlfn.NUMBERVALUE(MID(J56,5,LEN(J56)-1)),IF(BK56="NO PASA",_xlfn.NUMBERVALUE(MID(J56,8,LEN(J56)-1)),"")),"")</f>
        <v>-9</v>
      </c>
      <c r="BN56" s="1" t="str">
        <f ca="1">IFERROR(IF(BK56="NO PASA",_xlfn.TEXTAFTER(J56,"-",1),""),"")</f>
        <v/>
      </c>
      <c r="BO56" s="1">
        <f>COUNTIF(A56:AL56,"EXPLOTA")</f>
        <v>0</v>
      </c>
      <c r="BP56" s="1">
        <f>COUNT(I56,O56,S56,W56,AA56,AE56,AI56)</f>
        <v>1</v>
      </c>
      <c r="BQ56" s="1">
        <f>MAX(N56:AL56)</f>
        <v>4</v>
      </c>
      <c r="BR56" s="1">
        <f>SUM(K56,P56,T56,X56,AB56,AF56,AJ56)</f>
        <v>0</v>
      </c>
      <c r="BS56" s="1">
        <f>_xlfn.NUMBERVALUE(MID(E56,2,LEN(E56)-1))</f>
        <v>20</v>
      </c>
      <c r="BT56" s="1">
        <f>COUNTIF(I56,_xlfn.NUMBERVALUE(MID(E56,2,LEN(E56)-1)))
 + COUNTIF(O56,_xlfn.NUMBERVALUE(MID(E56,2,LEN(E56)-1)))
 + COUNTIF(S56,_xlfn.NUMBERVALUE(MID(E56,2,LEN(E56)-1)))
 + COUNTIF(W56,_xlfn.NUMBERVALUE(MID(E56,2,LEN(E56)-1)))
 + COUNTIF(AA56,_xlfn.NUMBERVALUE(MID(E56,2,LEN(E56)-1)))
 + COUNTIF(AE56,_xlfn.NUMBERVALUE(MID(E56,2,LEN(E56)-1)))
 + COUNTIF(AI56,_xlfn.NUMBERVALUE(MID(E56,2,LEN(E56)-1)))</f>
        <v>0</v>
      </c>
    </row>
    <row r="57" spans="1:72" x14ac:dyDescent="0.3">
      <c r="A57" s="1">
        <f>IF(A56="ID HISTORICO",1,IF(AND(A56&lt;&gt;"ID HISTORICO",B57&lt;&gt;""),A56+1,""))</f>
        <v>56</v>
      </c>
      <c r="B57" s="1">
        <v>44</v>
      </c>
      <c r="C57" s="1" t="s">
        <v>8</v>
      </c>
      <c r="D57" s="1" t="s">
        <v>12</v>
      </c>
      <c r="E57" s="1" t="s">
        <v>21</v>
      </c>
      <c r="F57" s="1">
        <v>0</v>
      </c>
      <c r="G57" s="1">
        <v>3</v>
      </c>
      <c r="H57" s="1">
        <v>15</v>
      </c>
      <c r="I57" s="1">
        <v>20</v>
      </c>
      <c r="J57" s="1" t="s">
        <v>56</v>
      </c>
      <c r="K57" s="1">
        <v>0</v>
      </c>
      <c r="L57" s="1">
        <v>0</v>
      </c>
      <c r="M57" s="1" t="s">
        <v>27</v>
      </c>
      <c r="N57" s="1">
        <v>20</v>
      </c>
      <c r="O57" s="1">
        <v>3</v>
      </c>
      <c r="Q57" s="1">
        <v>23</v>
      </c>
      <c r="R57" s="1" t="s">
        <v>51</v>
      </c>
      <c r="BK57" s="1" t="str">
        <f>IF(LEFT(J57,2)="NO","NO PASA","PASA")</f>
        <v>PASA</v>
      </c>
      <c r="BL57" s="1">
        <f>SUM(AI57,AE57,AA57,I57,O57,S57,W57)</f>
        <v>23</v>
      </c>
      <c r="BM57" s="1">
        <f>IFERROR(IF(BK57="PASA",_xlfn.NUMBERVALUE(MID(J57,5,LEN(J57)-1)),IF(BK57="NO PASA",_xlfn.NUMBERVALUE(MID(J57,8,LEN(J57)-1)),"")),"")</f>
        <v>8</v>
      </c>
      <c r="BN57" s="1" t="str">
        <f>IFERROR(IF(BK57="NO PASA",_xlfn.TEXTAFTER(J57,"-",1),""),"")</f>
        <v/>
      </c>
      <c r="BO57" s="1">
        <f>COUNTIF(A57:AL57,"EXPLOTA")</f>
        <v>1</v>
      </c>
      <c r="BP57" s="1">
        <f>COUNT(I57,O57,S57,W57,AA57,AE57,AI57)</f>
        <v>2</v>
      </c>
      <c r="BQ57" s="1">
        <f>MAX(N57:AL57)</f>
        <v>23</v>
      </c>
      <c r="BR57" s="1">
        <f>SUM(K57,P57,T57,X57,AB57,AF57,AJ57)</f>
        <v>0</v>
      </c>
      <c r="BS57" s="1">
        <f>_xlfn.NUMBERVALUE(MID(E57,2,LEN(E57)-1))</f>
        <v>20</v>
      </c>
      <c r="BT57" s="1">
        <f>COUNTIF(I57,_xlfn.NUMBERVALUE(MID(E57,2,LEN(E57)-1)))
 + COUNTIF(O57,_xlfn.NUMBERVALUE(MID(E57,2,LEN(E57)-1)))
 + COUNTIF(S57,_xlfn.NUMBERVALUE(MID(E57,2,LEN(E57)-1)))
 + COUNTIF(W57,_xlfn.NUMBERVALUE(MID(E57,2,LEN(E57)-1)))
 + COUNTIF(AA57,_xlfn.NUMBERVALUE(MID(E57,2,LEN(E57)-1)))
 + COUNTIF(AE57,_xlfn.NUMBERVALUE(MID(E57,2,LEN(E57)-1)))
 + COUNTIF(AI57,_xlfn.NUMBERVALUE(MID(E57,2,LEN(E57)-1)))</f>
        <v>1</v>
      </c>
    </row>
    <row r="58" spans="1:72" x14ac:dyDescent="0.3">
      <c r="A58" s="1">
        <f>IF(A57="ID HISTORICO",1,IF(AND(A57&lt;&gt;"ID HISTORICO",B58&lt;&gt;""),A57+1,""))</f>
        <v>57</v>
      </c>
      <c r="B58" s="1">
        <v>45</v>
      </c>
      <c r="C58" s="1" t="s">
        <v>8</v>
      </c>
      <c r="D58" s="1" t="s">
        <v>12</v>
      </c>
      <c r="E58" s="1" t="s">
        <v>21</v>
      </c>
      <c r="F58" s="1">
        <v>0</v>
      </c>
      <c r="G58" s="1">
        <v>3</v>
      </c>
      <c r="H58" s="1">
        <v>5</v>
      </c>
      <c r="I58" s="1">
        <v>9</v>
      </c>
      <c r="J58" s="1" t="s">
        <v>76</v>
      </c>
      <c r="K58" s="1">
        <v>1</v>
      </c>
      <c r="L58" s="1">
        <v>0</v>
      </c>
      <c r="M58" s="1" t="s">
        <v>51</v>
      </c>
      <c r="N58" s="1">
        <v>10</v>
      </c>
      <c r="BK58" s="1" t="str">
        <f>IF(LEFT(J58,2)="NO","NO PASA","PASA")</f>
        <v>PASA</v>
      </c>
      <c r="BL58" s="1">
        <f>SUM(AI58,AE58,AA58,I58,O58,S58,W58)</f>
        <v>9</v>
      </c>
      <c r="BM58" s="1">
        <f>IFERROR(IF(BK58="PASA",_xlfn.NUMBERVALUE(MID(J58,5,LEN(J58)-1)),IF(BK58="NO PASA",_xlfn.NUMBERVALUE(MID(J58,8,LEN(J58)-1)),"")),"")</f>
        <v>5</v>
      </c>
      <c r="BN58" s="1" t="str">
        <f>IFERROR(IF(BK58="NO PASA",_xlfn.TEXTAFTER(J58,"-",1),""),"")</f>
        <v/>
      </c>
      <c r="BO58" s="1">
        <f>COUNTIF(A58:AL58,"EXPLOTA")</f>
        <v>0</v>
      </c>
      <c r="BP58" s="1">
        <f>COUNT(I58,O58,S58,W58,AA58,AE58,AI58)</f>
        <v>1</v>
      </c>
      <c r="BQ58" s="1">
        <f>MAX(N58:AL58)</f>
        <v>10</v>
      </c>
      <c r="BR58" s="1">
        <f>SUM(K58,P58,T58,X58,AB58,AF58,AJ58)</f>
        <v>1</v>
      </c>
      <c r="BS58" s="1">
        <f>_xlfn.NUMBERVALUE(MID(E58,2,LEN(E58)-1))</f>
        <v>20</v>
      </c>
      <c r="BT58" s="1">
        <f>COUNTIF(I58,_xlfn.NUMBERVALUE(MID(E58,2,LEN(E58)-1)))
 + COUNTIF(O58,_xlfn.NUMBERVALUE(MID(E58,2,LEN(E58)-1)))
 + COUNTIF(S58,_xlfn.NUMBERVALUE(MID(E58,2,LEN(E58)-1)))
 + COUNTIF(W58,_xlfn.NUMBERVALUE(MID(E58,2,LEN(E58)-1)))
 + COUNTIF(AA58,_xlfn.NUMBERVALUE(MID(E58,2,LEN(E58)-1)))
 + COUNTIF(AE58,_xlfn.NUMBERVALUE(MID(E58,2,LEN(E58)-1)))
 + COUNTIF(AI58,_xlfn.NUMBERVALUE(MID(E58,2,LEN(E58)-1)))</f>
        <v>0</v>
      </c>
    </row>
    <row r="59" spans="1:72" x14ac:dyDescent="0.3">
      <c r="A59" s="1">
        <f>IF(A58="ID HISTORICO",1,IF(AND(A58&lt;&gt;"ID HISTORICO",B59&lt;&gt;""),A58+1,""))</f>
        <v>58</v>
      </c>
      <c r="B59" s="1">
        <v>46</v>
      </c>
      <c r="C59" s="1" t="s">
        <v>0</v>
      </c>
      <c r="D59" s="1" t="s">
        <v>11</v>
      </c>
      <c r="E59" s="1" t="s">
        <v>5</v>
      </c>
      <c r="F59" s="1">
        <v>0</v>
      </c>
      <c r="G59" s="1">
        <v>2</v>
      </c>
      <c r="H59" s="1">
        <v>8</v>
      </c>
      <c r="I59" s="1">
        <v>4</v>
      </c>
      <c r="J59" s="1" t="s">
        <v>72</v>
      </c>
      <c r="K59" s="1">
        <v>0</v>
      </c>
      <c r="L59" s="1">
        <v>1</v>
      </c>
      <c r="M59" s="1" t="s">
        <v>51</v>
      </c>
      <c r="N59" s="1">
        <v>4</v>
      </c>
      <c r="BK59" s="1" t="str">
        <f>IF(LEFT(J59,2)="NO","NO PASA","PASA")</f>
        <v>NO PASA</v>
      </c>
      <c r="BL59" s="1">
        <f>SUM(AI59,AE59,AA59,I59,O59,S59,W59)</f>
        <v>4</v>
      </c>
      <c r="BM59" s="1">
        <f>IFERROR(IF(BK59="PASA",_xlfn.NUMBERVALUE(MID(J59,5,LEN(J59)-1)),IF(BK59="NO PASA",_xlfn.NUMBERVALUE(MID(J59,8,LEN(J59)-1)),"")),"")</f>
        <v>-4</v>
      </c>
      <c r="BN59" s="1" t="str">
        <f ca="1">IFERROR(IF(BK59="NO PASA",_xlfn.TEXTAFTER(J59,"-",1),""),"")</f>
        <v/>
      </c>
      <c r="BO59" s="1">
        <f>COUNTIF(A59:AL59,"EXPLOTA")</f>
        <v>0</v>
      </c>
      <c r="BP59" s="1">
        <f>COUNT(I59,O59,S59,W59,AA59,AE59,AI59)</f>
        <v>1</v>
      </c>
      <c r="BQ59" s="1">
        <f>MAX(N59:AL59)</f>
        <v>4</v>
      </c>
      <c r="BR59" s="1">
        <f>SUM(K59,P59,T59,X59,AB59,AF59,AJ59)</f>
        <v>0</v>
      </c>
      <c r="BS59" s="1">
        <f>_xlfn.NUMBERVALUE(MID(E59,2,LEN(E59)-1))</f>
        <v>8</v>
      </c>
      <c r="BT59" s="1">
        <f>COUNTIF(I59,_xlfn.NUMBERVALUE(MID(E59,2,LEN(E59)-1)))
 + COUNTIF(O59,_xlfn.NUMBERVALUE(MID(E59,2,LEN(E59)-1)))
 + COUNTIF(S59,_xlfn.NUMBERVALUE(MID(E59,2,LEN(E59)-1)))
 + COUNTIF(W59,_xlfn.NUMBERVALUE(MID(E59,2,LEN(E59)-1)))
 + COUNTIF(AA59,_xlfn.NUMBERVALUE(MID(E59,2,LEN(E59)-1)))
 + COUNTIF(AE59,_xlfn.NUMBERVALUE(MID(E59,2,LEN(E59)-1)))
 + COUNTIF(AI59,_xlfn.NUMBERVALUE(MID(E59,2,LEN(E59)-1)))</f>
        <v>0</v>
      </c>
    </row>
    <row r="60" spans="1:72" x14ac:dyDescent="0.3">
      <c r="A60" s="1">
        <f>IF(A59="ID HISTORICO",1,IF(AND(A59&lt;&gt;"ID HISTORICO",B60&lt;&gt;""),A59+1,""))</f>
        <v>59</v>
      </c>
      <c r="B60" s="1">
        <v>47</v>
      </c>
      <c r="C60" s="1" t="s">
        <v>0</v>
      </c>
      <c r="D60" s="1" t="s">
        <v>1</v>
      </c>
      <c r="E60" s="1" t="s">
        <v>4</v>
      </c>
      <c r="F60" s="1">
        <v>0</v>
      </c>
      <c r="G60" s="1">
        <v>3</v>
      </c>
      <c r="H60" s="1">
        <v>12</v>
      </c>
      <c r="I60" s="1">
        <v>4</v>
      </c>
      <c r="J60" s="1" t="s">
        <v>71</v>
      </c>
      <c r="K60" s="1">
        <v>0</v>
      </c>
      <c r="L60" s="1">
        <v>1</v>
      </c>
      <c r="M60" s="1" t="s">
        <v>27</v>
      </c>
      <c r="N60" s="1">
        <v>4</v>
      </c>
      <c r="O60" s="1">
        <v>2</v>
      </c>
      <c r="P60" s="1">
        <v>2</v>
      </c>
      <c r="Q60" s="1">
        <v>8</v>
      </c>
      <c r="R60" s="1" t="s">
        <v>27</v>
      </c>
      <c r="S60" s="1">
        <v>2</v>
      </c>
      <c r="U60" s="1">
        <v>10</v>
      </c>
      <c r="V60" s="1" t="s">
        <v>51</v>
      </c>
      <c r="BK60" s="1" t="str">
        <f>IF(LEFT(J60,2)="NO","NO PASA","PASA")</f>
        <v>NO PASA</v>
      </c>
      <c r="BL60" s="1">
        <f>SUM(AI60,AE60,AA60,I60,O60,S60,W60)</f>
        <v>8</v>
      </c>
      <c r="BM60" s="1">
        <f>IFERROR(IF(BK60="PASA",_xlfn.NUMBERVALUE(MID(J60,5,LEN(J60)-1)),IF(BK60="NO PASA",_xlfn.NUMBERVALUE(MID(J60,8,LEN(J60)-1)),"")),"")</f>
        <v>-2</v>
      </c>
      <c r="BN60" s="1" t="str">
        <f ca="1">IFERROR(IF(BK60="NO PASA",_xlfn.TEXTAFTER(J60,"-",1),""),"")</f>
        <v/>
      </c>
      <c r="BO60" s="1">
        <f>COUNTIF(A60:AL60,"EXPLOTA")</f>
        <v>2</v>
      </c>
      <c r="BP60" s="1">
        <f>COUNT(I60,O60,S60,W60,AA60,AE60,AI60)</f>
        <v>3</v>
      </c>
      <c r="BQ60" s="1">
        <f>MAX(N60:AL60)</f>
        <v>10</v>
      </c>
      <c r="BR60" s="1">
        <f>SUM(K60,P60,T60,X60,AB60,AF60,AJ60)</f>
        <v>2</v>
      </c>
      <c r="BS60" s="1">
        <f>_xlfn.NUMBERVALUE(MID(E60,2,LEN(E60)-1))</f>
        <v>4</v>
      </c>
      <c r="BT60" s="1">
        <f>COUNTIF(I60,_xlfn.NUMBERVALUE(MID(E60,2,LEN(E60)-1)))
 + COUNTIF(O60,_xlfn.NUMBERVALUE(MID(E60,2,LEN(E60)-1)))
 + COUNTIF(S60,_xlfn.NUMBERVALUE(MID(E60,2,LEN(E60)-1)))
 + COUNTIF(W60,_xlfn.NUMBERVALUE(MID(E60,2,LEN(E60)-1)))
 + COUNTIF(AA60,_xlfn.NUMBERVALUE(MID(E60,2,LEN(E60)-1)))
 + COUNTIF(AE60,_xlfn.NUMBERVALUE(MID(E60,2,LEN(E60)-1)))
 + COUNTIF(AI60,_xlfn.NUMBERVALUE(MID(E60,2,LEN(E60)-1)))</f>
        <v>1</v>
      </c>
    </row>
    <row r="61" spans="1:72" x14ac:dyDescent="0.3">
      <c r="A61" s="1">
        <f>IF(A60="ID HISTORICO",1,IF(AND(A60&lt;&gt;"ID HISTORICO",B61&lt;&gt;""),A60+1,""))</f>
        <v>60</v>
      </c>
      <c r="B61" s="1">
        <v>48</v>
      </c>
      <c r="C61" s="1" t="s">
        <v>0</v>
      </c>
      <c r="D61" s="1" t="s">
        <v>3</v>
      </c>
      <c r="E61" s="1" t="s">
        <v>21</v>
      </c>
      <c r="F61" s="1">
        <v>5</v>
      </c>
      <c r="G61" s="1">
        <v>2</v>
      </c>
      <c r="H61" s="1">
        <v>5</v>
      </c>
      <c r="I61" s="1">
        <v>11</v>
      </c>
      <c r="J61" s="1" t="s">
        <v>103</v>
      </c>
      <c r="K61" s="1">
        <v>0</v>
      </c>
      <c r="L61" s="1">
        <v>0</v>
      </c>
      <c r="M61" s="1" t="s">
        <v>51</v>
      </c>
      <c r="N61" s="1">
        <v>16</v>
      </c>
      <c r="BK61" s="1" t="str">
        <f>IF(LEFT(J61,2)="NO","NO PASA","PASA")</f>
        <v>PASA</v>
      </c>
      <c r="BL61" s="1">
        <f>SUM(AI61,AE61,AA61,I61,O61,S61,W61)</f>
        <v>11</v>
      </c>
      <c r="BM61" s="1">
        <f>IFERROR(IF(BK61="PASA",_xlfn.NUMBERVALUE(MID(J61,5,LEN(J61)-1)),IF(BK61="NO PASA",_xlfn.NUMBERVALUE(MID(J61,8,LEN(J61)-1)),"")),"")</f>
        <v>11</v>
      </c>
      <c r="BN61" s="1" t="str">
        <f>IFERROR(IF(BK61="NO PASA",_xlfn.TEXTAFTER(J61,"-",1),""),"")</f>
        <v/>
      </c>
      <c r="BO61" s="1">
        <f>COUNTIF(A61:AL61,"EXPLOTA")</f>
        <v>0</v>
      </c>
      <c r="BP61" s="1">
        <f>COUNT(I61,O61,S61,W61,AA61,AE61,AI61)</f>
        <v>1</v>
      </c>
      <c r="BQ61" s="1">
        <f>MAX(N61:AL61)</f>
        <v>16</v>
      </c>
      <c r="BR61" s="1">
        <f>SUM(K61,P61,T61,X61,AB61,AF61,AJ61)</f>
        <v>0</v>
      </c>
      <c r="BS61" s="1">
        <f>_xlfn.NUMBERVALUE(MID(E61,2,LEN(E61)-1))</f>
        <v>20</v>
      </c>
      <c r="BT61" s="1">
        <f>COUNTIF(I61,_xlfn.NUMBERVALUE(MID(E61,2,LEN(E61)-1)))
 + COUNTIF(O61,_xlfn.NUMBERVALUE(MID(E61,2,LEN(E61)-1)))
 + COUNTIF(S61,_xlfn.NUMBERVALUE(MID(E61,2,LEN(E61)-1)))
 + COUNTIF(W61,_xlfn.NUMBERVALUE(MID(E61,2,LEN(E61)-1)))
 + COUNTIF(AA61,_xlfn.NUMBERVALUE(MID(E61,2,LEN(E61)-1)))
 + COUNTIF(AE61,_xlfn.NUMBERVALUE(MID(E61,2,LEN(E61)-1)))
 + COUNTIF(AI61,_xlfn.NUMBERVALUE(MID(E61,2,LEN(E61)-1)))</f>
        <v>0</v>
      </c>
    </row>
    <row r="62" spans="1:72" x14ac:dyDescent="0.3">
      <c r="A62" s="1">
        <f>IF(A61="ID HISTORICO",1,IF(AND(A61&lt;&gt;"ID HISTORICO",B62&lt;&gt;""),A61+1,""))</f>
        <v>61</v>
      </c>
      <c r="B62" s="1">
        <v>49</v>
      </c>
      <c r="C62" s="1" t="s">
        <v>0</v>
      </c>
      <c r="D62" s="1" t="s">
        <v>10</v>
      </c>
      <c r="E62" s="1" t="s">
        <v>22</v>
      </c>
      <c r="F62" s="1">
        <v>0</v>
      </c>
      <c r="G62" s="1">
        <v>2</v>
      </c>
      <c r="H62" s="1">
        <v>9</v>
      </c>
      <c r="I62" s="1">
        <v>5</v>
      </c>
      <c r="J62" s="1" t="s">
        <v>72</v>
      </c>
      <c r="K62" s="1">
        <v>0</v>
      </c>
      <c r="L62" s="1">
        <v>1</v>
      </c>
      <c r="M62" s="1" t="s">
        <v>51</v>
      </c>
      <c r="N62" s="1">
        <v>5</v>
      </c>
      <c r="BK62" s="1" t="str">
        <f>IF(LEFT(J62,2)="NO","NO PASA","PASA")</f>
        <v>NO PASA</v>
      </c>
      <c r="BL62" s="1">
        <f>SUM(AI62,AE62,AA62,I62,O62,S62,W62)</f>
        <v>5</v>
      </c>
      <c r="BM62" s="1">
        <f>IFERROR(IF(BK62="PASA",_xlfn.NUMBERVALUE(MID(J62,5,LEN(J62)-1)),IF(BK62="NO PASA",_xlfn.NUMBERVALUE(MID(J62,8,LEN(J62)-1)),"")),"")</f>
        <v>-4</v>
      </c>
      <c r="BN62" s="1" t="str">
        <f ca="1">IFERROR(IF(BK62="NO PASA",_xlfn.TEXTAFTER(J62,"-",1),""),"")</f>
        <v/>
      </c>
      <c r="BO62" s="1">
        <f>COUNTIF(A62:AL62,"EXPLOTA")</f>
        <v>0</v>
      </c>
      <c r="BP62" s="1">
        <f>COUNT(I62,O62,S62,W62,AA62,AE62,AI62)</f>
        <v>1</v>
      </c>
      <c r="BQ62" s="1">
        <f>MAX(N62:AL62)</f>
        <v>5</v>
      </c>
      <c r="BR62" s="1">
        <f>SUM(K62,P62,T62,X62,AB62,AF62,AJ62)</f>
        <v>0</v>
      </c>
      <c r="BS62" s="1">
        <f>_xlfn.NUMBERVALUE(MID(E62,2,LEN(E62)-1))</f>
        <v>10</v>
      </c>
      <c r="BT62" s="1">
        <f>COUNTIF(I62,_xlfn.NUMBERVALUE(MID(E62,2,LEN(E62)-1)))
 + COUNTIF(O62,_xlfn.NUMBERVALUE(MID(E62,2,LEN(E62)-1)))
 + COUNTIF(S62,_xlfn.NUMBERVALUE(MID(E62,2,LEN(E62)-1)))
 + COUNTIF(W62,_xlfn.NUMBERVALUE(MID(E62,2,LEN(E62)-1)))
 + COUNTIF(AA62,_xlfn.NUMBERVALUE(MID(E62,2,LEN(E62)-1)))
 + COUNTIF(AE62,_xlfn.NUMBERVALUE(MID(E62,2,LEN(E62)-1)))
 + COUNTIF(AI62,_xlfn.NUMBERVALUE(MID(E62,2,LEN(E62)-1)))</f>
        <v>0</v>
      </c>
    </row>
    <row r="63" spans="1:72" x14ac:dyDescent="0.3">
      <c r="A63" s="1">
        <f>IF(A62="ID HISTORICO",1,IF(AND(A62&lt;&gt;"ID HISTORICO",B63&lt;&gt;""),A62+1,""))</f>
        <v>62</v>
      </c>
      <c r="B63" s="1">
        <v>50</v>
      </c>
      <c r="C63" s="1" t="s">
        <v>0</v>
      </c>
      <c r="D63" s="1" t="s">
        <v>11</v>
      </c>
      <c r="E63" s="1" t="s">
        <v>5</v>
      </c>
      <c r="F63" s="1">
        <v>0</v>
      </c>
      <c r="G63" s="1">
        <v>3</v>
      </c>
      <c r="H63" s="1">
        <v>4</v>
      </c>
      <c r="I63" s="1">
        <v>3</v>
      </c>
      <c r="J63" s="1" t="s">
        <v>54</v>
      </c>
      <c r="K63" s="1">
        <v>0</v>
      </c>
      <c r="L63" s="1">
        <v>1</v>
      </c>
      <c r="M63" s="1" t="s">
        <v>51</v>
      </c>
      <c r="N63" s="1">
        <v>3</v>
      </c>
      <c r="BK63" s="1" t="str">
        <f>IF(LEFT(J63,2)="NO","NO PASA","PASA")</f>
        <v>NO PASA</v>
      </c>
      <c r="BL63" s="1">
        <f>SUM(AI63,AE63,AA63,I63,O63,S63,W63)</f>
        <v>3</v>
      </c>
      <c r="BM63" s="1">
        <f>IFERROR(IF(BK63="PASA",_xlfn.NUMBERVALUE(MID(J63,5,LEN(J63)-1)),IF(BK63="NO PASA",_xlfn.NUMBERVALUE(MID(J63,8,LEN(J63)-1)),"")),"")</f>
        <v>-1</v>
      </c>
      <c r="BN63" s="1" t="str">
        <f ca="1">IFERROR(IF(BK63="NO PASA",_xlfn.TEXTAFTER(J63,"-",1),""),"")</f>
        <v/>
      </c>
      <c r="BO63" s="1">
        <f>COUNTIF(A63:AL63,"EXPLOTA")</f>
        <v>0</v>
      </c>
      <c r="BP63" s="1">
        <f>COUNT(I63,O63,S63,W63,AA63,AE63,AI63)</f>
        <v>1</v>
      </c>
      <c r="BQ63" s="1">
        <f>MAX(N63:AL63)</f>
        <v>3</v>
      </c>
      <c r="BR63" s="1">
        <f>SUM(K63,P63,T63,X63,AB63,AF63,AJ63)</f>
        <v>0</v>
      </c>
      <c r="BS63" s="1">
        <f>_xlfn.NUMBERVALUE(MID(E63,2,LEN(E63)-1))</f>
        <v>8</v>
      </c>
      <c r="BT63" s="1">
        <f>COUNTIF(I63,_xlfn.NUMBERVALUE(MID(E63,2,LEN(E63)-1)))
 + COUNTIF(O63,_xlfn.NUMBERVALUE(MID(E63,2,LEN(E63)-1)))
 + COUNTIF(S63,_xlfn.NUMBERVALUE(MID(E63,2,LEN(E63)-1)))
 + COUNTIF(W63,_xlfn.NUMBERVALUE(MID(E63,2,LEN(E63)-1)))
 + COUNTIF(AA63,_xlfn.NUMBERVALUE(MID(E63,2,LEN(E63)-1)))
 + COUNTIF(AE63,_xlfn.NUMBERVALUE(MID(E63,2,LEN(E63)-1)))
 + COUNTIF(AI63,_xlfn.NUMBERVALUE(MID(E63,2,LEN(E63)-1)))</f>
        <v>0</v>
      </c>
    </row>
    <row r="64" spans="1:72" x14ac:dyDescent="0.3">
      <c r="A64" s="1">
        <f>IF(A63="ID HISTORICO",1,IF(AND(A63&lt;&gt;"ID HISTORICO",B64&lt;&gt;""),A63+1,""))</f>
        <v>63</v>
      </c>
      <c r="B64" s="1">
        <v>51</v>
      </c>
      <c r="C64" s="1" t="s">
        <v>8</v>
      </c>
      <c r="D64" s="1" t="s">
        <v>12</v>
      </c>
      <c r="E64" s="1" t="s">
        <v>21</v>
      </c>
      <c r="F64" s="1">
        <v>0</v>
      </c>
      <c r="G64" s="1">
        <v>2</v>
      </c>
      <c r="H64" s="1">
        <v>9</v>
      </c>
      <c r="I64" s="1">
        <v>19</v>
      </c>
      <c r="J64" s="1" t="s">
        <v>69</v>
      </c>
      <c r="K64" s="1">
        <v>1</v>
      </c>
      <c r="L64" s="1">
        <v>0</v>
      </c>
      <c r="M64" s="1" t="s">
        <v>27</v>
      </c>
      <c r="N64" s="1">
        <v>20</v>
      </c>
      <c r="O64" s="1">
        <v>1</v>
      </c>
      <c r="Q64" s="1">
        <v>21</v>
      </c>
      <c r="R64" s="1" t="s">
        <v>51</v>
      </c>
      <c r="BK64" s="1" t="str">
        <f>IF(LEFT(J64,2)="NO","NO PASA","PASA")</f>
        <v>PASA</v>
      </c>
      <c r="BL64" s="1">
        <f>SUM(AI64,AE64,AA64,I64,O64,S64,W64)</f>
        <v>20</v>
      </c>
      <c r="BM64" s="1">
        <f>IFERROR(IF(BK64="PASA",_xlfn.NUMBERVALUE(MID(J64,5,LEN(J64)-1)),IF(BK64="NO PASA",_xlfn.NUMBERVALUE(MID(J64,8,LEN(J64)-1)),"")),"")</f>
        <v>12</v>
      </c>
      <c r="BN64" s="1" t="str">
        <f>IFERROR(IF(BK64="NO PASA",_xlfn.TEXTAFTER(J64,"-",1),""),"")</f>
        <v/>
      </c>
      <c r="BO64" s="1">
        <f>COUNTIF(A64:AL64,"EXPLOTA")</f>
        <v>1</v>
      </c>
      <c r="BP64" s="1">
        <f>COUNT(I64,O64,S64,W64,AA64,AE64,AI64)</f>
        <v>2</v>
      </c>
      <c r="BQ64" s="1">
        <f>MAX(N64:AL64)</f>
        <v>21</v>
      </c>
      <c r="BR64" s="1">
        <f>SUM(K64,P64,T64,X64,AB64,AF64,AJ64)</f>
        <v>1</v>
      </c>
      <c r="BS64" s="1">
        <f>_xlfn.NUMBERVALUE(MID(E64,2,LEN(E64)-1))</f>
        <v>20</v>
      </c>
      <c r="BT64" s="1">
        <f>COUNTIF(I64,_xlfn.NUMBERVALUE(MID(E64,2,LEN(E64)-1)))
 + COUNTIF(O64,_xlfn.NUMBERVALUE(MID(E64,2,LEN(E64)-1)))
 + COUNTIF(S64,_xlfn.NUMBERVALUE(MID(E64,2,LEN(E64)-1)))
 + COUNTIF(W64,_xlfn.NUMBERVALUE(MID(E64,2,LEN(E64)-1)))
 + COUNTIF(AA64,_xlfn.NUMBERVALUE(MID(E64,2,LEN(E64)-1)))
 + COUNTIF(AE64,_xlfn.NUMBERVALUE(MID(E64,2,LEN(E64)-1)))
 + COUNTIF(AI64,_xlfn.NUMBERVALUE(MID(E64,2,LEN(E64)-1)))</f>
        <v>0</v>
      </c>
    </row>
    <row r="65" spans="1:72" x14ac:dyDescent="0.3">
      <c r="A65" s="1">
        <f>IF(A64="ID HISTORICO",1,IF(AND(A64&lt;&gt;"ID HISTORICO",B65&lt;&gt;""),A64+1,""))</f>
        <v>64</v>
      </c>
      <c r="B65" s="1">
        <v>52</v>
      </c>
      <c r="C65" s="1" t="s">
        <v>8</v>
      </c>
      <c r="D65" s="1" t="s">
        <v>11</v>
      </c>
      <c r="E65" s="1" t="s">
        <v>22</v>
      </c>
      <c r="F65" s="1">
        <v>0</v>
      </c>
      <c r="G65" s="1">
        <v>1</v>
      </c>
      <c r="H65" s="1">
        <v>4</v>
      </c>
      <c r="I65" s="1">
        <v>3</v>
      </c>
      <c r="J65" s="1" t="s">
        <v>66</v>
      </c>
      <c r="K65" s="1">
        <v>1</v>
      </c>
      <c r="L65" s="1">
        <v>0</v>
      </c>
      <c r="M65" s="1" t="s">
        <v>51</v>
      </c>
      <c r="N65" s="1">
        <v>4</v>
      </c>
      <c r="BK65" s="1" t="str">
        <f>IF(LEFT(J65,2)="NO","NO PASA","PASA")</f>
        <v>PASA</v>
      </c>
      <c r="BL65" s="1">
        <f>SUM(AI65,AE65,AA65,I65,O65,S65,W65)</f>
        <v>3</v>
      </c>
      <c r="BM65" s="1">
        <f>IFERROR(IF(BK65="PASA",_xlfn.NUMBERVALUE(MID(J65,5,LEN(J65)-1)),IF(BK65="NO PASA",_xlfn.NUMBERVALUE(MID(J65,8,LEN(J65)-1)),"")),"")</f>
        <v>0</v>
      </c>
      <c r="BN65" s="1" t="str">
        <f>IFERROR(IF(BK65="NO PASA",_xlfn.TEXTAFTER(J65,"-",1),""),"")</f>
        <v/>
      </c>
      <c r="BO65" s="1">
        <f>COUNTIF(A65:AL65,"EXPLOTA")</f>
        <v>0</v>
      </c>
      <c r="BP65" s="1">
        <f>COUNT(I65,O65,S65,W65,AA65,AE65,AI65)</f>
        <v>1</v>
      </c>
      <c r="BQ65" s="1">
        <f>MAX(N65:AL65)</f>
        <v>4</v>
      </c>
      <c r="BR65" s="1">
        <f>SUM(K65,P65,T65,X65,AB65,AF65,AJ65)</f>
        <v>1</v>
      </c>
      <c r="BS65" s="1">
        <f>_xlfn.NUMBERVALUE(MID(E65,2,LEN(E65)-1))</f>
        <v>10</v>
      </c>
      <c r="BT65" s="1">
        <f>COUNTIF(I65,_xlfn.NUMBERVALUE(MID(E65,2,LEN(E65)-1)))
 + COUNTIF(O65,_xlfn.NUMBERVALUE(MID(E65,2,LEN(E65)-1)))
 + COUNTIF(S65,_xlfn.NUMBERVALUE(MID(E65,2,LEN(E65)-1)))
 + COUNTIF(W65,_xlfn.NUMBERVALUE(MID(E65,2,LEN(E65)-1)))
 + COUNTIF(AA65,_xlfn.NUMBERVALUE(MID(E65,2,LEN(E65)-1)))
 + COUNTIF(AE65,_xlfn.NUMBERVALUE(MID(E65,2,LEN(E65)-1)))
 + COUNTIF(AI65,_xlfn.NUMBERVALUE(MID(E65,2,LEN(E65)-1)))</f>
        <v>0</v>
      </c>
    </row>
    <row r="66" spans="1:72" x14ac:dyDescent="0.3">
      <c r="A66" s="1">
        <f>IF(A65="ID HISTORICO",1,IF(AND(A65&lt;&gt;"ID HISTORICO",B66&lt;&gt;""),A65+1,""))</f>
        <v>65</v>
      </c>
      <c r="B66" s="1">
        <v>53</v>
      </c>
      <c r="C66" s="1" t="s">
        <v>14</v>
      </c>
      <c r="D66" s="1" t="s">
        <v>12</v>
      </c>
      <c r="E66" s="1" t="s">
        <v>21</v>
      </c>
      <c r="F66" s="1">
        <v>1</v>
      </c>
      <c r="G66" s="1">
        <v>1</v>
      </c>
      <c r="H66" s="1">
        <v>11</v>
      </c>
      <c r="I66" s="1">
        <v>3</v>
      </c>
      <c r="J66" s="1" t="s">
        <v>64</v>
      </c>
      <c r="K66" s="1">
        <v>0</v>
      </c>
      <c r="L66" s="1">
        <v>1</v>
      </c>
      <c r="M66" s="1" t="s">
        <v>51</v>
      </c>
      <c r="N66" s="1">
        <v>4</v>
      </c>
      <c r="BK66" s="1" t="str">
        <f>IF(LEFT(J66,2)="NO","NO PASA","PASA")</f>
        <v>NO PASA</v>
      </c>
      <c r="BL66" s="1">
        <f>SUM(AI66,AE66,AA66,I66,O66,S66,W66)</f>
        <v>3</v>
      </c>
      <c r="BM66" s="1">
        <f>IFERROR(IF(BK66="PASA",_xlfn.NUMBERVALUE(MID(J66,5,LEN(J66)-1)),IF(BK66="NO PASA",_xlfn.NUMBERVALUE(MID(J66,8,LEN(J66)-1)),"")),"")</f>
        <v>-7</v>
      </c>
      <c r="BN66" s="1" t="str">
        <f ca="1">IFERROR(IF(BK66="NO PASA",_xlfn.TEXTAFTER(J66,"-",1),""),"")</f>
        <v/>
      </c>
      <c r="BO66" s="1">
        <f>COUNTIF(A66:AL66,"EXPLOTA")</f>
        <v>0</v>
      </c>
      <c r="BP66" s="1">
        <f>COUNT(I66,O66,S66,W66,AA66,AE66,AI66)</f>
        <v>1</v>
      </c>
      <c r="BQ66" s="1">
        <f>MAX(N66:AL66)</f>
        <v>4</v>
      </c>
      <c r="BR66" s="1">
        <f>SUM(K66,P66,T66,X66,AB66,AF66,AJ66)</f>
        <v>0</v>
      </c>
      <c r="BS66" s="1">
        <f>_xlfn.NUMBERVALUE(MID(E66,2,LEN(E66)-1))</f>
        <v>20</v>
      </c>
      <c r="BT66" s="1">
        <f>COUNTIF(I66,_xlfn.NUMBERVALUE(MID(E66,2,LEN(E66)-1)))
 + COUNTIF(O66,_xlfn.NUMBERVALUE(MID(E66,2,LEN(E66)-1)))
 + COUNTIF(S66,_xlfn.NUMBERVALUE(MID(E66,2,LEN(E66)-1)))
 + COUNTIF(W66,_xlfn.NUMBERVALUE(MID(E66,2,LEN(E66)-1)))
 + COUNTIF(AA66,_xlfn.NUMBERVALUE(MID(E66,2,LEN(E66)-1)))
 + COUNTIF(AE66,_xlfn.NUMBERVALUE(MID(E66,2,LEN(E66)-1)))
 + COUNTIF(AI66,_xlfn.NUMBERVALUE(MID(E66,2,LEN(E66)-1)))</f>
        <v>0</v>
      </c>
    </row>
    <row r="67" spans="1:72" x14ac:dyDescent="0.3">
      <c r="A67" s="1">
        <f>IF(A66="ID HISTORICO",1,IF(AND(A66&lt;&gt;"ID HISTORICO",B67&lt;&gt;""),A66+1,""))</f>
        <v>66</v>
      </c>
      <c r="B67" s="1">
        <v>54</v>
      </c>
      <c r="C67" s="45" t="s">
        <v>14</v>
      </c>
      <c r="D67" s="45" t="s">
        <v>12</v>
      </c>
      <c r="E67" s="45" t="s">
        <v>21</v>
      </c>
      <c r="F67" s="45">
        <v>1</v>
      </c>
      <c r="G67" s="45">
        <v>2</v>
      </c>
      <c r="H67" s="45">
        <v>10</v>
      </c>
      <c r="I67" s="45">
        <v>10</v>
      </c>
      <c r="J67" s="45" t="s">
        <v>52</v>
      </c>
      <c r="K67" s="45">
        <v>0</v>
      </c>
      <c r="L67" s="45">
        <v>0</v>
      </c>
      <c r="M67" s="45" t="s">
        <v>51</v>
      </c>
      <c r="N67" s="45">
        <v>11</v>
      </c>
      <c r="O67" s="45"/>
      <c r="P67" s="45"/>
      <c r="Q67" s="45"/>
      <c r="R67" s="45"/>
      <c r="BK67" s="1" t="str">
        <f>IF(LEFT(J67,2)="NO","NO PASA","PASA")</f>
        <v>PASA</v>
      </c>
      <c r="BL67" s="1">
        <f>SUM(AI67,AE67,AA67,I67,O67,S67,W67)</f>
        <v>10</v>
      </c>
      <c r="BM67" s="1">
        <f>IFERROR(IF(BK67="PASA",_xlfn.NUMBERVALUE(MID(J67,5,LEN(J67)-1)),IF(BK67="NO PASA",_xlfn.NUMBERVALUE(MID(J67,8,LEN(J67)-1)),"")),"")</f>
        <v>1</v>
      </c>
      <c r="BN67" s="1" t="str">
        <f>IFERROR(IF(BK67="NO PASA",_xlfn.TEXTAFTER(J67,"-",1),""),"")</f>
        <v/>
      </c>
      <c r="BO67" s="1">
        <f>COUNTIF(A67:AL67,"EXPLOTA")</f>
        <v>0</v>
      </c>
      <c r="BP67" s="1">
        <f>COUNT(I67,O67,S67,W67,AA67,AE67,AI67)</f>
        <v>1</v>
      </c>
      <c r="BQ67" s="1">
        <f>MAX(N67:AL67)</f>
        <v>11</v>
      </c>
      <c r="BR67" s="1">
        <f>SUM(K67,P67,T67,X67,AB67,AF67,AJ67)</f>
        <v>0</v>
      </c>
      <c r="BS67" s="1">
        <f>_xlfn.NUMBERVALUE(MID(E67,2,LEN(E67)-1))</f>
        <v>20</v>
      </c>
      <c r="BT67" s="1">
        <f>COUNTIF(I67,_xlfn.NUMBERVALUE(MID(E67,2,LEN(E67)-1)))
 + COUNTIF(O67,_xlfn.NUMBERVALUE(MID(E67,2,LEN(E67)-1)))
 + COUNTIF(S67,_xlfn.NUMBERVALUE(MID(E67,2,LEN(E67)-1)))
 + COUNTIF(W67,_xlfn.NUMBERVALUE(MID(E67,2,LEN(E67)-1)))
 + COUNTIF(AA67,_xlfn.NUMBERVALUE(MID(E67,2,LEN(E67)-1)))
 + COUNTIF(AE67,_xlfn.NUMBERVALUE(MID(E67,2,LEN(E67)-1)))
 + COUNTIF(AI67,_xlfn.NUMBERVALUE(MID(E67,2,LEN(E67)-1)))</f>
        <v>0</v>
      </c>
    </row>
    <row r="68" spans="1:72" x14ac:dyDescent="0.3">
      <c r="A68" s="1">
        <f>IF(A67="ID HISTORICO",1,IF(AND(A67&lt;&gt;"ID HISTORICO",B68&lt;&gt;""),A67+1,""))</f>
        <v>67</v>
      </c>
      <c r="B68" s="1">
        <v>55</v>
      </c>
      <c r="C68" s="1" t="s">
        <v>14</v>
      </c>
      <c r="D68" s="1" t="s">
        <v>11</v>
      </c>
      <c r="E68" s="1" t="s">
        <v>5</v>
      </c>
      <c r="F68" s="1">
        <v>3</v>
      </c>
      <c r="G68" s="1">
        <v>2</v>
      </c>
      <c r="H68" s="1">
        <v>5</v>
      </c>
      <c r="I68" s="1">
        <v>4</v>
      </c>
      <c r="J68" s="1" t="s">
        <v>70</v>
      </c>
      <c r="K68" s="1">
        <v>0</v>
      </c>
      <c r="L68" s="1">
        <v>0</v>
      </c>
      <c r="M68" s="1" t="s">
        <v>51</v>
      </c>
      <c r="N68" s="1">
        <v>7</v>
      </c>
      <c r="BH68" s="56">
        <v>45781.686469907407</v>
      </c>
      <c r="BI68" s="1" t="s">
        <v>116</v>
      </c>
      <c r="BK68" s="1" t="str">
        <f>IF(LEFT(J68,2)="NO","NO PASA","PASA")</f>
        <v>PASA</v>
      </c>
      <c r="BL68" s="1">
        <f>SUM(AI68,AE68,AA68,I68,O68,S68,W68)</f>
        <v>4</v>
      </c>
      <c r="BM68" s="1">
        <f>IFERROR(IF(BK68="PASA",_xlfn.NUMBERVALUE(MID(J68,5,LEN(J68)-1)),IF(BK68="NO PASA",_xlfn.NUMBERVALUE(MID(J68,8,LEN(J68)-1)),"")),"")</f>
        <v>2</v>
      </c>
      <c r="BN68" s="1" t="str">
        <f>IFERROR(IF(BK68="NO PASA",_xlfn.TEXTAFTER(J68,"-",1),""),"")</f>
        <v/>
      </c>
      <c r="BO68" s="1">
        <f>COUNTIF(A68:AL68,"EXPLOTA")</f>
        <v>0</v>
      </c>
      <c r="BP68" s="1">
        <f>COUNT(I68,O68,S68,W68,AA68,AE68,AI68)</f>
        <v>1</v>
      </c>
      <c r="BQ68" s="1">
        <f>MAX(N68:AL68)</f>
        <v>7</v>
      </c>
      <c r="BR68" s="1">
        <f>SUM(K68,P68,T68,X68,AB68,AF68,AJ68)</f>
        <v>0</v>
      </c>
      <c r="BS68" s="1">
        <f>_xlfn.NUMBERVALUE(MID(E68,2,LEN(E68)-1))</f>
        <v>8</v>
      </c>
      <c r="BT68" s="1">
        <f>COUNTIF(I68,_xlfn.NUMBERVALUE(MID(E68,2,LEN(E68)-1)))
 + COUNTIF(O68,_xlfn.NUMBERVALUE(MID(E68,2,LEN(E68)-1)))
 + COUNTIF(S68,_xlfn.NUMBERVALUE(MID(E68,2,LEN(E68)-1)))
 + COUNTIF(W68,_xlfn.NUMBERVALUE(MID(E68,2,LEN(E68)-1)))
 + COUNTIF(AA68,_xlfn.NUMBERVALUE(MID(E68,2,LEN(E68)-1)))
 + COUNTIF(AE68,_xlfn.NUMBERVALUE(MID(E68,2,LEN(E68)-1)))
 + COUNTIF(AI68,_xlfn.NUMBERVALUE(MID(E68,2,LEN(E68)-1)))</f>
        <v>0</v>
      </c>
    </row>
    <row r="69" spans="1:72" x14ac:dyDescent="0.3">
      <c r="A69" s="1">
        <f>IF(A68="ID HISTORICO",1,IF(AND(A68&lt;&gt;"ID HISTORICO",B69&lt;&gt;""),A68+1,""))</f>
        <v>68</v>
      </c>
      <c r="B69" s="1">
        <v>56</v>
      </c>
      <c r="C69" s="1" t="s">
        <v>14</v>
      </c>
      <c r="D69" s="1" t="s">
        <v>12</v>
      </c>
      <c r="E69" s="1" t="s">
        <v>21</v>
      </c>
      <c r="F69" s="1">
        <v>1</v>
      </c>
      <c r="G69" s="1">
        <v>2</v>
      </c>
      <c r="H69" s="1">
        <v>13</v>
      </c>
      <c r="I69" s="1">
        <v>15</v>
      </c>
      <c r="J69" s="1" t="s">
        <v>53</v>
      </c>
      <c r="K69" s="1">
        <v>0</v>
      </c>
      <c r="L69" s="1">
        <v>0</v>
      </c>
      <c r="M69" s="1" t="s">
        <v>51</v>
      </c>
      <c r="N69" s="1">
        <v>16</v>
      </c>
      <c r="BH69" s="56">
        <v>45781.688611111109</v>
      </c>
      <c r="BI69" s="1" t="s">
        <v>117</v>
      </c>
      <c r="BK69" s="1" t="str">
        <f>IF(LEFT(J69,2)="NO","NO PASA","PASA")</f>
        <v>PASA</v>
      </c>
      <c r="BL69" s="1">
        <f>SUM(AI69,AE69,AA69,I69,O69,S69,W69)</f>
        <v>15</v>
      </c>
      <c r="BM69" s="1">
        <f>IFERROR(IF(BK69="PASA",_xlfn.NUMBERVALUE(MID(J69,5,LEN(J69)-1)),IF(BK69="NO PASA",_xlfn.NUMBERVALUE(MID(J69,8,LEN(J69)-1)),"")),"")</f>
        <v>3</v>
      </c>
      <c r="BN69" s="1" t="str">
        <f>IFERROR(IF(BK69="NO PASA",_xlfn.TEXTAFTER(J69,"-",1),""),"")</f>
        <v/>
      </c>
      <c r="BO69" s="1">
        <f>COUNTIF(A69:AL69,"EXPLOTA")</f>
        <v>0</v>
      </c>
      <c r="BP69" s="1">
        <f>COUNT(I69,O69,S69,W69,AA69,AE69,AI69)</f>
        <v>1</v>
      </c>
      <c r="BQ69" s="1">
        <f>MAX(N69:AL69)</f>
        <v>16</v>
      </c>
      <c r="BR69" s="1">
        <f>SUM(K69,P69,T69,X69,AB69,AF69,AJ69)</f>
        <v>0</v>
      </c>
      <c r="BS69" s="1">
        <f>_xlfn.NUMBERVALUE(MID(E69,2,LEN(E69)-1))</f>
        <v>20</v>
      </c>
      <c r="BT69" s="1">
        <f>COUNTIF(I69,_xlfn.NUMBERVALUE(MID(E69,2,LEN(E69)-1)))
 + COUNTIF(O69,_xlfn.NUMBERVALUE(MID(E69,2,LEN(E69)-1)))
 + COUNTIF(S69,_xlfn.NUMBERVALUE(MID(E69,2,LEN(E69)-1)))
 + COUNTIF(W69,_xlfn.NUMBERVALUE(MID(E69,2,LEN(E69)-1)))
 + COUNTIF(AA69,_xlfn.NUMBERVALUE(MID(E69,2,LEN(E69)-1)))
 + COUNTIF(AE69,_xlfn.NUMBERVALUE(MID(E69,2,LEN(E69)-1)))
 + COUNTIF(AI69,_xlfn.NUMBERVALUE(MID(E69,2,LEN(E69)-1)))</f>
        <v>0</v>
      </c>
    </row>
    <row r="70" spans="1:72" x14ac:dyDescent="0.3">
      <c r="A70" s="1">
        <f>IF(A69="ID HISTORICO",1,IF(AND(A69&lt;&gt;"ID HISTORICO",B70&lt;&gt;""),A69+1,""))</f>
        <v>69</v>
      </c>
      <c r="B70" s="1">
        <v>57</v>
      </c>
      <c r="C70" s="1" t="s">
        <v>14</v>
      </c>
      <c r="D70" s="1" t="s">
        <v>12</v>
      </c>
      <c r="E70" s="1" t="s">
        <v>21</v>
      </c>
      <c r="F70" s="1">
        <v>1</v>
      </c>
      <c r="G70" s="1">
        <v>2</v>
      </c>
      <c r="H70" s="1">
        <v>3</v>
      </c>
      <c r="I70" s="1">
        <v>18</v>
      </c>
      <c r="J70" s="1" t="s">
        <v>119</v>
      </c>
      <c r="K70" s="1">
        <v>0</v>
      </c>
      <c r="L70" s="1">
        <v>0</v>
      </c>
      <c r="M70" s="1" t="s">
        <v>51</v>
      </c>
      <c r="N70" s="1">
        <v>19</v>
      </c>
      <c r="BH70" s="56">
        <v>45781.692546296297</v>
      </c>
      <c r="BI70" s="1" t="s">
        <v>118</v>
      </c>
      <c r="BK70" s="1" t="str">
        <f>IF(LEFT(J70,2)="NO","NO PASA","PASA")</f>
        <v>PASA</v>
      </c>
      <c r="BL70" s="1">
        <f>SUM(AI70,AE70,AA70,I70,O70,S70,W70)</f>
        <v>18</v>
      </c>
      <c r="BM70" s="1">
        <f>IFERROR(IF(BK70="PASA",_xlfn.NUMBERVALUE(MID(J70,5,LEN(J70)-1)),IF(BK70="NO PASA",_xlfn.NUMBERVALUE(MID(J70,8,LEN(J70)-1)),"")),"")</f>
        <v>16</v>
      </c>
      <c r="BN70" s="1" t="str">
        <f>IFERROR(IF(BK70="NO PASA",_xlfn.TEXTAFTER(J70,"-",1),""),"")</f>
        <v/>
      </c>
      <c r="BO70" s="1">
        <f>COUNTIF(A70:AL70,"EXPLOTA")</f>
        <v>0</v>
      </c>
      <c r="BP70" s="1">
        <f>COUNT(I70,O70,S70,W70,AA70,AE70,AI70)</f>
        <v>1</v>
      </c>
      <c r="BQ70" s="1">
        <f>MAX(N70:AL70)</f>
        <v>19</v>
      </c>
      <c r="BR70" s="1">
        <f>SUM(K70,P70,T70,X70,AB70,AF70,AJ70)</f>
        <v>0</v>
      </c>
      <c r="BS70" s="1">
        <f>_xlfn.NUMBERVALUE(MID(E70,2,LEN(E70)-1))</f>
        <v>20</v>
      </c>
      <c r="BT70" s="1">
        <f>COUNTIF(I70,_xlfn.NUMBERVALUE(MID(E70,2,LEN(E70)-1)))
 + COUNTIF(O70,_xlfn.NUMBERVALUE(MID(E70,2,LEN(E70)-1)))
 + COUNTIF(S70,_xlfn.NUMBERVALUE(MID(E70,2,LEN(E70)-1)))
 + COUNTIF(W70,_xlfn.NUMBERVALUE(MID(E70,2,LEN(E70)-1)))
 + COUNTIF(AA70,_xlfn.NUMBERVALUE(MID(E70,2,LEN(E70)-1)))
 + COUNTIF(AE70,_xlfn.NUMBERVALUE(MID(E70,2,LEN(E70)-1)))
 + COUNTIF(AI70,_xlfn.NUMBERVALUE(MID(E70,2,LEN(E70)-1)))</f>
        <v>0</v>
      </c>
    </row>
    <row r="71" spans="1:72" x14ac:dyDescent="0.3">
      <c r="A71" s="1">
        <f>IF(A70="ID HISTORICO",1,IF(AND(A70&lt;&gt;"ID HISTORICO",B71&lt;&gt;""),A70+1,""))</f>
        <v>70</v>
      </c>
      <c r="B71" s="1">
        <v>58</v>
      </c>
      <c r="C71" s="1" t="s">
        <v>14</v>
      </c>
      <c r="D71" s="1" t="s">
        <v>11</v>
      </c>
      <c r="E71" s="1" t="s">
        <v>5</v>
      </c>
      <c r="F71" s="1">
        <v>3</v>
      </c>
      <c r="G71" s="1">
        <v>2</v>
      </c>
      <c r="H71" s="1">
        <v>7</v>
      </c>
      <c r="I71" s="1">
        <v>2</v>
      </c>
      <c r="J71" s="1" t="s">
        <v>71</v>
      </c>
      <c r="K71" s="1">
        <v>0</v>
      </c>
      <c r="L71" s="1">
        <v>1</v>
      </c>
      <c r="M71" s="1" t="s">
        <v>51</v>
      </c>
      <c r="N71" s="1">
        <v>5</v>
      </c>
      <c r="BH71" s="56">
        <v>45781.702939814815</v>
      </c>
      <c r="BI71" s="1" t="s">
        <v>120</v>
      </c>
      <c r="BK71" s="1" t="str">
        <f>IF(LEFT(J71,2)="NO","NO PASA","PASA")</f>
        <v>NO PASA</v>
      </c>
      <c r="BL71" s="1">
        <f>SUM(AI71,AE71,AA71,I71,O71,S71,W71)</f>
        <v>2</v>
      </c>
      <c r="BM71" s="1">
        <f>IFERROR(IF(BK71="PASA",_xlfn.NUMBERVALUE(MID(J71,5,LEN(J71)-1)),IF(BK71="NO PASA",_xlfn.NUMBERVALUE(MID(J71,8,LEN(J71)-1)),"")),"")</f>
        <v>-2</v>
      </c>
      <c r="BN71" s="1" t="str">
        <f ca="1">IFERROR(IF(BK71="NO PASA",_xlfn.TEXTAFTER(J71,"-",1),""),"")</f>
        <v/>
      </c>
      <c r="BO71" s="1">
        <f>COUNTIF(A71:AL71,"EXPLOTA")</f>
        <v>0</v>
      </c>
      <c r="BP71" s="1">
        <f>COUNT(I71,O71,S71,W71,AA71,AE71,AI71)</f>
        <v>1</v>
      </c>
      <c r="BQ71" s="1">
        <f>MAX(N71:AL71)</f>
        <v>5</v>
      </c>
      <c r="BR71" s="1">
        <f>SUM(K71,P71,T71,X71,AB71,AF71,AJ71)</f>
        <v>0</v>
      </c>
      <c r="BS71" s="1">
        <f>_xlfn.NUMBERVALUE(MID(E71,2,LEN(E71)-1))</f>
        <v>8</v>
      </c>
      <c r="BT71" s="1">
        <f>COUNTIF(I71,_xlfn.NUMBERVALUE(MID(E71,2,LEN(E71)-1)))
 + COUNTIF(O71,_xlfn.NUMBERVALUE(MID(E71,2,LEN(E71)-1)))
 + COUNTIF(S71,_xlfn.NUMBERVALUE(MID(E71,2,LEN(E71)-1)))
 + COUNTIF(W71,_xlfn.NUMBERVALUE(MID(E71,2,LEN(E71)-1)))
 + COUNTIF(AA71,_xlfn.NUMBERVALUE(MID(E71,2,LEN(E71)-1)))
 + COUNTIF(AE71,_xlfn.NUMBERVALUE(MID(E71,2,LEN(E71)-1)))
 + COUNTIF(AI71,_xlfn.NUMBERVALUE(MID(E71,2,LEN(E71)-1)))</f>
        <v>0</v>
      </c>
    </row>
    <row r="72" spans="1:72" x14ac:dyDescent="0.3">
      <c r="A72" s="1">
        <f>IF(A71="ID HISTORICO",1,IF(AND(A71&lt;&gt;"ID HISTORICO",B72&lt;&gt;""),A71+1,""))</f>
        <v>71</v>
      </c>
      <c r="B72" s="1">
        <v>59</v>
      </c>
      <c r="C72" s="1" t="s">
        <v>0</v>
      </c>
      <c r="D72" s="1" t="s">
        <v>3</v>
      </c>
      <c r="E72" s="1" t="s">
        <v>21</v>
      </c>
      <c r="F72" s="1">
        <v>5</v>
      </c>
      <c r="G72" s="1">
        <v>3</v>
      </c>
      <c r="H72" s="1">
        <v>14</v>
      </c>
      <c r="I72" s="1">
        <v>10</v>
      </c>
      <c r="J72" s="1" t="s">
        <v>52</v>
      </c>
      <c r="K72" s="1">
        <v>0</v>
      </c>
      <c r="L72" s="1">
        <v>0</v>
      </c>
      <c r="M72" s="1" t="s">
        <v>51</v>
      </c>
      <c r="N72" s="1">
        <v>15</v>
      </c>
      <c r="BH72" s="56">
        <v>45781.711388888885</v>
      </c>
      <c r="BI72" s="1" t="s">
        <v>121</v>
      </c>
      <c r="BJ72" s="1" t="s">
        <v>123</v>
      </c>
      <c r="BK72" s="1" t="str">
        <f>IF(LEFT(J72,2)="NO","NO PASA","PASA")</f>
        <v>PASA</v>
      </c>
      <c r="BL72" s="1">
        <f>SUM(AI72,AE72,AA72,I72,O72,S72,W72)</f>
        <v>10</v>
      </c>
      <c r="BM72" s="1">
        <f>IFERROR(IF(BK72="PASA",_xlfn.NUMBERVALUE(MID(J72,5,LEN(J72)-1)),IF(BK72="NO PASA",_xlfn.NUMBERVALUE(MID(J72,8,LEN(J72)-1)),"")),"")</f>
        <v>1</v>
      </c>
      <c r="BN72" s="1" t="str">
        <f>IFERROR(IF(BK72="NO PASA",_xlfn.TEXTAFTER(J72,"-",1),""),"")</f>
        <v/>
      </c>
      <c r="BO72" s="1">
        <f>COUNTIF(A72:AL72,"EXPLOTA")</f>
        <v>0</v>
      </c>
      <c r="BP72" s="1">
        <f>COUNT(I72,O72,S72,W72,AA72,AE72,AI72)</f>
        <v>1</v>
      </c>
      <c r="BQ72" s="1">
        <f>MAX(N72:AL72)</f>
        <v>15</v>
      </c>
      <c r="BR72" s="1">
        <f>SUM(K72,P72,T72,X72,AB72,AF72,AJ72)</f>
        <v>0</v>
      </c>
      <c r="BS72" s="1">
        <f>_xlfn.NUMBERVALUE(MID(E72,2,LEN(E72)-1))</f>
        <v>20</v>
      </c>
      <c r="BT72" s="1">
        <f>COUNTIF(I72,_xlfn.NUMBERVALUE(MID(E72,2,LEN(E72)-1)))
 + COUNTIF(O72,_xlfn.NUMBERVALUE(MID(E72,2,LEN(E72)-1)))
 + COUNTIF(S72,_xlfn.NUMBERVALUE(MID(E72,2,LEN(E72)-1)))
 + COUNTIF(W72,_xlfn.NUMBERVALUE(MID(E72,2,LEN(E72)-1)))
 + COUNTIF(AA72,_xlfn.NUMBERVALUE(MID(E72,2,LEN(E72)-1)))
 + COUNTIF(AE72,_xlfn.NUMBERVALUE(MID(E72,2,LEN(E72)-1)))
 + COUNTIF(AI72,_xlfn.NUMBERVALUE(MID(E72,2,LEN(E72)-1)))</f>
        <v>0</v>
      </c>
    </row>
    <row r="73" spans="1:72" x14ac:dyDescent="0.3">
      <c r="A73" s="1">
        <f>IF(A72="ID HISTORICO",1,IF(AND(A72&lt;&gt;"ID HISTORICO",B73&lt;&gt;""),A72+1,""))</f>
        <v>72</v>
      </c>
      <c r="B73" s="1">
        <v>59</v>
      </c>
      <c r="C73" s="1" t="s">
        <v>8</v>
      </c>
      <c r="D73" s="1" t="s">
        <v>10</v>
      </c>
      <c r="E73" s="1" t="s">
        <v>23</v>
      </c>
      <c r="F73" s="1">
        <v>0</v>
      </c>
      <c r="G73" s="1">
        <v>2</v>
      </c>
      <c r="H73" s="1">
        <v>4</v>
      </c>
      <c r="I73" s="1">
        <v>2</v>
      </c>
      <c r="J73" s="1" t="s">
        <v>71</v>
      </c>
      <c r="K73" s="1">
        <v>0</v>
      </c>
      <c r="L73" s="1">
        <v>1</v>
      </c>
      <c r="M73" s="1" t="s">
        <v>51</v>
      </c>
      <c r="N73" s="1">
        <v>2</v>
      </c>
      <c r="BH73" s="56">
        <v>45781.711388888885</v>
      </c>
      <c r="BI73" s="1" t="s">
        <v>122</v>
      </c>
      <c r="BJ73" s="1" t="s">
        <v>123</v>
      </c>
      <c r="BK73" s="1" t="str">
        <f>IF(LEFT(J73,2)="NO","NO PASA","PASA")</f>
        <v>NO PASA</v>
      </c>
      <c r="BL73" s="1">
        <f>SUM(AI73,AE73,AA73,I73,O73,S73,W73)</f>
        <v>2</v>
      </c>
      <c r="BM73" s="1">
        <f>IFERROR(IF(BK73="PASA",_xlfn.NUMBERVALUE(MID(J73,5,LEN(J73)-1)),IF(BK73="NO PASA",_xlfn.NUMBERVALUE(MID(J73,8,LEN(J73)-1)),"")),"")</f>
        <v>-2</v>
      </c>
      <c r="BN73" s="1" t="str">
        <f ca="1">IFERROR(IF(BK73="NO PASA",_xlfn.TEXTAFTER(J73,"-",1),""),"")</f>
        <v/>
      </c>
      <c r="BO73" s="1">
        <f>COUNTIF(A73:AL73,"EXPLOTA")</f>
        <v>0</v>
      </c>
      <c r="BP73" s="1">
        <f>COUNT(I73,O73,S73,W73,AA73,AE73,AI73)</f>
        <v>1</v>
      </c>
      <c r="BQ73" s="1">
        <f>MAX(N73:AL73)</f>
        <v>2</v>
      </c>
      <c r="BR73" s="1">
        <f>SUM(K73,P73,T73,X73,AB73,AF73,AJ73)</f>
        <v>0</v>
      </c>
      <c r="BS73" s="1">
        <f>_xlfn.NUMBERVALUE(MID(E73,2,LEN(E73)-1))</f>
        <v>6</v>
      </c>
      <c r="BT73" s="1">
        <f>COUNTIF(I73,_xlfn.NUMBERVALUE(MID(E73,2,LEN(E73)-1)))
 + COUNTIF(O73,_xlfn.NUMBERVALUE(MID(E73,2,LEN(E73)-1)))
 + COUNTIF(S73,_xlfn.NUMBERVALUE(MID(E73,2,LEN(E73)-1)))
 + COUNTIF(W73,_xlfn.NUMBERVALUE(MID(E73,2,LEN(E73)-1)))
 + COUNTIF(AA73,_xlfn.NUMBERVALUE(MID(E73,2,LEN(E73)-1)))
 + COUNTIF(AE73,_xlfn.NUMBERVALUE(MID(E73,2,LEN(E73)-1)))
 + COUNTIF(AI73,_xlfn.NUMBERVALUE(MID(E73,2,LEN(E73)-1)))</f>
        <v>0</v>
      </c>
    </row>
    <row r="74" spans="1:72" x14ac:dyDescent="0.3">
      <c r="A74" s="1">
        <f>IF(A73="ID HISTORICO",1,IF(AND(A73&lt;&gt;"ID HISTORICO",B74&lt;&gt;""),A73+1,""))</f>
        <v>73</v>
      </c>
      <c r="B74" s="1">
        <v>60</v>
      </c>
      <c r="C74" s="1" t="s">
        <v>8</v>
      </c>
      <c r="D74" s="1" t="s">
        <v>3</v>
      </c>
      <c r="E74" s="1" t="s">
        <v>5</v>
      </c>
      <c r="F74" s="1">
        <v>3</v>
      </c>
      <c r="G74" s="1">
        <v>3</v>
      </c>
      <c r="H74" s="1">
        <v>5</v>
      </c>
      <c r="I74" s="1">
        <v>4</v>
      </c>
      <c r="J74" s="1" t="s">
        <v>70</v>
      </c>
      <c r="K74" s="1">
        <v>0</v>
      </c>
      <c r="L74" s="1">
        <v>0</v>
      </c>
      <c r="M74" s="1" t="s">
        <v>51</v>
      </c>
      <c r="N74" s="1">
        <v>7</v>
      </c>
      <c r="BH74" s="56">
        <v>45781.712395833332</v>
      </c>
      <c r="BK74" s="1" t="str">
        <f>IF(LEFT(J74,2)="NO","NO PASA","PASA")</f>
        <v>PASA</v>
      </c>
      <c r="BL74" s="1">
        <f>SUM(AI74,AE74,AA74,I74,O74,S74,W74)</f>
        <v>4</v>
      </c>
      <c r="BM74" s="1">
        <f>IFERROR(IF(BK74="PASA",_xlfn.NUMBERVALUE(MID(J74,5,LEN(J74)-1)),IF(BK74="NO PASA",_xlfn.NUMBERVALUE(MID(J74,8,LEN(J74)-1)),"")),"")</f>
        <v>2</v>
      </c>
      <c r="BN74" s="1" t="str">
        <f>IFERROR(IF(BK74="NO PASA",_xlfn.TEXTAFTER(J74,"-",1),""),"")</f>
        <v/>
      </c>
      <c r="BO74" s="1">
        <f>COUNTIF(A74:AL74,"EXPLOTA")</f>
        <v>0</v>
      </c>
      <c r="BP74" s="1">
        <f>COUNT(I74,O74,S74,W74,AA74,AE74,AI74)</f>
        <v>1</v>
      </c>
      <c r="BQ74" s="1">
        <f>MAX(N74:AL74)</f>
        <v>7</v>
      </c>
      <c r="BR74" s="1">
        <f>SUM(K74,P74,T74,X74,AB74,AF74,AJ74)</f>
        <v>0</v>
      </c>
      <c r="BS74" s="1">
        <f>_xlfn.NUMBERVALUE(MID(E74,2,LEN(E74)-1))</f>
        <v>8</v>
      </c>
      <c r="BT74" s="1">
        <f>COUNTIF(I74,_xlfn.NUMBERVALUE(MID(E74,2,LEN(E74)-1)))
 + COUNTIF(O74,_xlfn.NUMBERVALUE(MID(E74,2,LEN(E74)-1)))
 + COUNTIF(S74,_xlfn.NUMBERVALUE(MID(E74,2,LEN(E74)-1)))
 + COUNTIF(W74,_xlfn.NUMBERVALUE(MID(E74,2,LEN(E74)-1)))
 + COUNTIF(AA74,_xlfn.NUMBERVALUE(MID(E74,2,LEN(E74)-1)))
 + COUNTIF(AE74,_xlfn.NUMBERVALUE(MID(E74,2,LEN(E74)-1)))
 + COUNTIF(AI74,_xlfn.NUMBERVALUE(MID(E74,2,LEN(E74)-1)))</f>
        <v>0</v>
      </c>
    </row>
    <row r="75" spans="1:72" x14ac:dyDescent="0.3">
      <c r="A75" s="1">
        <f>IF(A74="ID HISTORICO",1,IF(AND(A74&lt;&gt;"ID HISTORICO",B75&lt;&gt;""),A74+1,""))</f>
        <v>74</v>
      </c>
      <c r="B75" s="1">
        <v>61</v>
      </c>
      <c r="C75" s="1" t="s">
        <v>8</v>
      </c>
      <c r="D75" s="1" t="s">
        <v>11</v>
      </c>
      <c r="E75" s="1" t="s">
        <v>22</v>
      </c>
      <c r="F75" s="1">
        <v>0</v>
      </c>
      <c r="G75" s="1">
        <v>3</v>
      </c>
      <c r="H75" s="1">
        <v>6</v>
      </c>
      <c r="I75" s="1">
        <v>7</v>
      </c>
      <c r="J75" s="1" t="s">
        <v>52</v>
      </c>
      <c r="K75" s="1">
        <v>0</v>
      </c>
      <c r="L75" s="1">
        <v>0</v>
      </c>
      <c r="M75" s="1" t="s">
        <v>51</v>
      </c>
      <c r="N75" s="1">
        <v>7</v>
      </c>
      <c r="BH75" s="56">
        <v>45781.726944444446</v>
      </c>
      <c r="BI75" s="1" t="s">
        <v>124</v>
      </c>
      <c r="BK75" s="1" t="str">
        <f>IF(LEFT(J75,2)="NO","NO PASA","PASA")</f>
        <v>PASA</v>
      </c>
      <c r="BL75" s="1">
        <f>SUM(AI75,AE75,AA75,I75,O75,S75,W75)</f>
        <v>7</v>
      </c>
      <c r="BM75" s="1">
        <f>IFERROR(IF(BK75="PASA",_xlfn.NUMBERVALUE(MID(J75,5,LEN(J75)-1)),IF(BK75="NO PASA",_xlfn.NUMBERVALUE(MID(J75,8,LEN(J75)-1)),"")),"")</f>
        <v>1</v>
      </c>
      <c r="BN75" s="1" t="str">
        <f>IFERROR(IF(BK75="NO PASA",_xlfn.TEXTAFTER(J75,"-",1),""),"")</f>
        <v/>
      </c>
      <c r="BO75" s="1">
        <f>COUNTIF(A75:AL75,"EXPLOTA")</f>
        <v>0</v>
      </c>
      <c r="BP75" s="1">
        <f>COUNT(I75,O75,S75,W75,AA75,AE75,AI75)</f>
        <v>1</v>
      </c>
      <c r="BQ75" s="1">
        <f>MAX(N75:AL75)</f>
        <v>7</v>
      </c>
      <c r="BR75" s="1">
        <f>SUM(K75,P75,T75,X75,AB75,AF75,AJ75)</f>
        <v>0</v>
      </c>
      <c r="BS75" s="1">
        <f>_xlfn.NUMBERVALUE(MID(E75,2,LEN(E75)-1))</f>
        <v>10</v>
      </c>
      <c r="BT75" s="1">
        <f>COUNTIF(I75,_xlfn.NUMBERVALUE(MID(E75,2,LEN(E75)-1)))
 + COUNTIF(O75,_xlfn.NUMBERVALUE(MID(E75,2,LEN(E75)-1)))
 + COUNTIF(S75,_xlfn.NUMBERVALUE(MID(E75,2,LEN(E75)-1)))
 + COUNTIF(W75,_xlfn.NUMBERVALUE(MID(E75,2,LEN(E75)-1)))
 + COUNTIF(AA75,_xlfn.NUMBERVALUE(MID(E75,2,LEN(E75)-1)))
 + COUNTIF(AE75,_xlfn.NUMBERVALUE(MID(E75,2,LEN(E75)-1)))
 + COUNTIF(AI75,_xlfn.NUMBERVALUE(MID(E75,2,LEN(E75)-1)))</f>
        <v>0</v>
      </c>
    </row>
    <row r="76" spans="1:72" x14ac:dyDescent="0.3">
      <c r="A76" s="1">
        <f>IF(A75="ID HISTORICO",1,IF(AND(A75&lt;&gt;"ID HISTORICO",B76&lt;&gt;""),A75+1,""))</f>
        <v>75</v>
      </c>
      <c r="B76" s="1">
        <v>62</v>
      </c>
      <c r="C76" s="1" t="s">
        <v>8</v>
      </c>
      <c r="D76" s="1" t="s">
        <v>11</v>
      </c>
      <c r="E76" s="1" t="s">
        <v>22</v>
      </c>
      <c r="F76" s="1">
        <v>0</v>
      </c>
      <c r="G76" s="1">
        <v>3</v>
      </c>
      <c r="H76" s="1">
        <v>9</v>
      </c>
      <c r="I76" s="1">
        <v>4</v>
      </c>
      <c r="J76" s="1" t="s">
        <v>72</v>
      </c>
      <c r="K76" s="1">
        <v>1</v>
      </c>
      <c r="L76" s="1">
        <v>1</v>
      </c>
      <c r="M76" s="1" t="s">
        <v>51</v>
      </c>
      <c r="N76" s="1">
        <v>5</v>
      </c>
      <c r="BH76" s="56">
        <v>45781.728541666664</v>
      </c>
      <c r="BI76" s="1" t="s">
        <v>125</v>
      </c>
      <c r="BK76" s="1" t="str">
        <f>IF(LEFT(J76,2)="NO","NO PASA","PASA")</f>
        <v>NO PASA</v>
      </c>
      <c r="BL76" s="1">
        <f>SUM(AI76,AE76,AA76,I76,O76,S76,W76)</f>
        <v>4</v>
      </c>
      <c r="BM76" s="1">
        <f>IFERROR(IF(BK76="PASA",_xlfn.NUMBERVALUE(MID(J76,5,LEN(J76)-1)),IF(BK76="NO PASA",_xlfn.NUMBERVALUE(MID(J76,8,LEN(J76)-1)),"")),"")</f>
        <v>-4</v>
      </c>
      <c r="BN76" s="1" t="str">
        <f ca="1">IFERROR(IF(BK76="NO PASA",_xlfn.TEXTAFTER(J76,"-",1),""),"")</f>
        <v/>
      </c>
      <c r="BO76" s="1">
        <f>COUNTIF(A76:AL76,"EXPLOTA")</f>
        <v>0</v>
      </c>
      <c r="BP76" s="1">
        <f>COUNT(I76,O76,S76,W76,AA76,AE76,AI76)</f>
        <v>1</v>
      </c>
      <c r="BQ76" s="1">
        <f>MAX(N76:AL76)</f>
        <v>5</v>
      </c>
      <c r="BR76" s="1">
        <f>SUM(K76,P76,T76,X76,AB76,AF76,AJ76)</f>
        <v>1</v>
      </c>
      <c r="BS76" s="1">
        <f>_xlfn.NUMBERVALUE(MID(E76,2,LEN(E76)-1))</f>
        <v>10</v>
      </c>
      <c r="BT76" s="1">
        <f>COUNTIF(I76,_xlfn.NUMBERVALUE(MID(E76,2,LEN(E76)-1)))
 + COUNTIF(O76,_xlfn.NUMBERVALUE(MID(E76,2,LEN(E76)-1)))
 + COUNTIF(S76,_xlfn.NUMBERVALUE(MID(E76,2,LEN(E76)-1)))
 + COUNTIF(W76,_xlfn.NUMBERVALUE(MID(E76,2,LEN(E76)-1)))
 + COUNTIF(AA76,_xlfn.NUMBERVALUE(MID(E76,2,LEN(E76)-1)))
 + COUNTIF(AE76,_xlfn.NUMBERVALUE(MID(E76,2,LEN(E76)-1)))
 + COUNTIF(AI76,_xlfn.NUMBERVALUE(MID(E76,2,LEN(E76)-1)))</f>
        <v>0</v>
      </c>
    </row>
    <row r="77" spans="1:72" x14ac:dyDescent="0.3">
      <c r="A77" s="1">
        <f>IF(A76="ID HISTORICO",1,IF(AND(A76&lt;&gt;"ID HISTORICO",B77&lt;&gt;""),A76+1,""))</f>
        <v>76</v>
      </c>
      <c r="B77" s="1">
        <v>63</v>
      </c>
      <c r="C77" s="1" t="s">
        <v>8</v>
      </c>
      <c r="D77" s="1" t="s">
        <v>12</v>
      </c>
      <c r="E77" s="1" t="s">
        <v>21</v>
      </c>
      <c r="F77" s="1">
        <v>0</v>
      </c>
      <c r="G77" s="1">
        <v>3</v>
      </c>
      <c r="H77" s="1">
        <v>10</v>
      </c>
      <c r="I77" s="1">
        <v>10</v>
      </c>
      <c r="J77" s="1" t="s">
        <v>66</v>
      </c>
      <c r="K77" s="1">
        <v>0</v>
      </c>
      <c r="L77" s="1">
        <v>0</v>
      </c>
      <c r="M77" s="1" t="s">
        <v>51</v>
      </c>
      <c r="N77" s="1">
        <v>10</v>
      </c>
      <c r="BH77" s="56">
        <v>45781.729803240742</v>
      </c>
      <c r="BK77" s="1" t="str">
        <f>IF(LEFT(J77,2)="NO","NO PASA","PASA")</f>
        <v>PASA</v>
      </c>
      <c r="BL77" s="1">
        <f>SUM(AI77,AE77,AA77,I77,O77,S77,W77)</f>
        <v>10</v>
      </c>
      <c r="BM77" s="1">
        <f>IFERROR(IF(BK77="PASA",_xlfn.NUMBERVALUE(MID(J77,5,LEN(J77)-1)),IF(BK77="NO PASA",_xlfn.NUMBERVALUE(MID(J77,8,LEN(J77)-1)),"")),"")</f>
        <v>0</v>
      </c>
      <c r="BN77" s="1" t="str">
        <f>IFERROR(IF(BK77="NO PASA",_xlfn.TEXTAFTER(J77,"-",1),""),"")</f>
        <v/>
      </c>
      <c r="BO77" s="1">
        <f>COUNTIF(A77:AL77,"EXPLOTA")</f>
        <v>0</v>
      </c>
      <c r="BP77" s="1">
        <f>COUNT(I77,O77,S77,W77,AA77,AE77,AI77)</f>
        <v>1</v>
      </c>
      <c r="BQ77" s="1">
        <f>MAX(N77:AL77)</f>
        <v>10</v>
      </c>
      <c r="BR77" s="1">
        <f>SUM(K77,P77,T77,X77,AB77,AF77,AJ77)</f>
        <v>0</v>
      </c>
      <c r="BS77" s="1">
        <f>_xlfn.NUMBERVALUE(MID(E77,2,LEN(E77)-1))</f>
        <v>20</v>
      </c>
      <c r="BT77" s="1">
        <f>COUNTIF(I77,_xlfn.NUMBERVALUE(MID(E77,2,LEN(E77)-1)))
 + COUNTIF(O77,_xlfn.NUMBERVALUE(MID(E77,2,LEN(E77)-1)))
 + COUNTIF(S77,_xlfn.NUMBERVALUE(MID(E77,2,LEN(E77)-1)))
 + COUNTIF(W77,_xlfn.NUMBERVALUE(MID(E77,2,LEN(E77)-1)))
 + COUNTIF(AA77,_xlfn.NUMBERVALUE(MID(E77,2,LEN(E77)-1)))
 + COUNTIF(AE77,_xlfn.NUMBERVALUE(MID(E77,2,LEN(E77)-1)))
 + COUNTIF(AI77,_xlfn.NUMBERVALUE(MID(E77,2,LEN(E77)-1)))</f>
        <v>0</v>
      </c>
    </row>
    <row r="78" spans="1:72" x14ac:dyDescent="0.3">
      <c r="A78" s="1">
        <f>IF(A77="ID HISTORICO",1,IF(AND(A77&lt;&gt;"ID HISTORICO",B78&lt;&gt;""),A77+1,""))</f>
        <v>77</v>
      </c>
      <c r="B78" s="1">
        <v>64</v>
      </c>
      <c r="C78" s="1" t="s">
        <v>0</v>
      </c>
      <c r="D78" s="1" t="s">
        <v>10</v>
      </c>
      <c r="E78" s="1" t="s">
        <v>22</v>
      </c>
      <c r="F78" s="1">
        <v>0</v>
      </c>
      <c r="G78" s="1">
        <v>3</v>
      </c>
      <c r="H78" s="1">
        <v>6</v>
      </c>
      <c r="I78" s="1">
        <v>10</v>
      </c>
      <c r="J78" s="1" t="s">
        <v>69</v>
      </c>
      <c r="K78" s="1">
        <v>0</v>
      </c>
      <c r="L78" s="1">
        <v>0</v>
      </c>
      <c r="M78" s="1" t="s">
        <v>27</v>
      </c>
      <c r="N78" s="1">
        <v>10</v>
      </c>
      <c r="O78" s="1">
        <v>8</v>
      </c>
      <c r="Q78" s="1">
        <v>18</v>
      </c>
      <c r="R78" s="1" t="s">
        <v>51</v>
      </c>
      <c r="BH78" s="56">
        <v>45781.738993055558</v>
      </c>
      <c r="BI78" s="1" t="s">
        <v>126</v>
      </c>
      <c r="BK78" s="1" t="str">
        <f>IF(LEFT(J78,2)="NO","NO PASA","PASA")</f>
        <v>PASA</v>
      </c>
      <c r="BL78" s="1">
        <f>SUM(AI78,AE78,AA78,I78,O78,S78,W78)</f>
        <v>18</v>
      </c>
      <c r="BM78" s="1">
        <f>IFERROR(IF(BK78="PASA",_xlfn.NUMBERVALUE(MID(J78,5,LEN(J78)-1)),IF(BK78="NO PASA",_xlfn.NUMBERVALUE(MID(J78,8,LEN(J78)-1)),"")),"")</f>
        <v>12</v>
      </c>
      <c r="BN78" s="1" t="str">
        <f>IFERROR(IF(BK78="NO PASA",_xlfn.TEXTAFTER(J78,"-",1),""),"")</f>
        <v/>
      </c>
      <c r="BO78" s="1">
        <f>COUNTIF(A78:AL78,"EXPLOTA")</f>
        <v>1</v>
      </c>
      <c r="BP78" s="1">
        <f>COUNT(I78,O78,S78,W78,AA78,AE78,AI78)</f>
        <v>2</v>
      </c>
      <c r="BQ78" s="1">
        <f>MAX(N78:AL78)</f>
        <v>18</v>
      </c>
      <c r="BR78" s="1">
        <f>SUM(K78,P78,T78,X78,AB78,AF78,AJ78)</f>
        <v>0</v>
      </c>
      <c r="BS78" s="1">
        <f>_xlfn.NUMBERVALUE(MID(E78,2,LEN(E78)-1))</f>
        <v>10</v>
      </c>
      <c r="BT78" s="1">
        <f>COUNTIF(I78,_xlfn.NUMBERVALUE(MID(E78,2,LEN(E78)-1)))
 + COUNTIF(O78,_xlfn.NUMBERVALUE(MID(E78,2,LEN(E78)-1)))
 + COUNTIF(S78,_xlfn.NUMBERVALUE(MID(E78,2,LEN(E78)-1)))
 + COUNTIF(W78,_xlfn.NUMBERVALUE(MID(E78,2,LEN(E78)-1)))
 + COUNTIF(AA78,_xlfn.NUMBERVALUE(MID(E78,2,LEN(E78)-1)))
 + COUNTIF(AE78,_xlfn.NUMBERVALUE(MID(E78,2,LEN(E78)-1)))
 + COUNTIF(AI78,_xlfn.NUMBERVALUE(MID(E78,2,LEN(E78)-1)))</f>
        <v>1</v>
      </c>
    </row>
    <row r="79" spans="1:72" x14ac:dyDescent="0.3">
      <c r="A79" s="1">
        <f>IF(A78="ID HISTORICO",1,IF(AND(A78&lt;&gt;"ID HISTORICO",B79&lt;&gt;""),A78+1,""))</f>
        <v>78</v>
      </c>
      <c r="B79" s="1">
        <v>65</v>
      </c>
      <c r="C79" s="1" t="s">
        <v>8</v>
      </c>
      <c r="D79" s="1" t="s">
        <v>12</v>
      </c>
      <c r="E79" s="1" t="s">
        <v>21</v>
      </c>
      <c r="F79" s="1">
        <v>0</v>
      </c>
      <c r="G79" s="1">
        <v>3</v>
      </c>
      <c r="H79" s="1">
        <v>11</v>
      </c>
      <c r="I79" s="1">
        <v>11</v>
      </c>
      <c r="J79" s="1" t="s">
        <v>66</v>
      </c>
      <c r="K79" s="1">
        <v>0</v>
      </c>
      <c r="L79" s="1">
        <v>0</v>
      </c>
      <c r="M79" s="1" t="s">
        <v>51</v>
      </c>
      <c r="N79" s="1">
        <v>11</v>
      </c>
      <c r="BH79" s="56">
        <v>45781.743981481479</v>
      </c>
      <c r="BK79" s="1" t="str">
        <f>IF(LEFT(J79,2)="NO","NO PASA","PASA")</f>
        <v>PASA</v>
      </c>
      <c r="BL79" s="1">
        <f>SUM(AI79,AE79,AA79,I79,O79,S79,W79)</f>
        <v>11</v>
      </c>
      <c r="BM79" s="1">
        <f>IFERROR(IF(BK79="PASA",_xlfn.NUMBERVALUE(MID(J79,5,LEN(J79)-1)),IF(BK79="NO PASA",_xlfn.NUMBERVALUE(MID(J79,8,LEN(J79)-1)),"")),"")</f>
        <v>0</v>
      </c>
      <c r="BN79" s="1" t="str">
        <f>IFERROR(IF(BK79="NO PASA",_xlfn.TEXTAFTER(J79,"-",1),""),"")</f>
        <v/>
      </c>
      <c r="BO79" s="1">
        <f>COUNTIF(A79:AL79,"EXPLOTA")</f>
        <v>0</v>
      </c>
      <c r="BP79" s="1">
        <f>COUNT(I79,O79,S79,W79,AA79,AE79,AI79)</f>
        <v>1</v>
      </c>
      <c r="BQ79" s="1">
        <f>MAX(N79:AL79)</f>
        <v>11</v>
      </c>
      <c r="BR79" s="1">
        <f>SUM(K79,P79,T79,X79,AB79,AF79,AJ79)</f>
        <v>0</v>
      </c>
      <c r="BS79" s="1">
        <f>_xlfn.NUMBERVALUE(MID(E79,2,LEN(E79)-1))</f>
        <v>20</v>
      </c>
      <c r="BT79" s="1">
        <f>COUNTIF(I79,_xlfn.NUMBERVALUE(MID(E79,2,LEN(E79)-1)))
 + COUNTIF(O79,_xlfn.NUMBERVALUE(MID(E79,2,LEN(E79)-1)))
 + COUNTIF(S79,_xlfn.NUMBERVALUE(MID(E79,2,LEN(E79)-1)))
 + COUNTIF(W79,_xlfn.NUMBERVALUE(MID(E79,2,LEN(E79)-1)))
 + COUNTIF(AA79,_xlfn.NUMBERVALUE(MID(E79,2,LEN(E79)-1)))
 + COUNTIF(AE79,_xlfn.NUMBERVALUE(MID(E79,2,LEN(E79)-1)))
 + COUNTIF(AI79,_xlfn.NUMBERVALUE(MID(E79,2,LEN(E79)-1)))</f>
        <v>0</v>
      </c>
    </row>
    <row r="80" spans="1:72" x14ac:dyDescent="0.3">
      <c r="A80" s="1">
        <f>IF(A79="ID HISTORICO",1,IF(AND(A79&lt;&gt;"ID HISTORICO",B80&lt;&gt;""),A79+1,""))</f>
        <v>79</v>
      </c>
      <c r="B80" s="1">
        <v>66</v>
      </c>
      <c r="C80" s="1" t="s">
        <v>8</v>
      </c>
      <c r="D80" s="1" t="s">
        <v>3</v>
      </c>
      <c r="E80" s="1" t="s">
        <v>5</v>
      </c>
      <c r="F80" s="1">
        <v>3</v>
      </c>
      <c r="G80" s="1">
        <v>3</v>
      </c>
      <c r="H80" s="1">
        <v>4</v>
      </c>
      <c r="I80" s="1">
        <v>4</v>
      </c>
      <c r="J80" s="1" t="s">
        <v>53</v>
      </c>
      <c r="K80" s="1">
        <v>0</v>
      </c>
      <c r="L80" s="1">
        <v>0</v>
      </c>
      <c r="M80" s="1" t="s">
        <v>51</v>
      </c>
      <c r="N80" s="1">
        <v>7</v>
      </c>
      <c r="BH80" s="56">
        <v>45781.785104166665</v>
      </c>
      <c r="BI80" s="1" t="s">
        <v>127</v>
      </c>
      <c r="BK80" s="1" t="str">
        <f>IF(LEFT(J80,2)="NO","NO PASA","PASA")</f>
        <v>PASA</v>
      </c>
      <c r="BL80" s="1">
        <f>SUM(AI80,AE80,AA80,I80,O80,S80,W80)</f>
        <v>4</v>
      </c>
      <c r="BM80" s="1">
        <f>IFERROR(IF(BK80="PASA",_xlfn.NUMBERVALUE(MID(J80,5,LEN(J80)-1)),IF(BK80="NO PASA",_xlfn.NUMBERVALUE(MID(J80,8,LEN(J80)-1)),"")),"")</f>
        <v>3</v>
      </c>
      <c r="BN80" s="1" t="str">
        <f>IFERROR(IF(BK80="NO PASA",_xlfn.TEXTAFTER(J80,"-",1),""),"")</f>
        <v/>
      </c>
      <c r="BO80" s="1">
        <f>COUNTIF(A80:AL80,"EXPLOTA")</f>
        <v>0</v>
      </c>
      <c r="BP80" s="1">
        <f>COUNT(I80,O80,S80,W80,AA80,AE80,AI80)</f>
        <v>1</v>
      </c>
      <c r="BQ80" s="1">
        <f>MAX(N80:AL80)</f>
        <v>7</v>
      </c>
      <c r="BR80" s="1">
        <f>SUM(K80,P80,T80,X80,AB80,AF80,AJ80)</f>
        <v>0</v>
      </c>
      <c r="BS80" s="1">
        <f>_xlfn.NUMBERVALUE(MID(E80,2,LEN(E80)-1))</f>
        <v>8</v>
      </c>
      <c r="BT80" s="1">
        <f>COUNTIF(I80,_xlfn.NUMBERVALUE(MID(E80,2,LEN(E80)-1)))
 + COUNTIF(O80,_xlfn.NUMBERVALUE(MID(E80,2,LEN(E80)-1)))
 + COUNTIF(S80,_xlfn.NUMBERVALUE(MID(E80,2,LEN(E80)-1)))
 + COUNTIF(W80,_xlfn.NUMBERVALUE(MID(E80,2,LEN(E80)-1)))
 + COUNTIF(AA80,_xlfn.NUMBERVALUE(MID(E80,2,LEN(E80)-1)))
 + COUNTIF(AE80,_xlfn.NUMBERVALUE(MID(E80,2,LEN(E80)-1)))
 + COUNTIF(AI80,_xlfn.NUMBERVALUE(MID(E80,2,LEN(E80)-1)))</f>
        <v>0</v>
      </c>
    </row>
    <row r="81" spans="1:72" x14ac:dyDescent="0.3">
      <c r="A81" s="1">
        <f>IF(A80="ID HISTORICO",1,IF(AND(A80&lt;&gt;"ID HISTORICO",B81&lt;&gt;""),A80+1,""))</f>
        <v>80</v>
      </c>
      <c r="B81" s="1">
        <v>67</v>
      </c>
      <c r="C81" s="1" t="s">
        <v>0</v>
      </c>
      <c r="D81" s="1" t="s">
        <v>11</v>
      </c>
      <c r="E81" s="1" t="s">
        <v>5</v>
      </c>
      <c r="F81" s="1">
        <v>0</v>
      </c>
      <c r="G81" s="1">
        <v>4</v>
      </c>
      <c r="H81" s="1">
        <v>7</v>
      </c>
      <c r="I81" s="1">
        <v>1</v>
      </c>
      <c r="J81" s="1" t="s">
        <v>62</v>
      </c>
      <c r="K81" s="1">
        <v>0</v>
      </c>
      <c r="L81" s="1">
        <v>1</v>
      </c>
      <c r="M81" s="1" t="s">
        <v>51</v>
      </c>
      <c r="N81" s="1">
        <v>1</v>
      </c>
      <c r="BH81" s="56">
        <v>45781.791643518518</v>
      </c>
      <c r="BJ81" s="1" t="s">
        <v>128</v>
      </c>
      <c r="BK81" s="1" t="str">
        <f>IF(LEFT(J81,2)="NO","NO PASA","PASA")</f>
        <v>NO PASA</v>
      </c>
      <c r="BL81" s="1">
        <f>SUM(AI81,AE81,AA81,I81,O81,S81,W81)</f>
        <v>1</v>
      </c>
      <c r="BM81" s="1">
        <f>IFERROR(IF(BK81="PASA",_xlfn.NUMBERVALUE(MID(J81,5,LEN(J81)-1)),IF(BK81="NO PASA",_xlfn.NUMBERVALUE(MID(J81,8,LEN(J81)-1)),"")),"")</f>
        <v>-6</v>
      </c>
      <c r="BN81" s="1" t="str">
        <f ca="1">IFERROR(IF(BK81="NO PASA",_xlfn.TEXTAFTER(J81,"-",1),""),"")</f>
        <v/>
      </c>
      <c r="BO81" s="1">
        <f>COUNTIF(A81:AL81,"EXPLOTA")</f>
        <v>0</v>
      </c>
      <c r="BP81" s="1">
        <f>COUNT(I81,O81,S81,W81,AA81,AE81,AI81)</f>
        <v>1</v>
      </c>
      <c r="BQ81" s="1">
        <f>MAX(N81:AL81)</f>
        <v>1</v>
      </c>
      <c r="BR81" s="1">
        <f>SUM(K81,P81,T81,X81,AB81,AF81,AJ81)</f>
        <v>0</v>
      </c>
      <c r="BS81" s="1">
        <f>_xlfn.NUMBERVALUE(MID(E81,2,LEN(E81)-1))</f>
        <v>8</v>
      </c>
      <c r="BT81" s="1">
        <f>COUNTIF(I81,_xlfn.NUMBERVALUE(MID(E81,2,LEN(E81)-1)))
 + COUNTIF(O81,_xlfn.NUMBERVALUE(MID(E81,2,LEN(E81)-1)))
 + COUNTIF(S81,_xlfn.NUMBERVALUE(MID(E81,2,LEN(E81)-1)))
 + COUNTIF(W81,_xlfn.NUMBERVALUE(MID(E81,2,LEN(E81)-1)))
 + COUNTIF(AA81,_xlfn.NUMBERVALUE(MID(E81,2,LEN(E81)-1)))
 + COUNTIF(AE81,_xlfn.NUMBERVALUE(MID(E81,2,LEN(E81)-1)))
 + COUNTIF(AI81,_xlfn.NUMBERVALUE(MID(E81,2,LEN(E81)-1)))</f>
        <v>0</v>
      </c>
    </row>
    <row r="82" spans="1:72" x14ac:dyDescent="0.3">
      <c r="A82" s="1">
        <f>IF(A81="ID HISTORICO",1,IF(AND(A81&lt;&gt;"ID HISTORICO",B82&lt;&gt;""),A81+1,""))</f>
        <v>81</v>
      </c>
      <c r="B82" s="1">
        <v>67</v>
      </c>
      <c r="C82" s="1" t="s">
        <v>8</v>
      </c>
      <c r="D82" s="1" t="s">
        <v>11</v>
      </c>
      <c r="E82" s="1" t="s">
        <v>22</v>
      </c>
      <c r="F82" s="1">
        <v>0</v>
      </c>
      <c r="G82" s="1">
        <v>3</v>
      </c>
      <c r="H82" s="1">
        <v>7</v>
      </c>
      <c r="I82" s="1">
        <v>7</v>
      </c>
      <c r="J82" s="1" t="s">
        <v>66</v>
      </c>
      <c r="K82" s="1">
        <v>0</v>
      </c>
      <c r="L82" s="1">
        <v>0</v>
      </c>
      <c r="M82" s="1" t="s">
        <v>51</v>
      </c>
      <c r="N82" s="1">
        <v>7</v>
      </c>
      <c r="BH82" s="56">
        <v>45781.791643518518</v>
      </c>
      <c r="BJ82" s="1" t="s">
        <v>128</v>
      </c>
      <c r="BK82" s="1" t="str">
        <f>IF(LEFT(J82,2)="NO","NO PASA","PASA")</f>
        <v>PASA</v>
      </c>
      <c r="BL82" s="1">
        <f>SUM(AI82,AE82,AA82,I82,O82,S82,W82)</f>
        <v>7</v>
      </c>
      <c r="BM82" s="1">
        <f>IFERROR(IF(BK82="PASA",_xlfn.NUMBERVALUE(MID(J82,5,LEN(J82)-1)),IF(BK82="NO PASA",_xlfn.NUMBERVALUE(MID(J82,8,LEN(J82)-1)),"")),"")</f>
        <v>0</v>
      </c>
      <c r="BN82" s="1" t="str">
        <f>IFERROR(IF(BK82="NO PASA",_xlfn.TEXTAFTER(J82,"-",1),""),"")</f>
        <v/>
      </c>
      <c r="BO82" s="1">
        <f>COUNTIF(A82:AL82,"EXPLOTA")</f>
        <v>0</v>
      </c>
      <c r="BP82" s="1">
        <f>COUNT(I82,O82,S82,W82,AA82,AE82,AI82)</f>
        <v>1</v>
      </c>
      <c r="BQ82" s="1">
        <f>MAX(N82:AL82)</f>
        <v>7</v>
      </c>
      <c r="BR82" s="1">
        <f>SUM(K82,P82,T82,X82,AB82,AF82,AJ82)</f>
        <v>0</v>
      </c>
      <c r="BS82" s="1">
        <f>_xlfn.NUMBERVALUE(MID(E82,2,LEN(E82)-1))</f>
        <v>10</v>
      </c>
      <c r="BT82" s="1">
        <f>COUNTIF(I82,_xlfn.NUMBERVALUE(MID(E82,2,LEN(E82)-1)))
 + COUNTIF(O82,_xlfn.NUMBERVALUE(MID(E82,2,LEN(E82)-1)))
 + COUNTIF(S82,_xlfn.NUMBERVALUE(MID(E82,2,LEN(E82)-1)))
 + COUNTIF(W82,_xlfn.NUMBERVALUE(MID(E82,2,LEN(E82)-1)))
 + COUNTIF(AA82,_xlfn.NUMBERVALUE(MID(E82,2,LEN(E82)-1)))
 + COUNTIF(AE82,_xlfn.NUMBERVALUE(MID(E82,2,LEN(E82)-1)))
 + COUNTIF(AI82,_xlfn.NUMBERVALUE(MID(E82,2,LEN(E82)-1)))</f>
        <v>0</v>
      </c>
    </row>
    <row r="83" spans="1:72" x14ac:dyDescent="0.3">
      <c r="A83" s="1">
        <f>IF(A82="ID HISTORICO",1,IF(AND(A82&lt;&gt;"ID HISTORICO",B83&lt;&gt;""),A82+1,""))</f>
        <v>82</v>
      </c>
      <c r="B83" s="1">
        <v>67</v>
      </c>
      <c r="C83" s="1" t="s">
        <v>14</v>
      </c>
      <c r="D83" s="1" t="s">
        <v>11</v>
      </c>
      <c r="E83" s="1" t="s">
        <v>5</v>
      </c>
      <c r="F83" s="1">
        <v>3</v>
      </c>
      <c r="G83" s="1">
        <v>3</v>
      </c>
      <c r="H83" s="1">
        <v>7</v>
      </c>
      <c r="I83" s="1">
        <v>2</v>
      </c>
      <c r="J83" s="1" t="s">
        <v>71</v>
      </c>
      <c r="K83" s="1">
        <v>0</v>
      </c>
      <c r="L83" s="1">
        <v>1</v>
      </c>
      <c r="M83" s="1" t="s">
        <v>51</v>
      </c>
      <c r="N83" s="1">
        <v>5</v>
      </c>
      <c r="BH83" s="56">
        <v>45781.791643518518</v>
      </c>
      <c r="BJ83" s="1" t="s">
        <v>128</v>
      </c>
      <c r="BK83" s="1" t="str">
        <f>IF(LEFT(J83,2)="NO","NO PASA","PASA")</f>
        <v>NO PASA</v>
      </c>
      <c r="BL83" s="1">
        <f>SUM(AI83,AE83,AA83,I83,O83,S83,W83)</f>
        <v>2</v>
      </c>
      <c r="BM83" s="1">
        <f>IFERROR(IF(BK83="PASA",_xlfn.NUMBERVALUE(MID(J83,5,LEN(J83)-1)),IF(BK83="NO PASA",_xlfn.NUMBERVALUE(MID(J83,8,LEN(J83)-1)),"")),"")</f>
        <v>-2</v>
      </c>
      <c r="BN83" s="1" t="str">
        <f ca="1">IFERROR(IF(BK83="NO PASA",_xlfn.TEXTAFTER(J83,"-",1),""),"")</f>
        <v/>
      </c>
      <c r="BO83" s="1">
        <f>COUNTIF(A83:AL83,"EXPLOTA")</f>
        <v>0</v>
      </c>
      <c r="BP83" s="1">
        <f>COUNT(I83,O83,S83,W83,AA83,AE83,AI83)</f>
        <v>1</v>
      </c>
      <c r="BQ83" s="1">
        <f>MAX(N83:AL83)</f>
        <v>5</v>
      </c>
      <c r="BR83" s="1">
        <f>SUM(K83,P83,T83,X83,AB83,AF83,AJ83)</f>
        <v>0</v>
      </c>
      <c r="BS83" s="1">
        <f>_xlfn.NUMBERVALUE(MID(E83,2,LEN(E83)-1))</f>
        <v>8</v>
      </c>
      <c r="BT83" s="1">
        <f>COUNTIF(I83,_xlfn.NUMBERVALUE(MID(E83,2,LEN(E83)-1)))
 + COUNTIF(O83,_xlfn.NUMBERVALUE(MID(E83,2,LEN(E83)-1)))
 + COUNTIF(S83,_xlfn.NUMBERVALUE(MID(E83,2,LEN(E83)-1)))
 + COUNTIF(W83,_xlfn.NUMBERVALUE(MID(E83,2,LEN(E83)-1)))
 + COUNTIF(AA83,_xlfn.NUMBERVALUE(MID(E83,2,LEN(E83)-1)))
 + COUNTIF(AE83,_xlfn.NUMBERVALUE(MID(E83,2,LEN(E83)-1)))
 + COUNTIF(AI83,_xlfn.NUMBERVALUE(MID(E83,2,LEN(E83)-1)))</f>
        <v>0</v>
      </c>
    </row>
    <row r="84" spans="1:72" x14ac:dyDescent="0.3">
      <c r="A84" s="1">
        <f>IF(A83="ID HISTORICO",1,IF(AND(A83&lt;&gt;"ID HISTORICO",B84&lt;&gt;""),A83+1,""))</f>
        <v>83</v>
      </c>
      <c r="B84" s="1">
        <v>67</v>
      </c>
      <c r="C84" s="1" t="s">
        <v>13</v>
      </c>
      <c r="D84" s="1" t="s">
        <v>11</v>
      </c>
      <c r="E84" s="1" t="s">
        <v>23</v>
      </c>
      <c r="F84" s="1">
        <v>0</v>
      </c>
      <c r="G84" s="1">
        <v>2</v>
      </c>
      <c r="H84" s="1">
        <v>7</v>
      </c>
      <c r="I84" s="1">
        <v>5</v>
      </c>
      <c r="J84" s="1" t="s">
        <v>71</v>
      </c>
      <c r="K84" s="1">
        <v>0</v>
      </c>
      <c r="L84" s="1">
        <v>1</v>
      </c>
      <c r="M84" s="1" t="s">
        <v>51</v>
      </c>
      <c r="N84" s="1">
        <v>5</v>
      </c>
      <c r="BH84" s="56">
        <v>45781.791643518518</v>
      </c>
      <c r="BJ84" s="1" t="s">
        <v>128</v>
      </c>
      <c r="BK84" s="1" t="str">
        <f>IF(LEFT(J84,2)="NO","NO PASA","PASA")</f>
        <v>NO PASA</v>
      </c>
      <c r="BL84" s="1">
        <f>SUM(AI84,AE84,AA84,I84,O84,S84,W84)</f>
        <v>5</v>
      </c>
      <c r="BM84" s="1">
        <f>IFERROR(IF(BK84="PASA",_xlfn.NUMBERVALUE(MID(J84,5,LEN(J84)-1)),IF(BK84="NO PASA",_xlfn.NUMBERVALUE(MID(J84,8,LEN(J84)-1)),"")),"")</f>
        <v>-2</v>
      </c>
      <c r="BN84" s="1" t="str">
        <f ca="1">IFERROR(IF(BK84="NO PASA",_xlfn.TEXTAFTER(J84,"-",1),""),"")</f>
        <v/>
      </c>
      <c r="BO84" s="1">
        <f>COUNTIF(A84:AL84,"EXPLOTA")</f>
        <v>0</v>
      </c>
      <c r="BP84" s="1">
        <f>COUNT(I84,O84,S84,W84,AA84,AE84,AI84)</f>
        <v>1</v>
      </c>
      <c r="BQ84" s="1">
        <f>MAX(N84:AL84)</f>
        <v>5</v>
      </c>
      <c r="BR84" s="1">
        <f>SUM(K84,P84,T84,X84,AB84,AF84,AJ84)</f>
        <v>0</v>
      </c>
      <c r="BS84" s="1">
        <f>_xlfn.NUMBERVALUE(MID(E84,2,LEN(E84)-1))</f>
        <v>6</v>
      </c>
      <c r="BT84" s="1">
        <f>COUNTIF(I84,_xlfn.NUMBERVALUE(MID(E84,2,LEN(E84)-1)))
 + COUNTIF(O84,_xlfn.NUMBERVALUE(MID(E84,2,LEN(E84)-1)))
 + COUNTIF(S84,_xlfn.NUMBERVALUE(MID(E84,2,LEN(E84)-1)))
 + COUNTIF(W84,_xlfn.NUMBERVALUE(MID(E84,2,LEN(E84)-1)))
 + COUNTIF(AA84,_xlfn.NUMBERVALUE(MID(E84,2,LEN(E84)-1)))
 + COUNTIF(AE84,_xlfn.NUMBERVALUE(MID(E84,2,LEN(E84)-1)))
 + COUNTIF(AI84,_xlfn.NUMBERVALUE(MID(E84,2,LEN(E84)-1)))</f>
        <v>0</v>
      </c>
    </row>
    <row r="85" spans="1:72" x14ac:dyDescent="0.3">
      <c r="A85" s="1">
        <f>IF(A84="ID HISTORICO",1,IF(AND(A84&lt;&gt;"ID HISTORICO",B85&lt;&gt;""),A84+1,""))</f>
        <v>84</v>
      </c>
      <c r="B85" s="1">
        <v>68</v>
      </c>
      <c r="C85" s="1" t="s">
        <v>0</v>
      </c>
      <c r="D85" s="1" t="s">
        <v>3</v>
      </c>
      <c r="E85" s="1" t="s">
        <v>21</v>
      </c>
      <c r="F85" s="1">
        <v>5</v>
      </c>
      <c r="G85" s="1">
        <v>5</v>
      </c>
      <c r="H85" s="1">
        <v>13</v>
      </c>
      <c r="I85" s="1">
        <v>14</v>
      </c>
      <c r="J85" s="1" t="s">
        <v>101</v>
      </c>
      <c r="K85" s="1">
        <v>0</v>
      </c>
      <c r="L85" s="1">
        <v>0</v>
      </c>
      <c r="M85" s="1" t="s">
        <v>51</v>
      </c>
      <c r="N85" s="1">
        <v>19</v>
      </c>
      <c r="BG85" s="1" t="s">
        <v>130</v>
      </c>
      <c r="BH85" s="56">
        <v>45781.811365740738</v>
      </c>
      <c r="BI85" s="1" t="s">
        <v>129</v>
      </c>
      <c r="BK85" s="1" t="str">
        <f>IF(LEFT(J85,2)="NO","NO PASA","PASA")</f>
        <v>PASA</v>
      </c>
      <c r="BL85" s="1">
        <f>SUM(AI85,AE85,AA85,I85,O85,S85,W85)</f>
        <v>14</v>
      </c>
      <c r="BM85" s="1">
        <f>IFERROR(IF(BK85="PASA",_xlfn.NUMBERVALUE(MID(J85,5,LEN(J85)-1)),IF(BK85="NO PASA",_xlfn.NUMBERVALUE(MID(J85,8,LEN(J85)-1)),"")),"")</f>
        <v>6</v>
      </c>
      <c r="BN85" s="1" t="str">
        <f>IFERROR(IF(BK85="NO PASA",_xlfn.TEXTAFTER(J85,"-",1),""),"")</f>
        <v/>
      </c>
      <c r="BO85" s="1">
        <f>COUNTIF(A85:AL85,"EXPLOTA")</f>
        <v>0</v>
      </c>
      <c r="BP85" s="1">
        <f>COUNT(I85,O85,S85,W85,AA85,AE85,AI85)</f>
        <v>1</v>
      </c>
      <c r="BQ85" s="1">
        <f>MAX(N85:AL85)</f>
        <v>19</v>
      </c>
      <c r="BR85" s="1">
        <f>SUM(K85,P85,T85,X85,AB85,AF85,AJ85)</f>
        <v>0</v>
      </c>
      <c r="BS85" s="1">
        <f>_xlfn.NUMBERVALUE(MID(E85,2,LEN(E85)-1))</f>
        <v>20</v>
      </c>
      <c r="BT85" s="1">
        <f>COUNTIF(I85,_xlfn.NUMBERVALUE(MID(E85,2,LEN(E85)-1)))
 + COUNTIF(O85,_xlfn.NUMBERVALUE(MID(E85,2,LEN(E85)-1)))
 + COUNTIF(S85,_xlfn.NUMBERVALUE(MID(E85,2,LEN(E85)-1)))
 + COUNTIF(W85,_xlfn.NUMBERVALUE(MID(E85,2,LEN(E85)-1)))
 + COUNTIF(AA85,_xlfn.NUMBERVALUE(MID(E85,2,LEN(E85)-1)))
 + COUNTIF(AE85,_xlfn.NUMBERVALUE(MID(E85,2,LEN(E85)-1)))
 + COUNTIF(AI85,_xlfn.NUMBERVALUE(MID(E85,2,LEN(E85)-1)))</f>
        <v>0</v>
      </c>
    </row>
    <row r="86" spans="1:72" x14ac:dyDescent="0.3">
      <c r="A86" s="1">
        <f>IF(A85="ID HISTORICO",1,IF(AND(A85&lt;&gt;"ID HISTORICO",B86&lt;&gt;""),A85+1,""))</f>
        <v>85</v>
      </c>
      <c r="B86" s="1">
        <v>69</v>
      </c>
      <c r="C86" s="1" t="s">
        <v>0</v>
      </c>
      <c r="D86" s="1" t="s">
        <v>12</v>
      </c>
      <c r="E86" s="1" t="s">
        <v>5</v>
      </c>
      <c r="F86" s="1">
        <v>0</v>
      </c>
      <c r="G86" s="1">
        <v>5</v>
      </c>
      <c r="H86" s="1">
        <v>18</v>
      </c>
      <c r="I86" s="1">
        <v>3</v>
      </c>
      <c r="J86" s="1" t="s">
        <v>132</v>
      </c>
      <c r="K86" s="1">
        <v>0</v>
      </c>
      <c r="L86" s="1">
        <v>1</v>
      </c>
      <c r="M86" s="1" t="s">
        <v>51</v>
      </c>
      <c r="N86" s="1">
        <v>3</v>
      </c>
      <c r="BH86" s="56">
        <v>45781.81695601852</v>
      </c>
      <c r="BI86" s="1" t="s">
        <v>131</v>
      </c>
      <c r="BK86" s="1" t="str">
        <f>IF(LEFT(J86,2)="NO","NO PASA","PASA")</f>
        <v>NO PASA</v>
      </c>
      <c r="BL86" s="1">
        <f>SUM(AI86,AE86,AA86,I86,O86,S86,W86)</f>
        <v>3</v>
      </c>
      <c r="BM86" s="1">
        <f>IFERROR(IF(BK86="PASA",_xlfn.NUMBERVALUE(MID(J86,5,LEN(J86)-1)),IF(BK86="NO PASA",_xlfn.NUMBERVALUE(MID(J86,8,LEN(J86)-1)),"")),"")</f>
        <v>-15</v>
      </c>
      <c r="BN86" s="1" t="str">
        <f ca="1">IFERROR(IF(BK86="NO PASA",_xlfn.TEXTAFTER(J86,"-",1),""),"")</f>
        <v/>
      </c>
      <c r="BO86" s="1">
        <f>COUNTIF(A86:AL86,"EXPLOTA")</f>
        <v>0</v>
      </c>
      <c r="BP86" s="1">
        <f>COUNT(I86,O86,S86,W86,AA86,AE86,AI86)</f>
        <v>1</v>
      </c>
      <c r="BQ86" s="1">
        <f>MAX(N86:AL86)</f>
        <v>3</v>
      </c>
      <c r="BR86" s="1">
        <f>SUM(K86,P86,T86,X86,AB86,AF86,AJ86)</f>
        <v>0</v>
      </c>
      <c r="BS86" s="1">
        <f>_xlfn.NUMBERVALUE(MID(E86,2,LEN(E86)-1))</f>
        <v>8</v>
      </c>
      <c r="BT86" s="1">
        <f>COUNTIF(I86,_xlfn.NUMBERVALUE(MID(E86,2,LEN(E86)-1)))
 + COUNTIF(O86,_xlfn.NUMBERVALUE(MID(E86,2,LEN(E86)-1)))
 + COUNTIF(S86,_xlfn.NUMBERVALUE(MID(E86,2,LEN(E86)-1)))
 + COUNTIF(W86,_xlfn.NUMBERVALUE(MID(E86,2,LEN(E86)-1)))
 + COUNTIF(AA86,_xlfn.NUMBERVALUE(MID(E86,2,LEN(E86)-1)))
 + COUNTIF(AE86,_xlfn.NUMBERVALUE(MID(E86,2,LEN(E86)-1)))
 + COUNTIF(AI86,_xlfn.NUMBERVALUE(MID(E86,2,LEN(E86)-1)))</f>
        <v>0</v>
      </c>
    </row>
    <row r="87" spans="1:72" x14ac:dyDescent="0.3">
      <c r="A87" s="1">
        <f>IF(A86="ID HISTORICO",1,IF(AND(A86&lt;&gt;"ID HISTORICO",B87&lt;&gt;""),A86+1,""))</f>
        <v>86</v>
      </c>
      <c r="B87" s="1">
        <v>70</v>
      </c>
      <c r="C87" s="1" t="s">
        <v>0</v>
      </c>
      <c r="D87" s="1" t="s">
        <v>11</v>
      </c>
      <c r="E87" s="1" t="s">
        <v>5</v>
      </c>
      <c r="F87" s="1">
        <v>0</v>
      </c>
      <c r="G87" s="1">
        <v>6</v>
      </c>
      <c r="H87" s="1">
        <v>19</v>
      </c>
      <c r="I87" s="1">
        <v>7</v>
      </c>
      <c r="J87" s="1" t="s">
        <v>66</v>
      </c>
      <c r="K87" s="1">
        <v>1</v>
      </c>
      <c r="L87" s="1">
        <v>0</v>
      </c>
      <c r="M87" s="1" t="s">
        <v>27</v>
      </c>
      <c r="N87" s="1">
        <v>8</v>
      </c>
      <c r="O87" s="1">
        <v>4</v>
      </c>
      <c r="P87" s="1">
        <v>4</v>
      </c>
      <c r="Q87" s="1">
        <v>16</v>
      </c>
      <c r="R87" s="1" t="s">
        <v>27</v>
      </c>
      <c r="S87" s="1">
        <v>2</v>
      </c>
      <c r="T87" s="1">
        <v>1</v>
      </c>
      <c r="U87" s="1">
        <v>19</v>
      </c>
      <c r="V87" s="1" t="s">
        <v>51</v>
      </c>
      <c r="BG87" s="1" t="s">
        <v>130</v>
      </c>
      <c r="BH87" s="56">
        <v>45781.820127314815</v>
      </c>
      <c r="BI87" s="1" t="s">
        <v>133</v>
      </c>
      <c r="BK87" s="1" t="str">
        <f>IF(LEFT(J87,2)="NO","NO PASA","PASA")</f>
        <v>PASA</v>
      </c>
      <c r="BL87" s="1">
        <f>SUM(AI87,AE87,AA87,I87,O87,S87,W87)</f>
        <v>13</v>
      </c>
      <c r="BM87" s="1">
        <f>IFERROR(IF(BK87="PASA",_xlfn.NUMBERVALUE(MID(J87,5,LEN(J87)-1)),IF(BK87="NO PASA",_xlfn.NUMBERVALUE(MID(J87,8,LEN(J87)-1)),"")),"")</f>
        <v>0</v>
      </c>
      <c r="BN87" s="1" t="str">
        <f>IFERROR(IF(BK87="NO PASA",_xlfn.TEXTAFTER(J87,"-",1),""),"")</f>
        <v/>
      </c>
      <c r="BO87" s="1">
        <f>COUNTIF(A87:AL87,"EXPLOTA")</f>
        <v>2</v>
      </c>
      <c r="BP87" s="1">
        <f>COUNT(I87,O87,S87,W87,AA87,AE87,AI87)</f>
        <v>3</v>
      </c>
      <c r="BQ87" s="1">
        <f>MAX(N87:AL87)</f>
        <v>19</v>
      </c>
      <c r="BR87" s="1">
        <f>SUM(K87,P87,T87,X87,AB87,AF87,AJ87)</f>
        <v>6</v>
      </c>
      <c r="BS87" s="1">
        <f>_xlfn.NUMBERVALUE(MID(E87,2,LEN(E87)-1))</f>
        <v>8</v>
      </c>
      <c r="BT87" s="1">
        <f>COUNTIF(I87,_xlfn.NUMBERVALUE(MID(E87,2,LEN(E87)-1)))
 + COUNTIF(O87,_xlfn.NUMBERVALUE(MID(E87,2,LEN(E87)-1)))
 + COUNTIF(S87,_xlfn.NUMBERVALUE(MID(E87,2,LEN(E87)-1)))
 + COUNTIF(W87,_xlfn.NUMBERVALUE(MID(E87,2,LEN(E87)-1)))
 + COUNTIF(AA87,_xlfn.NUMBERVALUE(MID(E87,2,LEN(E87)-1)))
 + COUNTIF(AE87,_xlfn.NUMBERVALUE(MID(E87,2,LEN(E87)-1)))
 + COUNTIF(AI87,_xlfn.NUMBERVALUE(MID(E87,2,LEN(E87)-1)))</f>
        <v>0</v>
      </c>
    </row>
    <row r="88" spans="1:72" x14ac:dyDescent="0.3">
      <c r="A88" s="1">
        <f>IF(A87="ID HISTORICO",1,IF(AND(A87&lt;&gt;"ID HISTORICO",B88&lt;&gt;""),A87+1,""))</f>
        <v>87</v>
      </c>
      <c r="B88" s="1">
        <v>71</v>
      </c>
      <c r="C88" s="1" t="s">
        <v>0</v>
      </c>
      <c r="D88" s="1" t="s">
        <v>12</v>
      </c>
      <c r="E88" s="1" t="s">
        <v>5</v>
      </c>
      <c r="F88" s="1">
        <v>0</v>
      </c>
      <c r="G88" s="1">
        <v>0</v>
      </c>
      <c r="H88" s="1">
        <v>6</v>
      </c>
      <c r="I88" s="1">
        <v>8</v>
      </c>
      <c r="J88" s="1" t="s">
        <v>61</v>
      </c>
      <c r="K88" s="1">
        <v>0</v>
      </c>
      <c r="L88" s="1">
        <v>0</v>
      </c>
      <c r="M88" s="1" t="s">
        <v>27</v>
      </c>
      <c r="N88" s="1">
        <v>8</v>
      </c>
      <c r="O88" s="1">
        <v>6</v>
      </c>
      <c r="P88" s="1">
        <v>0</v>
      </c>
      <c r="Q88" s="1">
        <v>14</v>
      </c>
      <c r="R88" s="1" t="s">
        <v>51</v>
      </c>
      <c r="BG88" s="1" t="s">
        <v>130</v>
      </c>
      <c r="BH88" s="56">
        <v>45781.829907407409</v>
      </c>
      <c r="BI88" s="1" t="s">
        <v>134</v>
      </c>
      <c r="BK88" s="1" t="str">
        <f>IF(LEFT(J88,2)="NO","NO PASA","PASA")</f>
        <v>PASA</v>
      </c>
      <c r="BL88" s="1">
        <f>SUM(AI88,AE88,AA88,I88,O88,S88,W88)</f>
        <v>14</v>
      </c>
      <c r="BM88" s="1">
        <f>IFERROR(IF(BK88="PASA",_xlfn.NUMBERVALUE(MID(J88,5,LEN(J88)-1)),IF(BK88="NO PASA",_xlfn.NUMBERVALUE(MID(J88,8,LEN(J88)-1)),"")),"")</f>
        <v>9</v>
      </c>
      <c r="BN88" s="1" t="str">
        <f>IFERROR(IF(BK88="NO PASA",_xlfn.TEXTAFTER(J88,"-",1),""),"")</f>
        <v/>
      </c>
      <c r="BO88" s="1">
        <f>COUNTIF(A88:AL88,"EXPLOTA")</f>
        <v>1</v>
      </c>
      <c r="BP88" s="1">
        <f>COUNT(I88,O88,S88,W88,AA88,AE88,AI88)</f>
        <v>2</v>
      </c>
      <c r="BQ88" s="1">
        <f>MAX(N88:AL88)</f>
        <v>14</v>
      </c>
      <c r="BR88" s="1">
        <f>SUM(K88,P88,T88,X88,AB88,AF88,AJ88)</f>
        <v>0</v>
      </c>
      <c r="BS88" s="1">
        <f>_xlfn.NUMBERVALUE(MID(E88,2,LEN(E88)-1))</f>
        <v>8</v>
      </c>
      <c r="BT88" s="1">
        <f>COUNTIF(I88,_xlfn.NUMBERVALUE(MID(E88,2,LEN(E88)-1)))
 + COUNTIF(O88,_xlfn.NUMBERVALUE(MID(E88,2,LEN(E88)-1)))
 + COUNTIF(S88,_xlfn.NUMBERVALUE(MID(E88,2,LEN(E88)-1)))
 + COUNTIF(W88,_xlfn.NUMBERVALUE(MID(E88,2,LEN(E88)-1)))
 + COUNTIF(AA88,_xlfn.NUMBERVALUE(MID(E88,2,LEN(E88)-1)))
 + COUNTIF(AE88,_xlfn.NUMBERVALUE(MID(E88,2,LEN(E88)-1)))
 + COUNTIF(AI88,_xlfn.NUMBERVALUE(MID(E88,2,LEN(E88)-1)))</f>
        <v>1</v>
      </c>
    </row>
    <row r="89" spans="1:72" x14ac:dyDescent="0.3">
      <c r="A89" s="1">
        <f>IF(A88="ID HISTORICO",1,IF(AND(A88&lt;&gt;"ID HISTORICO",B89&lt;&gt;""),A88+1,""))</f>
        <v>88</v>
      </c>
      <c r="B89" s="1">
        <v>72</v>
      </c>
      <c r="C89" s="1" t="s">
        <v>8</v>
      </c>
      <c r="D89" s="1" t="s">
        <v>11</v>
      </c>
      <c r="E89" s="1" t="s">
        <v>22</v>
      </c>
      <c r="F89" s="1">
        <v>0</v>
      </c>
      <c r="G89" s="1">
        <v>3</v>
      </c>
      <c r="H89" s="1">
        <v>8</v>
      </c>
      <c r="I89" s="1">
        <v>10</v>
      </c>
      <c r="J89" s="1" t="s">
        <v>91</v>
      </c>
      <c r="K89" s="1">
        <v>0</v>
      </c>
      <c r="L89" s="1">
        <v>0</v>
      </c>
      <c r="M89" s="1" t="s">
        <v>27</v>
      </c>
      <c r="N89" s="1">
        <v>10</v>
      </c>
      <c r="O89" s="1">
        <v>5</v>
      </c>
      <c r="Q89" s="1">
        <v>15</v>
      </c>
      <c r="R89" s="1" t="s">
        <v>51</v>
      </c>
      <c r="BH89" s="56">
        <v>45781.850891203707</v>
      </c>
      <c r="BI89" s="1" t="s">
        <v>135</v>
      </c>
      <c r="BK89" s="1" t="str">
        <f>IF(LEFT(J89,2)="NO","NO PASA","PASA")</f>
        <v>PASA</v>
      </c>
      <c r="BL89" s="1">
        <f>SUM(AI89,AE89,AA89,I89,O89,S89,W89)</f>
        <v>15</v>
      </c>
      <c r="BM89" s="1">
        <f>IFERROR(IF(BK89="PASA",_xlfn.NUMBERVALUE(MID(J89,5,LEN(J89)-1)),IF(BK89="NO PASA",_xlfn.NUMBERVALUE(MID(J89,8,LEN(J89)-1)),"")),"")</f>
        <v>7</v>
      </c>
      <c r="BN89" s="1" t="str">
        <f>IFERROR(IF(BK89="NO PASA",_xlfn.TEXTAFTER(J89,"-",1),""),"")</f>
        <v/>
      </c>
      <c r="BO89" s="1">
        <f>COUNTIF(A89:AL89,"EXPLOTA")</f>
        <v>1</v>
      </c>
      <c r="BP89" s="1">
        <f>COUNT(I89,O89,S89,W89,AA89,AE89,AI89)</f>
        <v>2</v>
      </c>
      <c r="BQ89" s="1">
        <f>MAX(N89:AL89)</f>
        <v>15</v>
      </c>
      <c r="BR89" s="1">
        <f>SUM(K89,P89,T89,X89,AB89,AF89,AJ89)</f>
        <v>0</v>
      </c>
      <c r="BS89" s="1">
        <f>_xlfn.NUMBERVALUE(MID(E89,2,LEN(E89)-1))</f>
        <v>10</v>
      </c>
      <c r="BT89" s="1">
        <f>COUNTIF(I89,_xlfn.NUMBERVALUE(MID(E89,2,LEN(E89)-1)))
 + COUNTIF(O89,_xlfn.NUMBERVALUE(MID(E89,2,LEN(E89)-1)))
 + COUNTIF(S89,_xlfn.NUMBERVALUE(MID(E89,2,LEN(E89)-1)))
 + COUNTIF(W89,_xlfn.NUMBERVALUE(MID(E89,2,LEN(E89)-1)))
 + COUNTIF(AA89,_xlfn.NUMBERVALUE(MID(E89,2,LEN(E89)-1)))
 + COUNTIF(AE89,_xlfn.NUMBERVALUE(MID(E89,2,LEN(E89)-1)))
 + COUNTIF(AI89,_xlfn.NUMBERVALUE(MID(E89,2,LEN(E89)-1)))</f>
        <v>1</v>
      </c>
    </row>
    <row r="90" spans="1:72" x14ac:dyDescent="0.3">
      <c r="A90" s="1">
        <f>IF(A89="ID HISTORICO",1,IF(AND(A89&lt;&gt;"ID HISTORICO",B90&lt;&gt;""),A89+1,""))</f>
        <v>89</v>
      </c>
      <c r="B90" s="1">
        <v>73</v>
      </c>
      <c r="C90" s="1" t="s">
        <v>13</v>
      </c>
      <c r="D90" s="1" t="s">
        <v>12</v>
      </c>
      <c r="E90" s="1" t="s">
        <v>22</v>
      </c>
      <c r="F90" s="1">
        <v>1</v>
      </c>
      <c r="G90" s="1">
        <v>3</v>
      </c>
      <c r="H90" s="1">
        <v>5</v>
      </c>
      <c r="I90" s="1">
        <v>7</v>
      </c>
      <c r="J90" s="1" t="s">
        <v>53</v>
      </c>
      <c r="K90" s="1">
        <v>0</v>
      </c>
      <c r="L90" s="1">
        <v>0</v>
      </c>
      <c r="M90" s="1" t="s">
        <v>51</v>
      </c>
      <c r="N90" s="1">
        <v>8</v>
      </c>
      <c r="BH90" s="56">
        <v>45781.862615740742</v>
      </c>
      <c r="BI90" s="1" t="s">
        <v>136</v>
      </c>
      <c r="BK90" s="1" t="str">
        <f>IF(LEFT(J90,2)="NO","NO PASA","PASA")</f>
        <v>PASA</v>
      </c>
      <c r="BL90" s="1">
        <f>SUM(AI90,AE90,AA90,I90,O90,S90,W90)</f>
        <v>7</v>
      </c>
      <c r="BM90" s="1">
        <f>IFERROR(IF(BK90="PASA",_xlfn.NUMBERVALUE(MID(J90,5,LEN(J90)-1)),IF(BK90="NO PASA",_xlfn.NUMBERVALUE(MID(J90,8,LEN(J90)-1)),"")),"")</f>
        <v>3</v>
      </c>
      <c r="BN90" s="1" t="str">
        <f>IFERROR(IF(BK90="NO PASA",_xlfn.TEXTAFTER(J90,"-",1),""),"")</f>
        <v/>
      </c>
      <c r="BO90" s="1">
        <f>COUNTIF(A90:AL90,"EXPLOTA")</f>
        <v>0</v>
      </c>
      <c r="BP90" s="1">
        <f>COUNT(I90,O90,S90,W90,AA90,AE90,AI90)</f>
        <v>1</v>
      </c>
      <c r="BQ90" s="1">
        <f>MAX(N90:AL90)</f>
        <v>8</v>
      </c>
      <c r="BR90" s="1">
        <f>SUM(K90,P90,T90,X90,AB90,AF90,AJ90)</f>
        <v>0</v>
      </c>
      <c r="BS90" s="1">
        <f>_xlfn.NUMBERVALUE(MID(E90,2,LEN(E90)-1))</f>
        <v>10</v>
      </c>
      <c r="BT90" s="1">
        <f>COUNTIF(I90,_xlfn.NUMBERVALUE(MID(E90,2,LEN(E90)-1)))
 + COUNTIF(O90,_xlfn.NUMBERVALUE(MID(E90,2,LEN(E90)-1)))
 + COUNTIF(S90,_xlfn.NUMBERVALUE(MID(E90,2,LEN(E90)-1)))
 + COUNTIF(W90,_xlfn.NUMBERVALUE(MID(E90,2,LEN(E90)-1)))
 + COUNTIF(AA90,_xlfn.NUMBERVALUE(MID(E90,2,LEN(E90)-1)))
 + COUNTIF(AE90,_xlfn.NUMBERVALUE(MID(E90,2,LEN(E90)-1)))
 + COUNTIF(AI90,_xlfn.NUMBERVALUE(MID(E90,2,LEN(E90)-1)))</f>
        <v>0</v>
      </c>
    </row>
    <row r="91" spans="1:72" x14ac:dyDescent="0.3">
      <c r="A91" s="1">
        <f>IF(A90="ID HISTORICO",1,IF(AND(A90&lt;&gt;"ID HISTORICO",B91&lt;&gt;""),A90+1,""))</f>
        <v>90</v>
      </c>
      <c r="B91" s="1">
        <v>74</v>
      </c>
      <c r="C91" s="1" t="s">
        <v>14</v>
      </c>
      <c r="D91" s="1" t="s">
        <v>11</v>
      </c>
      <c r="E91" s="1" t="s">
        <v>5</v>
      </c>
      <c r="F91" s="1">
        <v>3</v>
      </c>
      <c r="G91" s="1">
        <v>2</v>
      </c>
      <c r="H91" s="1">
        <v>1</v>
      </c>
      <c r="I91" s="1">
        <v>1</v>
      </c>
      <c r="J91" s="1" t="s">
        <v>53</v>
      </c>
      <c r="K91" s="1">
        <v>0</v>
      </c>
      <c r="L91" s="1">
        <v>0</v>
      </c>
      <c r="M91" s="1" t="s">
        <v>51</v>
      </c>
      <c r="N91" s="1">
        <v>4</v>
      </c>
      <c r="BH91" s="56">
        <v>45781.884305555555</v>
      </c>
      <c r="BK91" s="1" t="str">
        <f>IF(LEFT(J91,2)="NO","NO PASA","PASA")</f>
        <v>PASA</v>
      </c>
      <c r="BL91" s="1">
        <f>SUM(AI91,AE91,AA91,I91,O91,S91,W91)</f>
        <v>1</v>
      </c>
      <c r="BM91" s="1">
        <f>IFERROR(IF(BK91="PASA",_xlfn.NUMBERVALUE(MID(J91,5,LEN(J91)-1)),IF(BK91="NO PASA",_xlfn.NUMBERVALUE(MID(J91,8,LEN(J91)-1)),"")),"")</f>
        <v>3</v>
      </c>
      <c r="BN91" s="1" t="str">
        <f>IFERROR(IF(BK91="NO PASA",_xlfn.TEXTAFTER(J91,"-",1),""),"")</f>
        <v/>
      </c>
      <c r="BO91" s="1">
        <f>COUNTIF(A91:AL91,"EXPLOTA")</f>
        <v>0</v>
      </c>
      <c r="BP91" s="1">
        <f>COUNT(I91,O91,S91,W91,AA91,AE91,AI91)</f>
        <v>1</v>
      </c>
      <c r="BQ91" s="1">
        <f>MAX(N91:AL91)</f>
        <v>4</v>
      </c>
      <c r="BR91" s="1">
        <f>SUM(K91,P91,T91,X91,AB91,AF91,AJ91)</f>
        <v>0</v>
      </c>
      <c r="BS91" s="1">
        <f>_xlfn.NUMBERVALUE(MID(E91,2,LEN(E91)-1))</f>
        <v>8</v>
      </c>
      <c r="BT91" s="1">
        <f>COUNTIF(I91,_xlfn.NUMBERVALUE(MID(E91,2,LEN(E91)-1)))
 + COUNTIF(O91,_xlfn.NUMBERVALUE(MID(E91,2,LEN(E91)-1)))
 + COUNTIF(S91,_xlfn.NUMBERVALUE(MID(E91,2,LEN(E91)-1)))
 + COUNTIF(W91,_xlfn.NUMBERVALUE(MID(E91,2,LEN(E91)-1)))
 + COUNTIF(AA91,_xlfn.NUMBERVALUE(MID(E91,2,LEN(E91)-1)))
 + COUNTIF(AE91,_xlfn.NUMBERVALUE(MID(E91,2,LEN(E91)-1)))
 + COUNTIF(AI91,_xlfn.NUMBERVALUE(MID(E91,2,LEN(E91)-1)))</f>
        <v>0</v>
      </c>
    </row>
    <row r="92" spans="1:72" x14ac:dyDescent="0.3">
      <c r="A92" s="1">
        <f>IF(A91="ID HISTORICO",1,IF(AND(A91&lt;&gt;"ID HISTORICO",B92&lt;&gt;""),A91+1,""))</f>
        <v>91</v>
      </c>
      <c r="B92" s="1">
        <v>75</v>
      </c>
      <c r="C92" s="1" t="s">
        <v>0</v>
      </c>
      <c r="D92" s="1" t="s">
        <v>3</v>
      </c>
      <c r="E92" s="1" t="s">
        <v>21</v>
      </c>
      <c r="F92" s="1">
        <v>5</v>
      </c>
      <c r="G92" s="1">
        <v>0</v>
      </c>
      <c r="H92" s="1">
        <v>14</v>
      </c>
      <c r="I92" s="1">
        <v>10</v>
      </c>
      <c r="J92" s="1" t="s">
        <v>52</v>
      </c>
      <c r="K92" s="1">
        <v>0</v>
      </c>
      <c r="L92" s="1">
        <v>0</v>
      </c>
      <c r="M92" s="1" t="s">
        <v>51</v>
      </c>
      <c r="N92" s="1">
        <v>15</v>
      </c>
      <c r="BH92" s="56">
        <v>45781.897615740738</v>
      </c>
      <c r="BI92" s="1" t="s">
        <v>137</v>
      </c>
      <c r="BK92" s="1" t="str">
        <f>IF(LEFT(J92,2)="NO","NO PASA","PASA")</f>
        <v>PASA</v>
      </c>
      <c r="BL92" s="1">
        <f>SUM(AI92,AE92,AA92,I92,O92,S92,W92)</f>
        <v>10</v>
      </c>
      <c r="BM92" s="1">
        <f>IFERROR(IF(BK92="PASA",_xlfn.NUMBERVALUE(MID(J92,5,LEN(J92)-1)),IF(BK92="NO PASA",_xlfn.NUMBERVALUE(MID(J92,8,LEN(J92)-1)),"")),"")</f>
        <v>1</v>
      </c>
      <c r="BN92" s="1" t="str">
        <f>IFERROR(IF(BK92="NO PASA",_xlfn.TEXTAFTER(J92,"-",1),""),"")</f>
        <v/>
      </c>
      <c r="BO92" s="1">
        <f>COUNTIF(A92:AL92,"EXPLOTA")</f>
        <v>0</v>
      </c>
      <c r="BP92" s="1">
        <f>COUNT(I92,O92,S92,W92,AA92,AE92,AI92)</f>
        <v>1</v>
      </c>
      <c r="BQ92" s="1">
        <f>MAX(N92:AL92)</f>
        <v>15</v>
      </c>
      <c r="BR92" s="1">
        <f>SUM(K92,P92,T92,X92,AB92,AF92,AJ92)</f>
        <v>0</v>
      </c>
      <c r="BS92" s="1">
        <f>_xlfn.NUMBERVALUE(MID(E92,2,LEN(E92)-1))</f>
        <v>20</v>
      </c>
      <c r="BT92" s="1">
        <f>COUNTIF(I92,_xlfn.NUMBERVALUE(MID(E92,2,LEN(E92)-1)))
 + COUNTIF(O92,_xlfn.NUMBERVALUE(MID(E92,2,LEN(E92)-1)))
 + COUNTIF(S92,_xlfn.NUMBERVALUE(MID(E92,2,LEN(E92)-1)))
 + COUNTIF(W92,_xlfn.NUMBERVALUE(MID(E92,2,LEN(E92)-1)))
 + COUNTIF(AA92,_xlfn.NUMBERVALUE(MID(E92,2,LEN(E92)-1)))
 + COUNTIF(AE92,_xlfn.NUMBERVALUE(MID(E92,2,LEN(E92)-1)))
 + COUNTIF(AI92,_xlfn.NUMBERVALUE(MID(E92,2,LEN(E92)-1)))</f>
        <v>0</v>
      </c>
    </row>
    <row r="93" spans="1:72" x14ac:dyDescent="0.3">
      <c r="A93" s="1">
        <f>IF(A92="ID HISTORICO",1,IF(AND(A92&lt;&gt;"ID HISTORICO",B93&lt;&gt;""),A92+1,""))</f>
        <v>92</v>
      </c>
      <c r="B93" s="1">
        <v>75</v>
      </c>
      <c r="C93" s="1" t="s">
        <v>8</v>
      </c>
      <c r="D93" s="1" t="s">
        <v>3</v>
      </c>
      <c r="E93" s="1" t="s">
        <v>5</v>
      </c>
      <c r="F93" s="1">
        <v>3</v>
      </c>
      <c r="G93" s="1">
        <v>3</v>
      </c>
      <c r="H93" s="1">
        <v>14</v>
      </c>
      <c r="I93" s="1">
        <v>3</v>
      </c>
      <c r="J93" s="1" t="s">
        <v>67</v>
      </c>
      <c r="K93" s="1">
        <v>0</v>
      </c>
      <c r="L93" s="1">
        <v>1</v>
      </c>
      <c r="M93" s="1" t="s">
        <v>51</v>
      </c>
      <c r="N93" s="1">
        <v>6</v>
      </c>
      <c r="BH93" s="56">
        <v>45781.897615740738</v>
      </c>
      <c r="BK93" s="1" t="str">
        <f>IF(LEFT(J93,2)="NO","NO PASA","PASA")</f>
        <v>NO PASA</v>
      </c>
      <c r="BL93" s="1">
        <f>SUM(AI93,AE93,AA93,I93,O93,S93,W93)</f>
        <v>3</v>
      </c>
      <c r="BM93" s="1">
        <f>IFERROR(IF(BK93="PASA",_xlfn.NUMBERVALUE(MID(J93,5,LEN(J93)-1)),IF(BK93="NO PASA",_xlfn.NUMBERVALUE(MID(J93,8,LEN(J93)-1)),"")),"")</f>
        <v>-8</v>
      </c>
      <c r="BN93" s="1" t="str">
        <f ca="1">IFERROR(IF(BK93="NO PASA",_xlfn.TEXTAFTER(J93,"-",1),""),"")</f>
        <v/>
      </c>
      <c r="BO93" s="1">
        <f>COUNTIF(A93:AL93,"EXPLOTA")</f>
        <v>0</v>
      </c>
      <c r="BP93" s="1">
        <f>COUNT(I93,O93,S93,W93,AA93,AE93,AI93)</f>
        <v>1</v>
      </c>
      <c r="BQ93" s="1">
        <f>MAX(N93:AL93)</f>
        <v>6</v>
      </c>
      <c r="BR93" s="1">
        <f>SUM(K93,P93,T93,X93,AB93,AF93,AJ93)</f>
        <v>0</v>
      </c>
      <c r="BS93" s="1">
        <f>_xlfn.NUMBERVALUE(MID(E93,2,LEN(E93)-1))</f>
        <v>8</v>
      </c>
      <c r="BT93" s="1">
        <f>COUNTIF(I93,_xlfn.NUMBERVALUE(MID(E93,2,LEN(E93)-1)))
 + COUNTIF(O93,_xlfn.NUMBERVALUE(MID(E93,2,LEN(E93)-1)))
 + COUNTIF(S93,_xlfn.NUMBERVALUE(MID(E93,2,LEN(E93)-1)))
 + COUNTIF(W93,_xlfn.NUMBERVALUE(MID(E93,2,LEN(E93)-1)))
 + COUNTIF(AA93,_xlfn.NUMBERVALUE(MID(E93,2,LEN(E93)-1)))
 + COUNTIF(AE93,_xlfn.NUMBERVALUE(MID(E93,2,LEN(E93)-1)))
 + COUNTIF(AI93,_xlfn.NUMBERVALUE(MID(E93,2,LEN(E93)-1)))</f>
        <v>0</v>
      </c>
    </row>
    <row r="94" spans="1:72" x14ac:dyDescent="0.3">
      <c r="A94" s="1">
        <f>IF(A93="ID HISTORICO",1,IF(AND(A93&lt;&gt;"ID HISTORICO",B94&lt;&gt;""),A93+1,""))</f>
        <v>93</v>
      </c>
      <c r="B94" s="1">
        <v>76</v>
      </c>
      <c r="C94" s="1" t="s">
        <v>14</v>
      </c>
      <c r="D94" s="1" t="s">
        <v>10</v>
      </c>
      <c r="E94" s="1" t="s">
        <v>23</v>
      </c>
      <c r="F94" s="1">
        <v>0</v>
      </c>
      <c r="G94" s="1">
        <v>2</v>
      </c>
      <c r="H94" s="1">
        <v>11</v>
      </c>
      <c r="I94" s="1">
        <v>1</v>
      </c>
      <c r="J94" s="1" t="s">
        <v>60</v>
      </c>
      <c r="K94" s="1">
        <v>0</v>
      </c>
      <c r="L94" s="1">
        <v>1</v>
      </c>
      <c r="M94" s="1" t="s">
        <v>51</v>
      </c>
      <c r="N94" s="1">
        <v>1</v>
      </c>
      <c r="BH94" s="56">
        <v>45781.900752314818</v>
      </c>
      <c r="BK94" s="1" t="str">
        <f>IF(LEFT(J94,2)="NO","NO PASA","PASA")</f>
        <v>NO PASA</v>
      </c>
      <c r="BL94" s="1">
        <f>SUM(AI94,AE94,AA94,I94,O94,S94,W94)</f>
        <v>1</v>
      </c>
      <c r="BM94" s="1">
        <f>IFERROR(IF(BK94="PASA",_xlfn.NUMBERVALUE(MID(J94,5,LEN(J94)-1)),IF(BK94="NO PASA",_xlfn.NUMBERVALUE(MID(J94,8,LEN(J94)-1)),"")),"")</f>
        <v>-10</v>
      </c>
      <c r="BN94" s="1" t="str">
        <f ca="1">IFERROR(IF(BK94="NO PASA",_xlfn.TEXTAFTER(J94,"-",1),""),"")</f>
        <v/>
      </c>
      <c r="BO94" s="1">
        <f>COUNTIF(A94:AL94,"EXPLOTA")</f>
        <v>0</v>
      </c>
      <c r="BP94" s="1">
        <f>COUNT(I94,O94,S94,W94,AA94,AE94,AI94)</f>
        <v>1</v>
      </c>
      <c r="BQ94" s="1">
        <f>MAX(N94:AL94)</f>
        <v>1</v>
      </c>
      <c r="BR94" s="1">
        <f>SUM(K94,P94,T94,X94,AB94,AF94,AJ94)</f>
        <v>0</v>
      </c>
      <c r="BS94" s="1">
        <f>_xlfn.NUMBERVALUE(MID(E94,2,LEN(E94)-1))</f>
        <v>6</v>
      </c>
      <c r="BT94" s="1">
        <f>COUNTIF(I94,_xlfn.NUMBERVALUE(MID(E94,2,LEN(E94)-1)))
 + COUNTIF(O94,_xlfn.NUMBERVALUE(MID(E94,2,LEN(E94)-1)))
 + COUNTIF(S94,_xlfn.NUMBERVALUE(MID(E94,2,LEN(E94)-1)))
 + COUNTIF(W94,_xlfn.NUMBERVALUE(MID(E94,2,LEN(E94)-1)))
 + COUNTIF(AA94,_xlfn.NUMBERVALUE(MID(E94,2,LEN(E94)-1)))
 + COUNTIF(AE94,_xlfn.NUMBERVALUE(MID(E94,2,LEN(E94)-1)))
 + COUNTIF(AI94,_xlfn.NUMBERVALUE(MID(E94,2,LEN(E94)-1)))</f>
        <v>0</v>
      </c>
    </row>
    <row r="95" spans="1:72" x14ac:dyDescent="0.3">
      <c r="A95" s="1">
        <f>IF(A94="ID HISTORICO",1,IF(AND(A94&lt;&gt;"ID HISTORICO",B95&lt;&gt;""),A94+1,""))</f>
        <v>94</v>
      </c>
      <c r="B95" s="1">
        <v>77</v>
      </c>
      <c r="C95" s="1" t="s">
        <v>14</v>
      </c>
      <c r="D95" s="1" t="s">
        <v>2</v>
      </c>
      <c r="E95" s="1" t="s">
        <v>22</v>
      </c>
      <c r="F95" s="1">
        <v>0</v>
      </c>
      <c r="G95" s="1">
        <v>3</v>
      </c>
      <c r="H95" s="1">
        <v>10</v>
      </c>
      <c r="I95" s="1">
        <v>4</v>
      </c>
      <c r="J95" s="1" t="s">
        <v>62</v>
      </c>
      <c r="K95" s="1">
        <v>0</v>
      </c>
      <c r="L95" s="1">
        <v>1</v>
      </c>
      <c r="M95" s="1" t="s">
        <v>51</v>
      </c>
      <c r="N95" s="1">
        <v>4</v>
      </c>
      <c r="BH95" s="56">
        <v>45781.901932870373</v>
      </c>
      <c r="BK95" s="1" t="str">
        <f>IF(LEFT(J95,2)="NO","NO PASA","PASA")</f>
        <v>NO PASA</v>
      </c>
      <c r="BL95" s="1">
        <f>SUM(AI95,AE95,AA95,I95,O95,S95,W95)</f>
        <v>4</v>
      </c>
      <c r="BM95" s="1">
        <f>IFERROR(IF(BK95="PASA",_xlfn.NUMBERVALUE(MID(J95,5,LEN(J95)-1)),IF(BK95="NO PASA",_xlfn.NUMBERVALUE(MID(J95,8,LEN(J95)-1)),"")),"")</f>
        <v>-6</v>
      </c>
      <c r="BN95" s="1" t="str">
        <f ca="1">IFERROR(IF(BK95="NO PASA",_xlfn.TEXTAFTER(J95,"-",1),""),"")</f>
        <v/>
      </c>
      <c r="BO95" s="1">
        <f>COUNTIF(A95:AL95,"EXPLOTA")</f>
        <v>0</v>
      </c>
      <c r="BP95" s="1">
        <f>COUNT(I95,O95,S95,W95,AA95,AE95,AI95)</f>
        <v>1</v>
      </c>
      <c r="BQ95" s="1">
        <f>MAX(N95:AL95)</f>
        <v>4</v>
      </c>
      <c r="BR95" s="1">
        <f>SUM(K95,P95,T95,X95,AB95,AF95,AJ95)</f>
        <v>0</v>
      </c>
      <c r="BS95" s="1">
        <f>_xlfn.NUMBERVALUE(MID(E95,2,LEN(E95)-1))</f>
        <v>10</v>
      </c>
      <c r="BT95" s="1">
        <f>COUNTIF(I95,_xlfn.NUMBERVALUE(MID(E95,2,LEN(E95)-1)))
 + COUNTIF(O95,_xlfn.NUMBERVALUE(MID(E95,2,LEN(E95)-1)))
 + COUNTIF(S95,_xlfn.NUMBERVALUE(MID(E95,2,LEN(E95)-1)))
 + COUNTIF(W95,_xlfn.NUMBERVALUE(MID(E95,2,LEN(E95)-1)))
 + COUNTIF(AA95,_xlfn.NUMBERVALUE(MID(E95,2,LEN(E95)-1)))
 + COUNTIF(AE95,_xlfn.NUMBERVALUE(MID(E95,2,LEN(E95)-1)))
 + COUNTIF(AI95,_xlfn.NUMBERVALUE(MID(E95,2,LEN(E95)-1)))</f>
        <v>0</v>
      </c>
    </row>
    <row r="96" spans="1:72" x14ac:dyDescent="0.3">
      <c r="A96" s="1">
        <f>IF(A95="ID HISTORICO",1,IF(AND(A95&lt;&gt;"ID HISTORICO",B96&lt;&gt;""),A95+1,""))</f>
        <v>95</v>
      </c>
      <c r="B96" s="1">
        <v>77</v>
      </c>
      <c r="C96" s="1" t="s">
        <v>13</v>
      </c>
      <c r="D96" s="1" t="s">
        <v>2</v>
      </c>
      <c r="E96" s="1" t="s">
        <v>21</v>
      </c>
      <c r="F96" s="1">
        <v>5</v>
      </c>
      <c r="G96" s="1">
        <v>3</v>
      </c>
      <c r="H96" s="1">
        <v>10</v>
      </c>
      <c r="I96" s="1">
        <v>8</v>
      </c>
      <c r="J96" s="1" t="s">
        <v>53</v>
      </c>
      <c r="K96" s="1">
        <v>0</v>
      </c>
      <c r="L96" s="1">
        <v>0</v>
      </c>
      <c r="M96" s="1" t="s">
        <v>51</v>
      </c>
      <c r="N96" s="1">
        <v>13</v>
      </c>
      <c r="BH96" s="56">
        <v>45781.901932870373</v>
      </c>
      <c r="BK96" s="1" t="str">
        <f>IF(LEFT(J96,2)="NO","NO PASA","PASA")</f>
        <v>PASA</v>
      </c>
      <c r="BL96" s="1">
        <f>SUM(AI96,AE96,AA96,I96,O96,S96,W96)</f>
        <v>8</v>
      </c>
      <c r="BM96" s="1">
        <f>IFERROR(IF(BK96="PASA",_xlfn.NUMBERVALUE(MID(J96,5,LEN(J96)-1)),IF(BK96="NO PASA",_xlfn.NUMBERVALUE(MID(J96,8,LEN(J96)-1)),"")),"")</f>
        <v>3</v>
      </c>
      <c r="BN96" s="1" t="str">
        <f>IFERROR(IF(BK96="NO PASA",_xlfn.TEXTAFTER(J96,"-",1),""),"")</f>
        <v/>
      </c>
      <c r="BO96" s="1">
        <f>COUNTIF(A96:AL96,"EXPLOTA")</f>
        <v>0</v>
      </c>
      <c r="BP96" s="1">
        <f>COUNT(I96,O96,S96,W96,AA96,AE96,AI96)</f>
        <v>1</v>
      </c>
      <c r="BQ96" s="1">
        <f>MAX(N96:AL96)</f>
        <v>13</v>
      </c>
      <c r="BR96" s="1">
        <f>SUM(K96,P96,T96,X96,AB96,AF96,AJ96)</f>
        <v>0</v>
      </c>
      <c r="BS96" s="1">
        <f>_xlfn.NUMBERVALUE(MID(E96,2,LEN(E96)-1))</f>
        <v>20</v>
      </c>
      <c r="BT96" s="1">
        <f>COUNTIF(I96,_xlfn.NUMBERVALUE(MID(E96,2,LEN(E96)-1)))
 + COUNTIF(O96,_xlfn.NUMBERVALUE(MID(E96,2,LEN(E96)-1)))
 + COUNTIF(S96,_xlfn.NUMBERVALUE(MID(E96,2,LEN(E96)-1)))
 + COUNTIF(W96,_xlfn.NUMBERVALUE(MID(E96,2,LEN(E96)-1)))
 + COUNTIF(AA96,_xlfn.NUMBERVALUE(MID(E96,2,LEN(E96)-1)))
 + COUNTIF(AE96,_xlfn.NUMBERVALUE(MID(E96,2,LEN(E96)-1)))
 + COUNTIF(AI96,_xlfn.NUMBERVALUE(MID(E96,2,LEN(E96)-1)))</f>
        <v>0</v>
      </c>
    </row>
    <row r="97" spans="1:72" x14ac:dyDescent="0.3">
      <c r="A97" s="1">
        <f>IF(A96="ID HISTORICO",1,IF(AND(A96&lt;&gt;"ID HISTORICO",B97&lt;&gt;""),A96+1,""))</f>
        <v>96</v>
      </c>
      <c r="B97" s="1">
        <v>78</v>
      </c>
      <c r="C97" s="1" t="s">
        <v>13</v>
      </c>
      <c r="D97" s="1" t="s">
        <v>10</v>
      </c>
      <c r="E97" s="1" t="s">
        <v>5</v>
      </c>
      <c r="F97" s="1">
        <v>3</v>
      </c>
      <c r="G97" s="1">
        <v>3</v>
      </c>
      <c r="H97" s="1">
        <v>13</v>
      </c>
      <c r="I97" s="1">
        <v>6</v>
      </c>
      <c r="J97" s="1" t="s">
        <v>72</v>
      </c>
      <c r="K97" s="1">
        <v>0</v>
      </c>
      <c r="L97" s="1">
        <v>1</v>
      </c>
      <c r="M97" s="1" t="s">
        <v>51</v>
      </c>
      <c r="N97" s="1">
        <v>9</v>
      </c>
      <c r="BH97" s="56">
        <v>45781.903622685182</v>
      </c>
      <c r="BK97" s="1" t="str">
        <f>IF(LEFT(J97,2)="NO","NO PASA","PASA")</f>
        <v>NO PASA</v>
      </c>
      <c r="BL97" s="1">
        <f>SUM(AI97,AE97,AA97,I97,O97,S97,W97)</f>
        <v>6</v>
      </c>
      <c r="BM97" s="1">
        <f>IFERROR(IF(BK97="PASA",_xlfn.NUMBERVALUE(MID(J97,5,LEN(J97)-1)),IF(BK97="NO PASA",_xlfn.NUMBERVALUE(MID(J97,8,LEN(J97)-1)),"")),"")</f>
        <v>-4</v>
      </c>
      <c r="BN97" s="1" t="str">
        <f ca="1">IFERROR(IF(BK97="NO PASA",_xlfn.TEXTAFTER(J97,"-",1),""),"")</f>
        <v/>
      </c>
      <c r="BO97" s="1">
        <f>COUNTIF(A97:AL97,"EXPLOTA")</f>
        <v>0</v>
      </c>
      <c r="BP97" s="1">
        <f>COUNT(I97,O97,S97,W97,AA97,AE97,AI97)</f>
        <v>1</v>
      </c>
      <c r="BQ97" s="1">
        <f>MAX(N97:AL97)</f>
        <v>9</v>
      </c>
      <c r="BR97" s="1">
        <f>SUM(K97,P97,T97,X97,AB97,AF97,AJ97)</f>
        <v>0</v>
      </c>
      <c r="BS97" s="1">
        <f>_xlfn.NUMBERVALUE(MID(E97,2,LEN(E97)-1))</f>
        <v>8</v>
      </c>
      <c r="BT97" s="1">
        <f>COUNTIF(I97,_xlfn.NUMBERVALUE(MID(E97,2,LEN(E97)-1)))
 + COUNTIF(O97,_xlfn.NUMBERVALUE(MID(E97,2,LEN(E97)-1)))
 + COUNTIF(S97,_xlfn.NUMBERVALUE(MID(E97,2,LEN(E97)-1)))
 + COUNTIF(W97,_xlfn.NUMBERVALUE(MID(E97,2,LEN(E97)-1)))
 + COUNTIF(AA97,_xlfn.NUMBERVALUE(MID(E97,2,LEN(E97)-1)))
 + COUNTIF(AE97,_xlfn.NUMBERVALUE(MID(E97,2,LEN(E97)-1)))
 + COUNTIF(AI97,_xlfn.NUMBERVALUE(MID(E97,2,LEN(E97)-1)))</f>
        <v>0</v>
      </c>
    </row>
    <row r="98" spans="1:72" x14ac:dyDescent="0.3">
      <c r="A98" s="1">
        <f>IF(A97="ID HISTORICO",1,IF(AND(A97&lt;&gt;"ID HISTORICO",B98&lt;&gt;""),A97+1,""))</f>
        <v>97</v>
      </c>
      <c r="B98" s="1">
        <v>79</v>
      </c>
      <c r="C98" s="1" t="s">
        <v>13</v>
      </c>
      <c r="D98" s="1" t="s">
        <v>1</v>
      </c>
      <c r="E98" s="1" t="s">
        <v>6</v>
      </c>
      <c r="F98" s="1">
        <v>0</v>
      </c>
      <c r="G98" s="1">
        <v>4</v>
      </c>
      <c r="H98" s="1">
        <v>8</v>
      </c>
      <c r="I98" s="1">
        <v>6</v>
      </c>
      <c r="J98" s="1" t="s">
        <v>71</v>
      </c>
      <c r="K98" s="1">
        <v>0</v>
      </c>
      <c r="L98" s="1">
        <v>1</v>
      </c>
      <c r="M98" s="1" t="s">
        <v>51</v>
      </c>
      <c r="N98" s="1">
        <v>6</v>
      </c>
      <c r="BH98" s="56">
        <v>45781.904456018521</v>
      </c>
      <c r="BK98" s="1" t="str">
        <f>IF(LEFT(J98,2)="NO","NO PASA","PASA")</f>
        <v>NO PASA</v>
      </c>
      <c r="BL98" s="1">
        <f>SUM(AI98,AE98,AA98,I98,O98,S98,W98)</f>
        <v>6</v>
      </c>
      <c r="BM98" s="1">
        <f>IFERROR(IF(BK98="PASA",_xlfn.NUMBERVALUE(MID(J98,5,LEN(J98)-1)),IF(BK98="NO PASA",_xlfn.NUMBERVALUE(MID(J98,8,LEN(J98)-1)),"")),"")</f>
        <v>-2</v>
      </c>
      <c r="BN98" s="1" t="str">
        <f ca="1">IFERROR(IF(BK98="NO PASA",_xlfn.TEXTAFTER(J98,"-",1),""),"")</f>
        <v/>
      </c>
      <c r="BO98" s="1">
        <f>COUNTIF(A98:AL98,"EXPLOTA")</f>
        <v>0</v>
      </c>
      <c r="BP98" s="1">
        <f>COUNT(I98,O98,S98,W98,AA98,AE98,AI98)</f>
        <v>1</v>
      </c>
      <c r="BQ98" s="1">
        <f>MAX(N98:AL98)</f>
        <v>6</v>
      </c>
      <c r="BR98" s="1">
        <f>SUM(K98,P98,T98,X98,AB98,AF98,AJ98)</f>
        <v>0</v>
      </c>
      <c r="BS98" s="1">
        <f>_xlfn.NUMBERVALUE(MID(E98,2,LEN(E98)-1))</f>
        <v>12</v>
      </c>
      <c r="BT98" s="1">
        <f>COUNTIF(I98,_xlfn.NUMBERVALUE(MID(E98,2,LEN(E98)-1)))
 + COUNTIF(O98,_xlfn.NUMBERVALUE(MID(E98,2,LEN(E98)-1)))
 + COUNTIF(S98,_xlfn.NUMBERVALUE(MID(E98,2,LEN(E98)-1)))
 + COUNTIF(W98,_xlfn.NUMBERVALUE(MID(E98,2,LEN(E98)-1)))
 + COUNTIF(AA98,_xlfn.NUMBERVALUE(MID(E98,2,LEN(E98)-1)))
 + COUNTIF(AE98,_xlfn.NUMBERVALUE(MID(E98,2,LEN(E98)-1)))
 + COUNTIF(AI98,_xlfn.NUMBERVALUE(MID(E98,2,LEN(E98)-1)))</f>
        <v>0</v>
      </c>
    </row>
    <row r="99" spans="1:72" x14ac:dyDescent="0.3">
      <c r="A99" s="1">
        <f>IF(A98="ID HISTORICO",1,IF(AND(A98&lt;&gt;"ID HISTORICO",B99&lt;&gt;""),A98+1,""))</f>
        <v>98</v>
      </c>
      <c r="B99" s="1">
        <v>80</v>
      </c>
      <c r="C99" s="1" t="s">
        <v>14</v>
      </c>
      <c r="D99" s="1" t="s">
        <v>10</v>
      </c>
      <c r="E99" s="1" t="s">
        <v>23</v>
      </c>
      <c r="F99" s="1">
        <v>0</v>
      </c>
      <c r="G99" s="1">
        <v>4</v>
      </c>
      <c r="H99" s="1">
        <v>6</v>
      </c>
      <c r="I99" s="1">
        <v>2</v>
      </c>
      <c r="J99" s="1" t="s">
        <v>72</v>
      </c>
      <c r="K99" s="1">
        <v>0</v>
      </c>
      <c r="L99" s="1">
        <v>1</v>
      </c>
      <c r="M99" s="1" t="s">
        <v>51</v>
      </c>
      <c r="N99" s="1">
        <v>2</v>
      </c>
      <c r="BH99" s="56">
        <v>45781.905590277776</v>
      </c>
      <c r="BK99" s="1" t="str">
        <f>IF(LEFT(J99,2)="NO","NO PASA","PASA")</f>
        <v>NO PASA</v>
      </c>
      <c r="BL99" s="1">
        <f>SUM(AI99,AE99,AA99,I99,O99,S99,W99)</f>
        <v>2</v>
      </c>
      <c r="BM99" s="1">
        <f>IFERROR(IF(BK99="PASA",_xlfn.NUMBERVALUE(MID(J99,5,LEN(J99)-1)),IF(BK99="NO PASA",_xlfn.NUMBERVALUE(MID(J99,8,LEN(J99)-1)),"")),"")</f>
        <v>-4</v>
      </c>
      <c r="BN99" s="1" t="str">
        <f ca="1">IFERROR(IF(BK99="NO PASA",_xlfn.TEXTAFTER(J99,"-",1),""),"")</f>
        <v/>
      </c>
      <c r="BO99" s="1">
        <f>COUNTIF(A99:AL99,"EXPLOTA")</f>
        <v>0</v>
      </c>
      <c r="BP99" s="1">
        <f>COUNT(I99,O99,S99,W99,AA99,AE99,AI99)</f>
        <v>1</v>
      </c>
      <c r="BQ99" s="1">
        <f>MAX(N99:AL99)</f>
        <v>2</v>
      </c>
      <c r="BR99" s="1">
        <f>SUM(K99,P99,T99,X99,AB99,AF99,AJ99)</f>
        <v>0</v>
      </c>
      <c r="BS99" s="1">
        <f>_xlfn.NUMBERVALUE(MID(E99,2,LEN(E99)-1))</f>
        <v>6</v>
      </c>
      <c r="BT99" s="1">
        <f>COUNTIF(I99,_xlfn.NUMBERVALUE(MID(E99,2,LEN(E99)-1)))
 + COUNTIF(O99,_xlfn.NUMBERVALUE(MID(E99,2,LEN(E99)-1)))
 + COUNTIF(S99,_xlfn.NUMBERVALUE(MID(E99,2,LEN(E99)-1)))
 + COUNTIF(W99,_xlfn.NUMBERVALUE(MID(E99,2,LEN(E99)-1)))
 + COUNTIF(AA99,_xlfn.NUMBERVALUE(MID(E99,2,LEN(E99)-1)))
 + COUNTIF(AE99,_xlfn.NUMBERVALUE(MID(E99,2,LEN(E99)-1)))
 + COUNTIF(AI99,_xlfn.NUMBERVALUE(MID(E99,2,LEN(E99)-1)))</f>
        <v>0</v>
      </c>
    </row>
    <row r="100" spans="1:72" x14ac:dyDescent="0.3">
      <c r="A100" s="1">
        <f>IF(A99="ID HISTORICO",1,IF(AND(A99&lt;&gt;"ID HISTORICO",B100&lt;&gt;""),A99+1,""))</f>
        <v>99</v>
      </c>
      <c r="B100" s="1">
        <v>81</v>
      </c>
      <c r="C100" s="1" t="s">
        <v>13</v>
      </c>
      <c r="D100" s="1" t="s">
        <v>1</v>
      </c>
      <c r="E100" s="1" t="s">
        <v>6</v>
      </c>
      <c r="F100" s="1">
        <v>0</v>
      </c>
      <c r="G100" s="1">
        <v>6</v>
      </c>
      <c r="H100" s="1">
        <v>5</v>
      </c>
      <c r="I100" s="1">
        <v>11</v>
      </c>
      <c r="J100" s="1" t="s">
        <v>101</v>
      </c>
      <c r="K100" s="1">
        <v>0</v>
      </c>
      <c r="L100" s="1">
        <v>0</v>
      </c>
      <c r="M100" s="1" t="s">
        <v>51</v>
      </c>
      <c r="N100" s="1">
        <v>11</v>
      </c>
      <c r="BH100" s="56">
        <v>45781.906990740739</v>
      </c>
      <c r="BK100" s="1" t="str">
        <f>IF(LEFT(J100,2)="NO","NO PASA","PASA")</f>
        <v>PASA</v>
      </c>
      <c r="BL100" s="1">
        <f>SUM(AI100,AE100,AA100,I100,O100,S100,W100)</f>
        <v>11</v>
      </c>
      <c r="BM100" s="1">
        <f>IFERROR(IF(BK100="PASA",_xlfn.NUMBERVALUE(MID(J100,5,LEN(J100)-1)),IF(BK100="NO PASA",_xlfn.NUMBERVALUE(MID(J100,8,LEN(J100)-1)),"")),"")</f>
        <v>6</v>
      </c>
      <c r="BN100" s="1" t="str">
        <f>IFERROR(IF(BK100="NO PASA",_xlfn.TEXTAFTER(J100,"-",1),""),"")</f>
        <v/>
      </c>
      <c r="BO100" s="1">
        <f>COUNTIF(A100:AL100,"EXPLOTA")</f>
        <v>0</v>
      </c>
      <c r="BP100" s="1">
        <f>COUNT(I100,O100,S100,W100,AA100,AE100,AI100)</f>
        <v>1</v>
      </c>
      <c r="BQ100" s="1">
        <f>MAX(N100:AL100)</f>
        <v>11</v>
      </c>
      <c r="BR100" s="1">
        <f>SUM(K100,P100,T100,X100,AB100,AF100,AJ100)</f>
        <v>0</v>
      </c>
      <c r="BS100" s="1">
        <f>_xlfn.NUMBERVALUE(MID(E100,2,LEN(E100)-1))</f>
        <v>12</v>
      </c>
      <c r="BT100" s="1">
        <f>COUNTIF(I100,_xlfn.NUMBERVALUE(MID(E100,2,LEN(E100)-1)))
 + COUNTIF(O100,_xlfn.NUMBERVALUE(MID(E100,2,LEN(E100)-1)))
 + COUNTIF(S100,_xlfn.NUMBERVALUE(MID(E100,2,LEN(E100)-1)))
 + COUNTIF(W100,_xlfn.NUMBERVALUE(MID(E100,2,LEN(E100)-1)))
 + COUNTIF(AA100,_xlfn.NUMBERVALUE(MID(E100,2,LEN(E100)-1)))
 + COUNTIF(AE100,_xlfn.NUMBERVALUE(MID(E100,2,LEN(E100)-1)))
 + COUNTIF(AI100,_xlfn.NUMBERVALUE(MID(E100,2,LEN(E100)-1)))</f>
        <v>0</v>
      </c>
    </row>
    <row r="101" spans="1:72" x14ac:dyDescent="0.3">
      <c r="A101" s="1">
        <f>IF(A100="ID HISTORICO",1,IF(AND(A100&lt;&gt;"ID HISTORICO",B101&lt;&gt;""),A100+1,""))</f>
        <v>100</v>
      </c>
      <c r="B101" s="1">
        <v>82</v>
      </c>
      <c r="C101" s="1" t="s">
        <v>14</v>
      </c>
      <c r="D101" s="1" t="s">
        <v>11</v>
      </c>
      <c r="E101" s="1" t="s">
        <v>5</v>
      </c>
      <c r="F101" s="1">
        <v>3</v>
      </c>
      <c r="G101" s="1">
        <v>5</v>
      </c>
      <c r="H101" s="1">
        <v>12</v>
      </c>
      <c r="I101" s="1">
        <v>6</v>
      </c>
      <c r="J101" s="1" t="s">
        <v>53</v>
      </c>
      <c r="K101" s="1">
        <v>2</v>
      </c>
      <c r="L101" s="1">
        <v>0</v>
      </c>
      <c r="M101" s="1" t="s">
        <v>27</v>
      </c>
      <c r="N101" s="1">
        <v>11</v>
      </c>
      <c r="O101" s="1">
        <v>4</v>
      </c>
      <c r="Q101" s="1">
        <v>15</v>
      </c>
      <c r="R101" s="1" t="s">
        <v>51</v>
      </c>
      <c r="BH101" s="56">
        <v>45781.925196759257</v>
      </c>
      <c r="BI101" s="1" t="s">
        <v>138</v>
      </c>
      <c r="BK101" s="1" t="str">
        <f>IF(LEFT(J101,2)="NO","NO PASA","PASA")</f>
        <v>PASA</v>
      </c>
      <c r="BL101" s="1">
        <f>SUM(AI101,AE101,AA101,I101,O101,S101,W101)</f>
        <v>10</v>
      </c>
      <c r="BM101" s="1">
        <f>IFERROR(IF(BK101="PASA",_xlfn.NUMBERVALUE(MID(J101,5,LEN(J101)-1)),IF(BK101="NO PASA",_xlfn.NUMBERVALUE(MID(J101,8,LEN(J101)-1)),"")),"")</f>
        <v>3</v>
      </c>
      <c r="BN101" s="1" t="str">
        <f>IFERROR(IF(BK101="NO PASA",_xlfn.TEXTAFTER(J101,"-",1),""),"")</f>
        <v/>
      </c>
      <c r="BO101" s="1">
        <f>COUNTIF(A101:AL101,"EXPLOTA")</f>
        <v>1</v>
      </c>
      <c r="BP101" s="1">
        <f>COUNT(I101,O101,S101,W101,AA101,AE101,AI101)</f>
        <v>2</v>
      </c>
      <c r="BQ101" s="1">
        <f>MAX(N101:AL101)</f>
        <v>15</v>
      </c>
      <c r="BR101" s="1">
        <f>SUM(K101,P101,T101,X101,AB101,AF101,AJ101)</f>
        <v>2</v>
      </c>
      <c r="BS101" s="1">
        <f>_xlfn.NUMBERVALUE(MID(E101,2,LEN(E101)-1))</f>
        <v>8</v>
      </c>
      <c r="BT101" s="1">
        <f>COUNTIF(I101,_xlfn.NUMBERVALUE(MID(E101,2,LEN(E101)-1)))
 + COUNTIF(O101,_xlfn.NUMBERVALUE(MID(E101,2,LEN(E101)-1)))
 + COUNTIF(S101,_xlfn.NUMBERVALUE(MID(E101,2,LEN(E101)-1)))
 + COUNTIF(W101,_xlfn.NUMBERVALUE(MID(E101,2,LEN(E101)-1)))
 + COUNTIF(AA101,_xlfn.NUMBERVALUE(MID(E101,2,LEN(E101)-1)))
 + COUNTIF(AE101,_xlfn.NUMBERVALUE(MID(E101,2,LEN(E101)-1)))
 + COUNTIF(AI101,_xlfn.NUMBERVALUE(MID(E101,2,LEN(E101)-1)))</f>
        <v>0</v>
      </c>
    </row>
    <row r="102" spans="1:72" x14ac:dyDescent="0.3">
      <c r="A102" s="1">
        <f>IF(A101="ID HISTORICO",1,IF(AND(A101&lt;&gt;"ID HISTORICO",B102&lt;&gt;""),A101+1,""))</f>
        <v>101</v>
      </c>
      <c r="B102" s="1">
        <v>82</v>
      </c>
      <c r="C102" s="1" t="s">
        <v>13</v>
      </c>
      <c r="D102" s="1" t="s">
        <v>10</v>
      </c>
      <c r="E102" s="1" t="s">
        <v>5</v>
      </c>
      <c r="F102" s="1">
        <v>3</v>
      </c>
      <c r="G102" s="1">
        <v>6</v>
      </c>
      <c r="H102" s="1">
        <v>2</v>
      </c>
      <c r="I102" s="1">
        <v>5</v>
      </c>
      <c r="J102" s="1" t="s">
        <v>101</v>
      </c>
      <c r="K102" s="1">
        <v>0</v>
      </c>
      <c r="L102" s="1">
        <v>0</v>
      </c>
      <c r="M102" s="1" t="s">
        <v>51</v>
      </c>
      <c r="N102" s="1">
        <v>8</v>
      </c>
      <c r="BH102" s="56">
        <v>45781.925196759257</v>
      </c>
      <c r="BK102" s="1" t="str">
        <f>IF(LEFT(J102,2)="NO","NO PASA","PASA")</f>
        <v>PASA</v>
      </c>
      <c r="BL102" s="1">
        <f>SUM(AI102,AE102,AA102,I102,O102,S102,W102)</f>
        <v>5</v>
      </c>
      <c r="BM102" s="1">
        <f>IFERROR(IF(BK102="PASA",_xlfn.NUMBERVALUE(MID(J102,5,LEN(J102)-1)),IF(BK102="NO PASA",_xlfn.NUMBERVALUE(MID(J102,8,LEN(J102)-1)),"")),"")</f>
        <v>6</v>
      </c>
      <c r="BN102" s="1" t="str">
        <f>IFERROR(IF(BK102="NO PASA",_xlfn.TEXTAFTER(J102,"-",1),""),"")</f>
        <v/>
      </c>
      <c r="BO102" s="1">
        <f>COUNTIF(A102:AL102,"EXPLOTA")</f>
        <v>0</v>
      </c>
      <c r="BP102" s="1">
        <f>COUNT(I102,O102,S102,W102,AA102,AE102,AI102)</f>
        <v>1</v>
      </c>
      <c r="BQ102" s="1">
        <f>MAX(N102:AL102)</f>
        <v>8</v>
      </c>
      <c r="BR102" s="1">
        <f>SUM(K102,P102,T102,X102,AB102,AF102,AJ102)</f>
        <v>0</v>
      </c>
      <c r="BS102" s="1">
        <f>_xlfn.NUMBERVALUE(MID(E102,2,LEN(E102)-1))</f>
        <v>8</v>
      </c>
      <c r="BT102" s="1">
        <f>COUNTIF(I102,_xlfn.NUMBERVALUE(MID(E102,2,LEN(E102)-1)))
 + COUNTIF(O102,_xlfn.NUMBERVALUE(MID(E102,2,LEN(E102)-1)))
 + COUNTIF(S102,_xlfn.NUMBERVALUE(MID(E102,2,LEN(E102)-1)))
 + COUNTIF(W102,_xlfn.NUMBERVALUE(MID(E102,2,LEN(E102)-1)))
 + COUNTIF(AA102,_xlfn.NUMBERVALUE(MID(E102,2,LEN(E102)-1)))
 + COUNTIF(AE102,_xlfn.NUMBERVALUE(MID(E102,2,LEN(E102)-1)))
 + COUNTIF(AI102,_xlfn.NUMBERVALUE(MID(E102,2,LEN(E102)-1)))</f>
        <v>0</v>
      </c>
    </row>
    <row r="103" spans="1:72" x14ac:dyDescent="0.3">
      <c r="A103" s="1">
        <f>IF(A102="ID HISTORICO",1,IF(AND(A102&lt;&gt;"ID HISTORICO",B103&lt;&gt;""),A102+1,""))</f>
        <v>102</v>
      </c>
      <c r="B103" s="1">
        <v>83</v>
      </c>
      <c r="C103" s="1" t="s">
        <v>14</v>
      </c>
      <c r="D103" s="1" t="s">
        <v>10</v>
      </c>
      <c r="E103" s="1" t="s">
        <v>23</v>
      </c>
      <c r="F103" s="1">
        <v>0</v>
      </c>
      <c r="G103" s="1">
        <v>3</v>
      </c>
      <c r="H103" s="1">
        <v>2</v>
      </c>
      <c r="I103" s="1">
        <v>2</v>
      </c>
      <c r="J103" s="1" t="s">
        <v>66</v>
      </c>
      <c r="K103" s="1">
        <v>0</v>
      </c>
      <c r="L103" s="1">
        <v>0</v>
      </c>
      <c r="M103" s="1" t="s">
        <v>51</v>
      </c>
      <c r="N103" s="1">
        <v>2</v>
      </c>
      <c r="BH103" s="56">
        <v>45781.92796296296</v>
      </c>
      <c r="BI103" s="1" t="s">
        <v>139</v>
      </c>
      <c r="BK103" s="1" t="str">
        <f>IF(LEFT(J103,2)="NO","NO PASA","PASA")</f>
        <v>PASA</v>
      </c>
      <c r="BL103" s="1">
        <f>SUM(AI103,AE103,AA103,I103,O103,S103,W103)</f>
        <v>2</v>
      </c>
      <c r="BM103" s="1">
        <f>IFERROR(IF(BK103="PASA",_xlfn.NUMBERVALUE(MID(J103,5,LEN(J103)-1)),IF(BK103="NO PASA",_xlfn.NUMBERVALUE(MID(J103,8,LEN(J103)-1)),"")),"")</f>
        <v>0</v>
      </c>
      <c r="BN103" s="1" t="str">
        <f>IFERROR(IF(BK103="NO PASA",_xlfn.TEXTAFTER(J103,"-",1),""),"")</f>
        <v/>
      </c>
      <c r="BO103" s="1">
        <f>COUNTIF(A103:AL103,"EXPLOTA")</f>
        <v>0</v>
      </c>
      <c r="BP103" s="1">
        <f>COUNT(I103,O103,S103,W103,AA103,AE103,AI103)</f>
        <v>1</v>
      </c>
      <c r="BQ103" s="1">
        <f>MAX(N103:AL103)</f>
        <v>2</v>
      </c>
      <c r="BR103" s="1">
        <f>SUM(K103,P103,T103,X103,AB103,AF103,AJ103)</f>
        <v>0</v>
      </c>
      <c r="BS103" s="1">
        <f>_xlfn.NUMBERVALUE(MID(E103,2,LEN(E103)-1))</f>
        <v>6</v>
      </c>
      <c r="BT103" s="1">
        <f>COUNTIF(I103,_xlfn.NUMBERVALUE(MID(E103,2,LEN(E103)-1)))
 + COUNTIF(O103,_xlfn.NUMBERVALUE(MID(E103,2,LEN(E103)-1)))
 + COUNTIF(S103,_xlfn.NUMBERVALUE(MID(E103,2,LEN(E103)-1)))
 + COUNTIF(W103,_xlfn.NUMBERVALUE(MID(E103,2,LEN(E103)-1)))
 + COUNTIF(AA103,_xlfn.NUMBERVALUE(MID(E103,2,LEN(E103)-1)))
 + COUNTIF(AE103,_xlfn.NUMBERVALUE(MID(E103,2,LEN(E103)-1)))
 + COUNTIF(AI103,_xlfn.NUMBERVALUE(MID(E103,2,LEN(E103)-1)))</f>
        <v>0</v>
      </c>
    </row>
    <row r="104" spans="1:72" x14ac:dyDescent="0.3">
      <c r="A104" s="1">
        <f>IF(A103="ID HISTORICO",1,IF(AND(A103&lt;&gt;"ID HISTORICO",B104&lt;&gt;""),A103+1,""))</f>
        <v>103</v>
      </c>
      <c r="B104" s="1">
        <v>84</v>
      </c>
      <c r="C104" s="1" t="s">
        <v>14</v>
      </c>
      <c r="D104" s="1" t="s">
        <v>2</v>
      </c>
      <c r="E104" s="1" t="s">
        <v>22</v>
      </c>
      <c r="F104" s="1">
        <v>0</v>
      </c>
      <c r="G104" s="1">
        <v>3</v>
      </c>
      <c r="H104" s="1">
        <v>11</v>
      </c>
      <c r="I104" s="1">
        <v>9</v>
      </c>
      <c r="J104" s="1" t="s">
        <v>52</v>
      </c>
      <c r="K104" s="1">
        <v>1</v>
      </c>
      <c r="L104" s="1">
        <v>0</v>
      </c>
      <c r="M104" s="1" t="s">
        <v>27</v>
      </c>
      <c r="N104" s="1">
        <v>10</v>
      </c>
      <c r="O104" s="1">
        <v>2</v>
      </c>
      <c r="Q104" s="1">
        <v>12</v>
      </c>
      <c r="R104" s="1" t="s">
        <v>51</v>
      </c>
      <c r="BH104" s="56">
        <v>45781.929571759261</v>
      </c>
      <c r="BK104" s="1" t="str">
        <f>IF(LEFT(J104,2)="NO","NO PASA","PASA")</f>
        <v>PASA</v>
      </c>
      <c r="BL104" s="1">
        <f>SUM(AI104,AE104,AA104,I104,O104,S104,W104)</f>
        <v>11</v>
      </c>
      <c r="BM104" s="1">
        <f>IFERROR(IF(BK104="PASA",_xlfn.NUMBERVALUE(MID(J104,5,LEN(J104)-1)),IF(BK104="NO PASA",_xlfn.NUMBERVALUE(MID(J104,8,LEN(J104)-1)),"")),"")</f>
        <v>1</v>
      </c>
      <c r="BN104" s="1" t="str">
        <f>IFERROR(IF(BK104="NO PASA",_xlfn.TEXTAFTER(J104,"-",1),""),"")</f>
        <v/>
      </c>
      <c r="BO104" s="1">
        <f>COUNTIF(A104:AL104,"EXPLOTA")</f>
        <v>1</v>
      </c>
      <c r="BP104" s="1">
        <f>COUNT(I104,O104,S104,W104,AA104,AE104,AI104)</f>
        <v>2</v>
      </c>
      <c r="BQ104" s="1">
        <f>MAX(N104:AL104)</f>
        <v>12</v>
      </c>
      <c r="BR104" s="1">
        <f>SUM(K104,P104,T104,X104,AB104,AF104,AJ104)</f>
        <v>1</v>
      </c>
      <c r="BS104" s="1">
        <f>_xlfn.NUMBERVALUE(MID(E104,2,LEN(E104)-1))</f>
        <v>10</v>
      </c>
      <c r="BT104" s="1">
        <f>COUNTIF(I104,_xlfn.NUMBERVALUE(MID(E104,2,LEN(E104)-1)))
 + COUNTIF(O104,_xlfn.NUMBERVALUE(MID(E104,2,LEN(E104)-1)))
 + COUNTIF(S104,_xlfn.NUMBERVALUE(MID(E104,2,LEN(E104)-1)))
 + COUNTIF(W104,_xlfn.NUMBERVALUE(MID(E104,2,LEN(E104)-1)))
 + COUNTIF(AA104,_xlfn.NUMBERVALUE(MID(E104,2,LEN(E104)-1)))
 + COUNTIF(AE104,_xlfn.NUMBERVALUE(MID(E104,2,LEN(E104)-1)))
 + COUNTIF(AI104,_xlfn.NUMBERVALUE(MID(E104,2,LEN(E104)-1)))</f>
        <v>0</v>
      </c>
    </row>
    <row r="105" spans="1:72" x14ac:dyDescent="0.3">
      <c r="A105" s="1">
        <f>IF(A104="ID HISTORICO",1,IF(AND(A104&lt;&gt;"ID HISTORICO",B105&lt;&gt;""),A104+1,""))</f>
        <v>104</v>
      </c>
      <c r="B105" s="1">
        <v>84</v>
      </c>
      <c r="C105" s="1" t="s">
        <v>13</v>
      </c>
      <c r="D105" s="1" t="s">
        <v>2</v>
      </c>
      <c r="E105" s="1" t="s">
        <v>21</v>
      </c>
      <c r="F105" s="1">
        <v>5</v>
      </c>
      <c r="G105" s="1">
        <v>6</v>
      </c>
      <c r="H105" s="1">
        <v>11</v>
      </c>
      <c r="I105" s="1">
        <v>5</v>
      </c>
      <c r="J105" s="1" t="s">
        <v>54</v>
      </c>
      <c r="K105" s="1">
        <v>0</v>
      </c>
      <c r="L105" s="1">
        <v>1</v>
      </c>
      <c r="M105" s="1" t="s">
        <v>51</v>
      </c>
      <c r="N105" s="1">
        <v>10</v>
      </c>
      <c r="BH105" s="56">
        <v>45781.929571759261</v>
      </c>
      <c r="BK105" s="1" t="str">
        <f>IF(LEFT(J105,2)="NO","NO PASA","PASA")</f>
        <v>NO PASA</v>
      </c>
      <c r="BL105" s="1">
        <f>SUM(AI105,AE105,AA105,I105,O105,S105,W105)</f>
        <v>5</v>
      </c>
      <c r="BM105" s="1">
        <f>IFERROR(IF(BK105="PASA",_xlfn.NUMBERVALUE(MID(J105,5,LEN(J105)-1)),IF(BK105="NO PASA",_xlfn.NUMBERVALUE(MID(J105,8,LEN(J105)-1)),"")),"")</f>
        <v>-1</v>
      </c>
      <c r="BN105" s="1" t="str">
        <f ca="1">IFERROR(IF(BK105="NO PASA",_xlfn.TEXTAFTER(J105,"-",1),""),"")</f>
        <v/>
      </c>
      <c r="BO105" s="1">
        <f>COUNTIF(A105:AL105,"EXPLOTA")</f>
        <v>0</v>
      </c>
      <c r="BP105" s="1">
        <f>COUNT(I105,O105,S105,W105,AA105,AE105,AI105)</f>
        <v>1</v>
      </c>
      <c r="BQ105" s="1">
        <f>MAX(N105:AL105)</f>
        <v>10</v>
      </c>
      <c r="BR105" s="1">
        <f>SUM(K105,P105,T105,X105,AB105,AF105,AJ105)</f>
        <v>0</v>
      </c>
      <c r="BS105" s="1">
        <f>_xlfn.NUMBERVALUE(MID(E105,2,LEN(E105)-1))</f>
        <v>20</v>
      </c>
      <c r="BT105" s="1">
        <f>COUNTIF(I105,_xlfn.NUMBERVALUE(MID(E105,2,LEN(E105)-1)))
 + COUNTIF(O105,_xlfn.NUMBERVALUE(MID(E105,2,LEN(E105)-1)))
 + COUNTIF(S105,_xlfn.NUMBERVALUE(MID(E105,2,LEN(E105)-1)))
 + COUNTIF(W105,_xlfn.NUMBERVALUE(MID(E105,2,LEN(E105)-1)))
 + COUNTIF(AA105,_xlfn.NUMBERVALUE(MID(E105,2,LEN(E105)-1)))
 + COUNTIF(AE105,_xlfn.NUMBERVALUE(MID(E105,2,LEN(E105)-1)))
 + COUNTIF(AI105,_xlfn.NUMBERVALUE(MID(E105,2,LEN(E105)-1)))</f>
        <v>0</v>
      </c>
    </row>
    <row r="106" spans="1:72" x14ac:dyDescent="0.3">
      <c r="A106" s="1">
        <f>IF(A105="ID HISTORICO",1,IF(AND(A105&lt;&gt;"ID HISTORICO",B106&lt;&gt;""),A105+1,""))</f>
        <v>105</v>
      </c>
      <c r="B106" s="1">
        <v>85</v>
      </c>
      <c r="C106" s="1" t="s">
        <v>0</v>
      </c>
      <c r="D106" s="1" t="s">
        <v>10</v>
      </c>
      <c r="E106" s="1" t="s">
        <v>22</v>
      </c>
      <c r="F106" s="1">
        <v>0</v>
      </c>
      <c r="G106" s="1">
        <v>0</v>
      </c>
      <c r="H106" s="1">
        <v>16</v>
      </c>
      <c r="I106" s="1">
        <v>6</v>
      </c>
      <c r="J106" s="1" t="s">
        <v>60</v>
      </c>
      <c r="K106" s="1">
        <v>0</v>
      </c>
      <c r="L106" s="1">
        <v>1</v>
      </c>
      <c r="M106" s="1" t="s">
        <v>51</v>
      </c>
      <c r="N106" s="1">
        <v>6</v>
      </c>
      <c r="BH106" s="56">
        <v>45781.931898148148</v>
      </c>
      <c r="BK106" s="1" t="str">
        <f>IF(LEFT(J106,2)="NO","NO PASA","PASA")</f>
        <v>NO PASA</v>
      </c>
      <c r="BL106" s="1">
        <f>SUM(AI106,AE106,AA106,I106,O106,S106,W106)</f>
        <v>6</v>
      </c>
      <c r="BM106" s="1">
        <f>IFERROR(IF(BK106="PASA",_xlfn.NUMBERVALUE(MID(J106,5,LEN(J106)-1)),IF(BK106="NO PASA",_xlfn.NUMBERVALUE(MID(J106,8,LEN(J106)-1)),"")),"")</f>
        <v>-10</v>
      </c>
      <c r="BN106" s="1" t="str">
        <f ca="1">IFERROR(IF(BK106="NO PASA",_xlfn.TEXTAFTER(J106,"-",1),""),"")</f>
        <v/>
      </c>
      <c r="BO106" s="1">
        <f>COUNTIF(A106:AL106,"EXPLOTA")</f>
        <v>0</v>
      </c>
      <c r="BP106" s="1">
        <f>COUNT(I106,O106,S106,W106,AA106,AE106,AI106)</f>
        <v>1</v>
      </c>
      <c r="BQ106" s="1">
        <f>MAX(N106:AL106)</f>
        <v>6</v>
      </c>
      <c r="BR106" s="1">
        <f>SUM(K106,P106,T106,X106,AB106,AF106,AJ106)</f>
        <v>0</v>
      </c>
      <c r="BS106" s="1">
        <f>_xlfn.NUMBERVALUE(MID(E106,2,LEN(E106)-1))</f>
        <v>10</v>
      </c>
      <c r="BT106" s="1">
        <f>COUNTIF(I106,_xlfn.NUMBERVALUE(MID(E106,2,LEN(E106)-1)))
 + COUNTIF(O106,_xlfn.NUMBERVALUE(MID(E106,2,LEN(E106)-1)))
 + COUNTIF(S106,_xlfn.NUMBERVALUE(MID(E106,2,LEN(E106)-1)))
 + COUNTIF(W106,_xlfn.NUMBERVALUE(MID(E106,2,LEN(E106)-1)))
 + COUNTIF(AA106,_xlfn.NUMBERVALUE(MID(E106,2,LEN(E106)-1)))
 + COUNTIF(AE106,_xlfn.NUMBERVALUE(MID(E106,2,LEN(E106)-1)))
 + COUNTIF(AI106,_xlfn.NUMBERVALUE(MID(E106,2,LEN(E106)-1)))</f>
        <v>0</v>
      </c>
    </row>
    <row r="107" spans="1:72" x14ac:dyDescent="0.3">
      <c r="A107" s="1">
        <f>IF(A106="ID HISTORICO",1,IF(AND(A106&lt;&gt;"ID HISTORICO",B107&lt;&gt;""),A106+1,""))</f>
        <v>106</v>
      </c>
      <c r="B107" s="1">
        <v>86</v>
      </c>
      <c r="C107" s="1" t="s">
        <v>8</v>
      </c>
      <c r="D107" s="1" t="s">
        <v>10</v>
      </c>
      <c r="E107" s="1" t="s">
        <v>23</v>
      </c>
      <c r="F107" s="1">
        <v>0</v>
      </c>
      <c r="G107" s="1">
        <v>4</v>
      </c>
      <c r="H107" s="1">
        <v>15</v>
      </c>
      <c r="I107" s="1">
        <v>6</v>
      </c>
      <c r="J107" s="1" t="s">
        <v>53</v>
      </c>
      <c r="K107" s="1">
        <v>0</v>
      </c>
      <c r="L107" s="1">
        <v>0</v>
      </c>
      <c r="M107" s="1" t="s">
        <v>27</v>
      </c>
      <c r="N107" s="1">
        <v>6</v>
      </c>
      <c r="O107" s="1">
        <v>6</v>
      </c>
      <c r="Q107" s="1">
        <v>12</v>
      </c>
      <c r="R107" s="1" t="s">
        <v>27</v>
      </c>
      <c r="S107" s="1">
        <v>6</v>
      </c>
      <c r="U107" s="1">
        <v>18</v>
      </c>
      <c r="V107" s="1" t="s">
        <v>27</v>
      </c>
      <c r="BH107" s="56">
        <v>45781.936365740738</v>
      </c>
      <c r="BK107" s="1" t="str">
        <f>IF(LEFT(J107,2)="NO","NO PASA","PASA")</f>
        <v>PASA</v>
      </c>
      <c r="BL107" s="1">
        <f>SUM(AI107,AE107,AA107,I107,O107,S107,W107)</f>
        <v>18</v>
      </c>
      <c r="BM107" s="1">
        <f>IFERROR(IF(BK107="PASA",_xlfn.NUMBERVALUE(MID(J107,5,LEN(J107)-1)),IF(BK107="NO PASA",_xlfn.NUMBERVALUE(MID(J107,8,LEN(J107)-1)),"")),"")</f>
        <v>3</v>
      </c>
      <c r="BN107" s="1" t="str">
        <f>IFERROR(IF(BK107="NO PASA",_xlfn.TEXTAFTER(J107,"-",1),""),"")</f>
        <v/>
      </c>
      <c r="BO107" s="1">
        <f>COUNTIF(A107:AL107,"EXPLOTA")</f>
        <v>3</v>
      </c>
      <c r="BP107" s="1">
        <f>COUNT(I107,O107,S107,W107,AA107,AE107,AI107)</f>
        <v>3</v>
      </c>
      <c r="BQ107" s="1">
        <f>MAX(N107:AL107)</f>
        <v>18</v>
      </c>
      <c r="BR107" s="1">
        <f>SUM(K107,P107,T107,X107,AB107,AF107,AJ107)</f>
        <v>0</v>
      </c>
      <c r="BS107" s="1">
        <f>_xlfn.NUMBERVALUE(MID(E107,2,LEN(E107)-1))</f>
        <v>6</v>
      </c>
      <c r="BT107" s="1">
        <f>COUNTIF(I107,_xlfn.NUMBERVALUE(MID(E107,2,LEN(E107)-1)))
 + COUNTIF(O107,_xlfn.NUMBERVALUE(MID(E107,2,LEN(E107)-1)))
 + COUNTIF(S107,_xlfn.NUMBERVALUE(MID(E107,2,LEN(E107)-1)))
 + COUNTIF(W107,_xlfn.NUMBERVALUE(MID(E107,2,LEN(E107)-1)))
 + COUNTIF(AA107,_xlfn.NUMBERVALUE(MID(E107,2,LEN(E107)-1)))
 + COUNTIF(AE107,_xlfn.NUMBERVALUE(MID(E107,2,LEN(E107)-1)))
 + COUNTIF(AI107,_xlfn.NUMBERVALUE(MID(E107,2,LEN(E107)-1)))</f>
        <v>3</v>
      </c>
    </row>
    <row r="108" spans="1:72" x14ac:dyDescent="0.3">
      <c r="A108" s="1">
        <f>IF(A107="ID HISTORICO",1,IF(AND(A107&lt;&gt;"ID HISTORICO",B108&lt;&gt;""),A107+1,""))</f>
        <v>107</v>
      </c>
      <c r="B108" s="1">
        <v>87</v>
      </c>
      <c r="C108" s="1" t="s">
        <v>13</v>
      </c>
      <c r="D108" s="1" t="s">
        <v>10</v>
      </c>
      <c r="E108" s="1" t="s">
        <v>5</v>
      </c>
      <c r="F108" s="1">
        <v>3</v>
      </c>
      <c r="G108" s="1">
        <v>7</v>
      </c>
      <c r="H108" s="1">
        <v>5</v>
      </c>
      <c r="I108" s="1">
        <v>5</v>
      </c>
      <c r="J108" s="1" t="s">
        <v>53</v>
      </c>
      <c r="K108" s="1">
        <v>0</v>
      </c>
      <c r="L108" s="1">
        <v>0</v>
      </c>
      <c r="M108" s="1" t="s">
        <v>51</v>
      </c>
      <c r="N108" s="1">
        <v>8</v>
      </c>
      <c r="BH108" s="56">
        <v>45781.936898148146</v>
      </c>
      <c r="BK108" s="1" t="str">
        <f>IF(LEFT(J108,2)="NO","NO PASA","PASA")</f>
        <v>PASA</v>
      </c>
      <c r="BL108" s="1">
        <f>SUM(AI108,AE108,AA108,I108,O108,S108,W108)</f>
        <v>5</v>
      </c>
      <c r="BM108" s="1">
        <f>IFERROR(IF(BK108="PASA",_xlfn.NUMBERVALUE(MID(J108,5,LEN(J108)-1)),IF(BK108="NO PASA",_xlfn.NUMBERVALUE(MID(J108,8,LEN(J108)-1)),"")),"")</f>
        <v>3</v>
      </c>
      <c r="BN108" s="1" t="str">
        <f>IFERROR(IF(BK108="NO PASA",_xlfn.TEXTAFTER(J108,"-",1),""),"")</f>
        <v/>
      </c>
      <c r="BO108" s="1">
        <f>COUNTIF(A108:AL108,"EXPLOTA")</f>
        <v>0</v>
      </c>
      <c r="BP108" s="1">
        <f>COUNT(I108,O108,S108,W108,AA108,AE108,AI108)</f>
        <v>1</v>
      </c>
      <c r="BQ108" s="1">
        <f>MAX(N108:AL108)</f>
        <v>8</v>
      </c>
      <c r="BR108" s="1">
        <f>SUM(K108,P108,T108,X108,AB108,AF108,AJ108)</f>
        <v>0</v>
      </c>
      <c r="BS108" s="1">
        <f>_xlfn.NUMBERVALUE(MID(E108,2,LEN(E108)-1))</f>
        <v>8</v>
      </c>
      <c r="BT108" s="1">
        <f>COUNTIF(I108,_xlfn.NUMBERVALUE(MID(E108,2,LEN(E108)-1)))
 + COUNTIF(O108,_xlfn.NUMBERVALUE(MID(E108,2,LEN(E108)-1)))
 + COUNTIF(S108,_xlfn.NUMBERVALUE(MID(E108,2,LEN(E108)-1)))
 + COUNTIF(W108,_xlfn.NUMBERVALUE(MID(E108,2,LEN(E108)-1)))
 + COUNTIF(AA108,_xlfn.NUMBERVALUE(MID(E108,2,LEN(E108)-1)))
 + COUNTIF(AE108,_xlfn.NUMBERVALUE(MID(E108,2,LEN(E108)-1)))
 + COUNTIF(AI108,_xlfn.NUMBERVALUE(MID(E108,2,LEN(E108)-1)))</f>
        <v>0</v>
      </c>
    </row>
    <row r="109" spans="1:72" x14ac:dyDescent="0.3">
      <c r="A109" s="1">
        <f>IF(A108="ID HISTORICO",1,IF(AND(A108&lt;&gt;"ID HISTORICO",B109&lt;&gt;""),A108+1,""))</f>
        <v>108</v>
      </c>
      <c r="B109" s="1">
        <v>88</v>
      </c>
      <c r="C109" s="1" t="s">
        <v>14</v>
      </c>
      <c r="D109" s="1" t="s">
        <v>3</v>
      </c>
      <c r="E109" s="1" t="s">
        <v>6</v>
      </c>
      <c r="F109" s="1">
        <v>5</v>
      </c>
      <c r="G109" s="1">
        <v>2</v>
      </c>
      <c r="H109" s="1">
        <v>5</v>
      </c>
      <c r="I109" s="1">
        <v>12</v>
      </c>
      <c r="J109" s="1" t="s">
        <v>141</v>
      </c>
      <c r="K109" s="1">
        <v>0</v>
      </c>
      <c r="L109" s="1">
        <v>0</v>
      </c>
      <c r="M109" s="1" t="s">
        <v>27</v>
      </c>
      <c r="N109" s="1">
        <v>17</v>
      </c>
      <c r="O109" s="1">
        <v>12</v>
      </c>
      <c r="Q109" s="1">
        <v>29</v>
      </c>
      <c r="R109" s="1" t="s">
        <v>27</v>
      </c>
      <c r="S109" s="1">
        <v>12</v>
      </c>
      <c r="U109" s="1">
        <v>41</v>
      </c>
      <c r="V109" s="1" t="s">
        <v>27</v>
      </c>
      <c r="W109" s="1">
        <v>1</v>
      </c>
      <c r="Y109" s="1">
        <v>42</v>
      </c>
      <c r="Z109" s="1" t="s">
        <v>51</v>
      </c>
      <c r="BG109" s="1" t="s">
        <v>130</v>
      </c>
      <c r="BH109" s="56">
        <v>45781.941527777781</v>
      </c>
      <c r="BI109" s="1" t="s">
        <v>140</v>
      </c>
      <c r="BK109" s="1" t="str">
        <f>IF(LEFT(J109,2)="NO","NO PASA","PASA")</f>
        <v>PASA</v>
      </c>
      <c r="BL109" s="1">
        <f>SUM(AI109,AE109,AA109,I109,O109,S109,W109)</f>
        <v>37</v>
      </c>
      <c r="BM109" s="1">
        <f>IFERROR(IF(BK109="PASA",_xlfn.NUMBERVALUE(MID(J109,5,LEN(J109)-1)),IF(BK109="NO PASA",_xlfn.NUMBERVALUE(MID(J109,8,LEN(J109)-1)),"")),"")</f>
        <v>37</v>
      </c>
      <c r="BN109" s="1" t="str">
        <f>IFERROR(IF(BK109="NO PASA",_xlfn.TEXTAFTER(J109,"-",1),""),"")</f>
        <v/>
      </c>
      <c r="BO109" s="1">
        <f>COUNTIF(A109:AL109,"EXPLOTA")</f>
        <v>3</v>
      </c>
      <c r="BP109" s="1">
        <f>COUNT(I109,O109,S109,W109,AA109,AE109,AI109)</f>
        <v>4</v>
      </c>
      <c r="BQ109" s="1">
        <f>MAX(N109:AL109)</f>
        <v>42</v>
      </c>
      <c r="BR109" s="1">
        <f>SUM(K109,P109,T109,X109,AB109,AF109,AJ109)</f>
        <v>0</v>
      </c>
      <c r="BS109" s="1">
        <f>_xlfn.NUMBERVALUE(MID(E109,2,LEN(E109)-1))</f>
        <v>12</v>
      </c>
      <c r="BT109" s="1">
        <f>COUNTIF(I109,_xlfn.NUMBERVALUE(MID(E109,2,LEN(E109)-1)))
 + COUNTIF(O109,_xlfn.NUMBERVALUE(MID(E109,2,LEN(E109)-1)))
 + COUNTIF(S109,_xlfn.NUMBERVALUE(MID(E109,2,LEN(E109)-1)))
 + COUNTIF(W109,_xlfn.NUMBERVALUE(MID(E109,2,LEN(E109)-1)))
 + COUNTIF(AA109,_xlfn.NUMBERVALUE(MID(E109,2,LEN(E109)-1)))
 + COUNTIF(AE109,_xlfn.NUMBERVALUE(MID(E109,2,LEN(E109)-1)))
 + COUNTIF(AI109,_xlfn.NUMBERVALUE(MID(E109,2,LEN(E109)-1)))</f>
        <v>3</v>
      </c>
    </row>
    <row r="110" spans="1:72" x14ac:dyDescent="0.3">
      <c r="A110" s="1">
        <f>IF(A109="ID HISTORICO",1,IF(AND(A109&lt;&gt;"ID HISTORICO",B110&lt;&gt;""),A109+1,""))</f>
        <v>109</v>
      </c>
      <c r="B110" s="1">
        <v>89</v>
      </c>
      <c r="C110" s="1" t="s">
        <v>13</v>
      </c>
      <c r="D110" s="1" t="s">
        <v>2</v>
      </c>
      <c r="E110" s="1" t="s">
        <v>21</v>
      </c>
      <c r="F110" s="1">
        <v>5</v>
      </c>
      <c r="G110" s="1">
        <v>7</v>
      </c>
      <c r="H110" s="1">
        <v>11</v>
      </c>
      <c r="I110" s="1">
        <v>8</v>
      </c>
      <c r="J110" s="1" t="s">
        <v>70</v>
      </c>
      <c r="K110" s="1">
        <v>0</v>
      </c>
      <c r="L110" s="1">
        <v>0</v>
      </c>
      <c r="M110" s="1" t="s">
        <v>51</v>
      </c>
      <c r="N110" s="1">
        <v>13</v>
      </c>
      <c r="BH110" s="56">
        <v>45781.943668981483</v>
      </c>
      <c r="BK110" s="1" t="str">
        <f>IF(LEFT(J110,2)="NO","NO PASA","PASA")</f>
        <v>PASA</v>
      </c>
      <c r="BL110" s="1">
        <f>SUM(AI110,AE110,AA110,I110,O110,S110,W110)</f>
        <v>8</v>
      </c>
      <c r="BM110" s="1">
        <f>IFERROR(IF(BK110="PASA",_xlfn.NUMBERVALUE(MID(J110,5,LEN(J110)-1)),IF(BK110="NO PASA",_xlfn.NUMBERVALUE(MID(J110,8,LEN(J110)-1)),"")),"")</f>
        <v>2</v>
      </c>
      <c r="BN110" s="1" t="str">
        <f>IFERROR(IF(BK110="NO PASA",_xlfn.TEXTAFTER(J110,"-",1),""),"")</f>
        <v/>
      </c>
      <c r="BO110" s="1">
        <f>COUNTIF(A110:AL110,"EXPLOTA")</f>
        <v>0</v>
      </c>
      <c r="BP110" s="1">
        <f>COUNT(I110,O110,S110,W110,AA110,AE110,AI110)</f>
        <v>1</v>
      </c>
      <c r="BQ110" s="1">
        <f>MAX(N110:AL110)</f>
        <v>13</v>
      </c>
      <c r="BR110" s="1">
        <f>SUM(K110,P110,T110,X110,AB110,AF110,AJ110)</f>
        <v>0</v>
      </c>
      <c r="BS110" s="1">
        <f>_xlfn.NUMBERVALUE(MID(E110,2,LEN(E110)-1))</f>
        <v>20</v>
      </c>
      <c r="BT110" s="1">
        <f>COUNTIF(I110,_xlfn.NUMBERVALUE(MID(E110,2,LEN(E110)-1)))
 + COUNTIF(O110,_xlfn.NUMBERVALUE(MID(E110,2,LEN(E110)-1)))
 + COUNTIF(S110,_xlfn.NUMBERVALUE(MID(E110,2,LEN(E110)-1)))
 + COUNTIF(W110,_xlfn.NUMBERVALUE(MID(E110,2,LEN(E110)-1)))
 + COUNTIF(AA110,_xlfn.NUMBERVALUE(MID(E110,2,LEN(E110)-1)))
 + COUNTIF(AE110,_xlfn.NUMBERVALUE(MID(E110,2,LEN(E110)-1)))
 + COUNTIF(AI110,_xlfn.NUMBERVALUE(MID(E110,2,LEN(E110)-1)))</f>
        <v>0</v>
      </c>
    </row>
    <row r="111" spans="1:72" x14ac:dyDescent="0.3">
      <c r="A111" s="45">
        <f>IF(A110="ID HISTORICO",1,IF(AND(A110&lt;&gt;"ID HISTORICO",B111&lt;&gt;""),A110+1,""))</f>
        <v>110</v>
      </c>
      <c r="B111" s="45">
        <v>90</v>
      </c>
      <c r="C111" s="45" t="s">
        <v>13</v>
      </c>
      <c r="D111" s="45" t="s">
        <v>2</v>
      </c>
      <c r="E111" s="45" t="s">
        <v>21</v>
      </c>
      <c r="F111" s="45">
        <v>5</v>
      </c>
      <c r="G111" s="45">
        <v>7</v>
      </c>
      <c r="H111" s="45">
        <v>11</v>
      </c>
      <c r="I111" s="45">
        <v>20</v>
      </c>
      <c r="J111" s="45" t="s">
        <v>143</v>
      </c>
      <c r="K111" s="45">
        <v>0</v>
      </c>
      <c r="L111" s="45">
        <v>0</v>
      </c>
      <c r="M111" s="45" t="s">
        <v>27</v>
      </c>
      <c r="N111" s="45">
        <v>25</v>
      </c>
      <c r="O111" s="45">
        <v>13</v>
      </c>
      <c r="P111" s="45"/>
      <c r="Q111" s="45">
        <v>38</v>
      </c>
      <c r="R111" s="45" t="s">
        <v>51</v>
      </c>
      <c r="BG111" s="1" t="s">
        <v>130</v>
      </c>
      <c r="BH111" s="56">
        <v>45781.945081018515</v>
      </c>
      <c r="BI111" s="1" t="s">
        <v>142</v>
      </c>
      <c r="BK111" s="1" t="str">
        <f>IF(LEFT(J111,2)="NO","NO PASA","PASA")</f>
        <v>PASA</v>
      </c>
      <c r="BL111" s="1">
        <f>SUM(AI111,AE111,AA111,I111,O111,S111,W111)</f>
        <v>33</v>
      </c>
      <c r="BM111" s="1">
        <f>IFERROR(IF(BK111="PASA",_xlfn.NUMBERVALUE(MID(J111,5,LEN(J111)-1)),IF(BK111="NO PASA",_xlfn.NUMBERVALUE(MID(J111,8,LEN(J111)-1)),"")),"")</f>
        <v>27</v>
      </c>
      <c r="BN111" s="1" t="str">
        <f>IFERROR(IF(BK111="NO PASA",_xlfn.TEXTAFTER(J111,"-",1),""),"")</f>
        <v/>
      </c>
      <c r="BO111" s="1">
        <f>COUNTIF(A111:AL111,"EXPLOTA")</f>
        <v>1</v>
      </c>
      <c r="BP111" s="1">
        <f>COUNT(I111,O111,S111,W111,AA111,AE111,AI111)</f>
        <v>2</v>
      </c>
      <c r="BQ111" s="1">
        <f>MAX(N111:AL111)</f>
        <v>38</v>
      </c>
      <c r="BR111" s="1">
        <f>SUM(K111,P111,T111,X111,AB111,AF111,AJ111)</f>
        <v>0</v>
      </c>
      <c r="BS111" s="1">
        <f>_xlfn.NUMBERVALUE(MID(E111,2,LEN(E111)-1))</f>
        <v>20</v>
      </c>
      <c r="BT111" s="1">
        <f>COUNTIF(I111,_xlfn.NUMBERVALUE(MID(E111,2,LEN(E111)-1)))
 + COUNTIF(O111,_xlfn.NUMBERVALUE(MID(E111,2,LEN(E111)-1)))
 + COUNTIF(S111,_xlfn.NUMBERVALUE(MID(E111,2,LEN(E111)-1)))
 + COUNTIF(W111,_xlfn.NUMBERVALUE(MID(E111,2,LEN(E111)-1)))
 + COUNTIF(AA111,_xlfn.NUMBERVALUE(MID(E111,2,LEN(E111)-1)))
 + COUNTIF(AE111,_xlfn.NUMBERVALUE(MID(E111,2,LEN(E111)-1)))
 + COUNTIF(AI111,_xlfn.NUMBERVALUE(MID(E111,2,LEN(E111)-1)))</f>
        <v>1</v>
      </c>
    </row>
    <row r="112" spans="1:72" x14ac:dyDescent="0.3">
      <c r="A112" s="1" t="str">
        <f>IF(A111="ID HISTORICO",1,IF(AND(A111&lt;&gt;"ID HISTORICO",B112&lt;&gt;""),A111+1,""))</f>
        <v/>
      </c>
      <c r="BH112" s="56"/>
      <c r="BK112" s="1" t="str">
        <f>IF(LEFT(J112,2)="NO","NO PASA","PASA")</f>
        <v>PASA</v>
      </c>
      <c r="BL112" s="1">
        <f>SUM(AI112,AE112,AA112,I112,O112,S112,W112)</f>
        <v>0</v>
      </c>
      <c r="BM112" s="1" t="str">
        <f>IFERROR(IF(BK112="PASA",_xlfn.NUMBERVALUE(MID(J112,5,LEN(J112)-1)),IF(BK112="NO PASA",_xlfn.NUMBERVALUE(MID(J112,8,LEN(J112)-1)),"")),"")</f>
        <v/>
      </c>
      <c r="BN112" s="1" t="str">
        <f>IFERROR(IF(BK112="NO PASA",_xlfn.TEXTAFTER(J112,"-",1),""),"")</f>
        <v/>
      </c>
      <c r="BO112" s="1">
        <f>COUNTIF(A112:AL112,"EXPLOTA")</f>
        <v>0</v>
      </c>
      <c r="BP112" s="1">
        <f>COUNT(I112,O112,S112,W112,AA112,AE112,AI112)</f>
        <v>0</v>
      </c>
      <c r="BQ112" s="1">
        <f>MAX(N112:AL112)</f>
        <v>0</v>
      </c>
      <c r="BR112" s="1">
        <f>SUM(K112,P112,T112,X112,AB112,AF112,AJ112)</f>
        <v>0</v>
      </c>
      <c r="BS112" s="1" t="e">
        <f>_xlfn.NUMBERVALUE(MID(E112,2,LEN(E112)-1))</f>
        <v>#VALUE!</v>
      </c>
      <c r="BT112" s="1">
        <f>COUNTIF(I112,_xlfn.NUMBERVALUE(MID(E112,2,LEN(E112)-1)))
 + COUNTIF(O112,_xlfn.NUMBERVALUE(MID(E112,2,LEN(E112)-1)))
 + COUNTIF(S112,_xlfn.NUMBERVALUE(MID(E112,2,LEN(E112)-1)))
 + COUNTIF(W112,_xlfn.NUMBERVALUE(MID(E112,2,LEN(E112)-1)))
 + COUNTIF(AA112,_xlfn.NUMBERVALUE(MID(E112,2,LEN(E112)-1)))
 + COUNTIF(AE112,_xlfn.NUMBERVALUE(MID(E112,2,LEN(E112)-1)))
 + COUNTIF(AI112,_xlfn.NUMBERVALUE(MID(E112,2,LEN(E112)-1)))</f>
        <v>0</v>
      </c>
    </row>
    <row r="113" spans="1:72" x14ac:dyDescent="0.3">
      <c r="A113" s="1" t="str">
        <f>IF(A112="ID HISTORICO",1,IF(AND(A112&lt;&gt;"ID HISTORICO",B113&lt;&gt;""),A112+1,""))</f>
        <v/>
      </c>
      <c r="BH113" s="56"/>
      <c r="BK113" s="1" t="str">
        <f>IF(LEFT(J113,2)="NO","NO PASA","PASA")</f>
        <v>PASA</v>
      </c>
      <c r="BL113" s="1">
        <f>SUM(AI113,AE113,AA113,I113,O113,S113,W113)</f>
        <v>0</v>
      </c>
      <c r="BM113" s="1" t="str">
        <f>IFERROR(IF(BK113="PASA",_xlfn.NUMBERVALUE(MID(J113,5,LEN(J113)-1)),IF(BK113="NO PASA",_xlfn.NUMBERVALUE(MID(J113,8,LEN(J113)-1)),"")),"")</f>
        <v/>
      </c>
      <c r="BN113" s="1" t="str">
        <f>IFERROR(IF(BK113="NO PASA",_xlfn.TEXTAFTER(J113,"-",1),""),"")</f>
        <v/>
      </c>
      <c r="BO113" s="1">
        <f>COUNTIF(A113:AL113,"EXPLOTA")</f>
        <v>0</v>
      </c>
      <c r="BP113" s="1">
        <f>COUNT(I113,O113,S113,W113,AA113,AE113,AI113)</f>
        <v>0</v>
      </c>
      <c r="BQ113" s="1">
        <f>MAX(N113:AL113)</f>
        <v>0</v>
      </c>
      <c r="BR113" s="1">
        <f>SUM(K113,P113,T113,X113,AB113,AF113,AJ113)</f>
        <v>0</v>
      </c>
      <c r="BS113" s="1" t="e">
        <f>_xlfn.NUMBERVALUE(MID(E113,2,LEN(E113)-1))</f>
        <v>#VALUE!</v>
      </c>
      <c r="BT113" s="1">
        <f>COUNTIF(I113,_xlfn.NUMBERVALUE(MID(E113,2,LEN(E113)-1)))
 + COUNTIF(O113,_xlfn.NUMBERVALUE(MID(E113,2,LEN(E113)-1)))
 + COUNTIF(S113,_xlfn.NUMBERVALUE(MID(E113,2,LEN(E113)-1)))
 + COUNTIF(W113,_xlfn.NUMBERVALUE(MID(E113,2,LEN(E113)-1)))
 + COUNTIF(AA113,_xlfn.NUMBERVALUE(MID(E113,2,LEN(E113)-1)))
 + COUNTIF(AE113,_xlfn.NUMBERVALUE(MID(E113,2,LEN(E113)-1)))
 + COUNTIF(AI113,_xlfn.NUMBERVALUE(MID(E113,2,LEN(E113)-1)))</f>
        <v>0</v>
      </c>
    </row>
    <row r="114" spans="1:72" x14ac:dyDescent="0.3">
      <c r="A114" s="1" t="str">
        <f>IF(A113="ID HISTORICO",1,IF(AND(A113&lt;&gt;"ID HISTORICO",B114&lt;&gt;""),A113+1,""))</f>
        <v/>
      </c>
      <c r="BH114" s="56"/>
      <c r="BK114" s="1" t="str">
        <f>IF(LEFT(J114,2)="NO","NO PASA","PASA")</f>
        <v>PASA</v>
      </c>
      <c r="BL114" s="1">
        <f>SUM(AI114,AE114,AA114,I114,O114,S114,W114)</f>
        <v>0</v>
      </c>
      <c r="BM114" s="1" t="str">
        <f>IFERROR(IF(BK114="PASA",_xlfn.NUMBERVALUE(MID(J114,5,LEN(J114)-1)),IF(BK114="NO PASA",_xlfn.NUMBERVALUE(MID(J114,8,LEN(J114)-1)),"")),"")</f>
        <v/>
      </c>
      <c r="BN114" s="1" t="str">
        <f>IFERROR(IF(BK114="NO PASA",_xlfn.TEXTAFTER(J114,"-",1),""),"")</f>
        <v/>
      </c>
      <c r="BO114" s="1">
        <f>COUNTIF(A114:AL114,"EXPLOTA")</f>
        <v>0</v>
      </c>
      <c r="BP114" s="1">
        <f>COUNT(I114,O114,S114,W114,AA114,AE114,AI114)</f>
        <v>0</v>
      </c>
      <c r="BQ114" s="1">
        <f>MAX(N114:AL114)</f>
        <v>0</v>
      </c>
      <c r="BR114" s="1">
        <f>SUM(K114,P114,T114,X114,AB114,AF114,AJ114)</f>
        <v>0</v>
      </c>
      <c r="BS114" s="1" t="e">
        <f>_xlfn.NUMBERVALUE(MID(E114,2,LEN(E114)-1))</f>
        <v>#VALUE!</v>
      </c>
      <c r="BT114" s="1">
        <f>COUNTIF(I114,_xlfn.NUMBERVALUE(MID(E114,2,LEN(E114)-1)))
 + COUNTIF(O114,_xlfn.NUMBERVALUE(MID(E114,2,LEN(E114)-1)))
 + COUNTIF(S114,_xlfn.NUMBERVALUE(MID(E114,2,LEN(E114)-1)))
 + COUNTIF(W114,_xlfn.NUMBERVALUE(MID(E114,2,LEN(E114)-1)))
 + COUNTIF(AA114,_xlfn.NUMBERVALUE(MID(E114,2,LEN(E114)-1)))
 + COUNTIF(AE114,_xlfn.NUMBERVALUE(MID(E114,2,LEN(E114)-1)))
 + COUNTIF(AI114,_xlfn.NUMBERVALUE(MID(E114,2,LEN(E114)-1)))</f>
        <v>0</v>
      </c>
    </row>
    <row r="115" spans="1:72" x14ac:dyDescent="0.3">
      <c r="A115" s="1" t="str">
        <f>IF(A114="ID HISTORICO",1,IF(AND(A114&lt;&gt;"ID HISTORICO",B115&lt;&gt;""),A114+1,""))</f>
        <v/>
      </c>
      <c r="BK115" s="1" t="str">
        <f>IF(LEFT(J115,2)="NO","NO PASA","PASA")</f>
        <v>PASA</v>
      </c>
      <c r="BL115" s="1">
        <f>SUM(AI115,AE115,AA115,I115,O115,S115,W115)</f>
        <v>0</v>
      </c>
      <c r="BM115" s="1" t="str">
        <f>IFERROR(IF(BK115="PASA",_xlfn.NUMBERVALUE(MID(J115,5,LEN(J115)-1)),IF(BK115="NO PASA",_xlfn.NUMBERVALUE(MID(J115,8,LEN(J115)-1)),"")),"")</f>
        <v/>
      </c>
      <c r="BN115" s="1" t="str">
        <f>IFERROR(IF(BK115="NO PASA",_xlfn.TEXTAFTER(J115,"-",1),""),"")</f>
        <v/>
      </c>
      <c r="BO115" s="1">
        <f>COUNTIF(A115:AL115,"EXPLOTA")</f>
        <v>0</v>
      </c>
      <c r="BP115" s="1">
        <f>COUNT(I115,O115,S115,W115,AA115,AE115,AI115)</f>
        <v>0</v>
      </c>
      <c r="BQ115" s="1">
        <f>MAX(N115:AL115)</f>
        <v>0</v>
      </c>
      <c r="BR115" s="1">
        <f>SUM(K115,P115,T115,X115,AB115,AF115,AJ115)</f>
        <v>0</v>
      </c>
      <c r="BS115" s="1" t="e">
        <f>_xlfn.NUMBERVALUE(MID(E115,2,LEN(E115)-1))</f>
        <v>#VALUE!</v>
      </c>
      <c r="BT115" s="1">
        <f>COUNTIF(I115,_xlfn.NUMBERVALUE(MID(E115,2,LEN(E115)-1)))
 + COUNTIF(O115,_xlfn.NUMBERVALUE(MID(E115,2,LEN(E115)-1)))
 + COUNTIF(S115,_xlfn.NUMBERVALUE(MID(E115,2,LEN(E115)-1)))
 + COUNTIF(W115,_xlfn.NUMBERVALUE(MID(E115,2,LEN(E115)-1)))
 + COUNTIF(AA115,_xlfn.NUMBERVALUE(MID(E115,2,LEN(E115)-1)))
 + COUNTIF(AE115,_xlfn.NUMBERVALUE(MID(E115,2,LEN(E115)-1)))
 + COUNTIF(AI115,_xlfn.NUMBERVALUE(MID(E115,2,LEN(E115)-1)))</f>
        <v>0</v>
      </c>
    </row>
    <row r="116" spans="1:72" x14ac:dyDescent="0.3">
      <c r="A116" s="1" t="str">
        <f>IF(A115="ID HISTORICO",1,IF(AND(A115&lt;&gt;"ID HISTORICO",B116&lt;&gt;""),A115+1,""))</f>
        <v/>
      </c>
      <c r="BK116" s="1" t="str">
        <f>IF(LEFT(J116,2)="NO","NO PASA","PASA")</f>
        <v>PASA</v>
      </c>
      <c r="BL116" s="1">
        <f>SUM(AI116,AE116,AA116,I116,O116,S116,W116)</f>
        <v>0</v>
      </c>
      <c r="BM116" s="1" t="str">
        <f>IFERROR(IF(BK116="PASA",_xlfn.NUMBERVALUE(MID(J116,5,LEN(J116)-1)),IF(BK116="NO PASA",_xlfn.NUMBERVALUE(MID(J116,8,LEN(J116)-1)),"")),"")</f>
        <v/>
      </c>
      <c r="BN116" s="1" t="str">
        <f>IFERROR(IF(BK116="NO PASA",_xlfn.TEXTAFTER(J116,"-",1),""),"")</f>
        <v/>
      </c>
      <c r="BO116" s="1">
        <f>COUNTIF(A116:AL116,"EXPLOTA")</f>
        <v>0</v>
      </c>
      <c r="BP116" s="1">
        <f>COUNT(I116,O116,S116,W116,AA116,AE116,AI116)</f>
        <v>0</v>
      </c>
      <c r="BQ116" s="1">
        <f>MAX(N116:AL116)</f>
        <v>0</v>
      </c>
      <c r="BR116" s="1">
        <f>SUM(K116,P116,T116,X116,AB116,AF116,AJ116)</f>
        <v>0</v>
      </c>
      <c r="BS116" s="1" t="e">
        <f>_xlfn.NUMBERVALUE(MID(E116,2,LEN(E116)-1))</f>
        <v>#VALUE!</v>
      </c>
      <c r="BT116" s="1">
        <f>COUNTIF(I116,_xlfn.NUMBERVALUE(MID(E116,2,LEN(E116)-1)))
 + COUNTIF(O116,_xlfn.NUMBERVALUE(MID(E116,2,LEN(E116)-1)))
 + COUNTIF(S116,_xlfn.NUMBERVALUE(MID(E116,2,LEN(E116)-1)))
 + COUNTIF(W116,_xlfn.NUMBERVALUE(MID(E116,2,LEN(E116)-1)))
 + COUNTIF(AA116,_xlfn.NUMBERVALUE(MID(E116,2,LEN(E116)-1)))
 + COUNTIF(AE116,_xlfn.NUMBERVALUE(MID(E116,2,LEN(E116)-1)))
 + COUNTIF(AI116,_xlfn.NUMBERVALUE(MID(E116,2,LEN(E116)-1)))</f>
        <v>0</v>
      </c>
    </row>
    <row r="117" spans="1:72" x14ac:dyDescent="0.3">
      <c r="A117" s="1" t="str">
        <f>IF(A116="ID HISTORICO",1,IF(AND(A116&lt;&gt;"ID HISTORICO",B117&lt;&gt;""),A116+1,""))</f>
        <v/>
      </c>
      <c r="BK117" s="1" t="str">
        <f>IF(LEFT(J117,2)="NO","NO PASA","PASA")</f>
        <v>PASA</v>
      </c>
      <c r="BL117" s="1">
        <f>SUM(AI117,AE117,AA117,I117,O117,S117,W117)</f>
        <v>0</v>
      </c>
      <c r="BM117" s="1" t="str">
        <f>IFERROR(IF(BK117="PASA",_xlfn.NUMBERVALUE(MID(J117,5,LEN(J117)-1)),IF(BK117="NO PASA",_xlfn.NUMBERVALUE(MID(J117,8,LEN(J117)-1)),"")),"")</f>
        <v/>
      </c>
      <c r="BN117" s="1" t="str">
        <f>IFERROR(IF(BK117="NO PASA",_xlfn.TEXTAFTER(J117,"-",1),""),"")</f>
        <v/>
      </c>
      <c r="BO117" s="1">
        <f>COUNTIF(A117:AL117,"EXPLOTA")</f>
        <v>0</v>
      </c>
      <c r="BP117" s="1">
        <f>COUNT(I117,O117,S117,W117,AA117,AE117,AI117)</f>
        <v>0</v>
      </c>
      <c r="BQ117" s="1">
        <f>MAX(N117:AL117)</f>
        <v>0</v>
      </c>
      <c r="BR117" s="1">
        <f>SUM(K117,P117,T117,X117,AB117,AF117,AJ117)</f>
        <v>0</v>
      </c>
      <c r="BS117" s="1" t="e">
        <f>_xlfn.NUMBERVALUE(MID(E117,2,LEN(E117)-1))</f>
        <v>#VALUE!</v>
      </c>
      <c r="BT117" s="1">
        <f>COUNTIF(I117,_xlfn.NUMBERVALUE(MID(E117,2,LEN(E117)-1)))
 + COUNTIF(O117,_xlfn.NUMBERVALUE(MID(E117,2,LEN(E117)-1)))
 + COUNTIF(S117,_xlfn.NUMBERVALUE(MID(E117,2,LEN(E117)-1)))
 + COUNTIF(W117,_xlfn.NUMBERVALUE(MID(E117,2,LEN(E117)-1)))
 + COUNTIF(AA117,_xlfn.NUMBERVALUE(MID(E117,2,LEN(E117)-1)))
 + COUNTIF(AE117,_xlfn.NUMBERVALUE(MID(E117,2,LEN(E117)-1)))
 + COUNTIF(AI117,_xlfn.NUMBERVALUE(MID(E117,2,LEN(E117)-1)))</f>
        <v>0</v>
      </c>
    </row>
    <row r="118" spans="1:72" x14ac:dyDescent="0.3">
      <c r="A118" s="1" t="str">
        <f>IF(A117="ID HISTORICO",1,IF(AND(A117&lt;&gt;"ID HISTORICO",B118&lt;&gt;""),A117+1,""))</f>
        <v/>
      </c>
      <c r="BK118" s="1" t="str">
        <f>IF(LEFT(J118,2)="NO","NO PASA","PASA")</f>
        <v>PASA</v>
      </c>
      <c r="BL118" s="1">
        <f>SUM(AI118,AE118,AA118,I118,O118,S118,W118)</f>
        <v>0</v>
      </c>
      <c r="BM118" s="1" t="str">
        <f>IFERROR(IF(BK118="PASA",_xlfn.NUMBERVALUE(MID(J118,5,LEN(J118)-1)),IF(BK118="NO PASA",_xlfn.NUMBERVALUE(MID(J118,8,LEN(J118)-1)),"")),"")</f>
        <v/>
      </c>
      <c r="BN118" s="1" t="str">
        <f>IFERROR(IF(BK118="NO PASA",_xlfn.TEXTAFTER(J118,"-",1),""),"")</f>
        <v/>
      </c>
      <c r="BO118" s="1">
        <f>COUNTIF(A118:AL118,"EXPLOTA")</f>
        <v>0</v>
      </c>
      <c r="BP118" s="1">
        <f>COUNT(I118,O118,S118,W118,AA118,AE118,AI118)</f>
        <v>0</v>
      </c>
      <c r="BQ118" s="1">
        <f>MAX(N118:AL118)</f>
        <v>0</v>
      </c>
      <c r="BR118" s="1">
        <f>SUM(K118,P118,T118,X118,AB118,AF118,AJ118)</f>
        <v>0</v>
      </c>
      <c r="BS118" s="1" t="e">
        <f>_xlfn.NUMBERVALUE(MID(E118,2,LEN(E118)-1))</f>
        <v>#VALUE!</v>
      </c>
      <c r="BT118" s="1">
        <f>COUNTIF(I118,_xlfn.NUMBERVALUE(MID(E118,2,LEN(E118)-1)))
 + COUNTIF(O118,_xlfn.NUMBERVALUE(MID(E118,2,LEN(E118)-1)))
 + COUNTIF(S118,_xlfn.NUMBERVALUE(MID(E118,2,LEN(E118)-1)))
 + COUNTIF(W118,_xlfn.NUMBERVALUE(MID(E118,2,LEN(E118)-1)))
 + COUNTIF(AA118,_xlfn.NUMBERVALUE(MID(E118,2,LEN(E118)-1)))
 + COUNTIF(AE118,_xlfn.NUMBERVALUE(MID(E118,2,LEN(E118)-1)))
 + COUNTIF(AI118,_xlfn.NUMBERVALUE(MID(E118,2,LEN(E118)-1)))</f>
        <v>0</v>
      </c>
    </row>
    <row r="119" spans="1:72" x14ac:dyDescent="0.3">
      <c r="A119" s="1" t="str">
        <f>IF(A118="ID HISTORICO",1,IF(AND(A118&lt;&gt;"ID HISTORICO",B119&lt;&gt;""),A118+1,""))</f>
        <v/>
      </c>
      <c r="BK119" s="1" t="str">
        <f>IF(LEFT(J119,2)="NO","NO PASA","PASA")</f>
        <v>PASA</v>
      </c>
      <c r="BL119" s="1">
        <f>SUM(AI119,AE119,AA119,I119,O119,S119,W119)</f>
        <v>0</v>
      </c>
      <c r="BM119" s="1" t="str">
        <f>IFERROR(IF(BK119="PASA",_xlfn.NUMBERVALUE(MID(J119,5,LEN(J119)-1)),IF(BK119="NO PASA",_xlfn.NUMBERVALUE(MID(J119,8,LEN(J119)-1)),"")),"")</f>
        <v/>
      </c>
      <c r="BN119" s="1" t="str">
        <f>IFERROR(IF(BK119="NO PASA",_xlfn.TEXTAFTER(J119,"-",1),""),"")</f>
        <v/>
      </c>
      <c r="BO119" s="1">
        <f>COUNTIF(A119:AL119,"EXPLOTA")</f>
        <v>0</v>
      </c>
      <c r="BP119" s="1">
        <f>COUNT(I119,O119,S119,W119,AA119,AE119,AI119)</f>
        <v>0</v>
      </c>
      <c r="BQ119" s="1">
        <f>MAX(N119:AL119)</f>
        <v>0</v>
      </c>
      <c r="BR119" s="1">
        <f>SUM(K119,P119,T119,X119,AB119,AF119,AJ119)</f>
        <v>0</v>
      </c>
      <c r="BS119" s="1" t="e">
        <f>_xlfn.NUMBERVALUE(MID(E119,2,LEN(E119)-1))</f>
        <v>#VALUE!</v>
      </c>
      <c r="BT119" s="1">
        <f>COUNTIF(I119,_xlfn.NUMBERVALUE(MID(E119,2,LEN(E119)-1)))
 + COUNTIF(O119,_xlfn.NUMBERVALUE(MID(E119,2,LEN(E119)-1)))
 + COUNTIF(S119,_xlfn.NUMBERVALUE(MID(E119,2,LEN(E119)-1)))
 + COUNTIF(W119,_xlfn.NUMBERVALUE(MID(E119,2,LEN(E119)-1)))
 + COUNTIF(AA119,_xlfn.NUMBERVALUE(MID(E119,2,LEN(E119)-1)))
 + COUNTIF(AE119,_xlfn.NUMBERVALUE(MID(E119,2,LEN(E119)-1)))
 + COUNTIF(AI119,_xlfn.NUMBERVALUE(MID(E119,2,LEN(E119)-1)))</f>
        <v>0</v>
      </c>
    </row>
    <row r="120" spans="1:72" x14ac:dyDescent="0.3">
      <c r="A120" s="1" t="str">
        <f>IF(A119="ID HISTORICO",1,IF(AND(A119&lt;&gt;"ID HISTORICO",B120&lt;&gt;""),A119+1,""))</f>
        <v/>
      </c>
      <c r="BK120" s="1" t="str">
        <f>IF(LEFT(J120,2)="NO","NO PASA","PASA")</f>
        <v>PASA</v>
      </c>
      <c r="BL120" s="1">
        <f>SUM(AI120,AE120,AA120,I120,O120,S120,W120)</f>
        <v>0</v>
      </c>
      <c r="BM120" s="1" t="str">
        <f>IFERROR(IF(BK120="PASA",_xlfn.NUMBERVALUE(MID(J120,5,LEN(J120)-1)),IF(BK120="NO PASA",_xlfn.NUMBERVALUE(MID(J120,8,LEN(J120)-1)),"")),"")</f>
        <v/>
      </c>
      <c r="BN120" s="1" t="str">
        <f>IFERROR(IF(BK120="NO PASA",_xlfn.TEXTAFTER(J120,"-",1),""),"")</f>
        <v/>
      </c>
      <c r="BO120" s="1">
        <f>COUNTIF(A120:AL120,"EXPLOTA")</f>
        <v>0</v>
      </c>
      <c r="BP120" s="1">
        <f>COUNT(I120,O120,S120,W120,AA120,AE120,AI120)</f>
        <v>0</v>
      </c>
      <c r="BQ120" s="1">
        <f>MAX(N120:AL120)</f>
        <v>0</v>
      </c>
      <c r="BR120" s="1">
        <f>SUM(K120,P120,T120,X120,AB120,AF120,AJ120)</f>
        <v>0</v>
      </c>
      <c r="BS120" s="1" t="e">
        <f>_xlfn.NUMBERVALUE(MID(E120,2,LEN(E120)-1))</f>
        <v>#VALUE!</v>
      </c>
      <c r="BT120" s="1">
        <f>COUNTIF(I120,_xlfn.NUMBERVALUE(MID(E120,2,LEN(E120)-1)))
 + COUNTIF(O120,_xlfn.NUMBERVALUE(MID(E120,2,LEN(E120)-1)))
 + COUNTIF(S120,_xlfn.NUMBERVALUE(MID(E120,2,LEN(E120)-1)))
 + COUNTIF(W120,_xlfn.NUMBERVALUE(MID(E120,2,LEN(E120)-1)))
 + COUNTIF(AA120,_xlfn.NUMBERVALUE(MID(E120,2,LEN(E120)-1)))
 + COUNTIF(AE120,_xlfn.NUMBERVALUE(MID(E120,2,LEN(E120)-1)))
 + COUNTIF(AI120,_xlfn.NUMBERVALUE(MID(E120,2,LEN(E120)-1)))</f>
        <v>0</v>
      </c>
    </row>
    <row r="121" spans="1:72" x14ac:dyDescent="0.3">
      <c r="A121" s="1" t="str">
        <f>IF(A120="ID HISTORICO",1,IF(AND(A120&lt;&gt;"ID HISTORICO",B121&lt;&gt;""),A120+1,""))</f>
        <v/>
      </c>
      <c r="BK121" s="1" t="str">
        <f>IF(LEFT(J121,2)="NO","NO PASA","PASA")</f>
        <v>PASA</v>
      </c>
      <c r="BL121" s="1">
        <f>SUM(AI121,AE121,AA121,I121,O121,S121,W121)</f>
        <v>0</v>
      </c>
      <c r="BM121" s="1" t="str">
        <f>IFERROR(IF(BK121="PASA",_xlfn.NUMBERVALUE(MID(J121,5,LEN(J121)-1)),IF(BK121="NO PASA",_xlfn.NUMBERVALUE(MID(J121,8,LEN(J121)-1)),"")),"")</f>
        <v/>
      </c>
      <c r="BN121" s="1" t="str">
        <f>IFERROR(IF(BK121="NO PASA",_xlfn.TEXTAFTER(J121,"-",1),""),"")</f>
        <v/>
      </c>
      <c r="BO121" s="1">
        <f>COUNTIF(A121:AL121,"EXPLOTA")</f>
        <v>0</v>
      </c>
      <c r="BP121" s="1">
        <f>COUNT(I121,O121,S121,W121,AA121,AE121,AI121)</f>
        <v>0</v>
      </c>
      <c r="BQ121" s="1">
        <f>MAX(N121:AL121)</f>
        <v>0</v>
      </c>
      <c r="BR121" s="1">
        <f>SUM(K121,P121,T121,X121,AB121,AF121,AJ121)</f>
        <v>0</v>
      </c>
      <c r="BS121" s="1" t="e">
        <f>_xlfn.NUMBERVALUE(MID(E121,2,LEN(E121)-1))</f>
        <v>#VALUE!</v>
      </c>
      <c r="BT121" s="1">
        <f>COUNTIF(I121,_xlfn.NUMBERVALUE(MID(E121,2,LEN(E121)-1)))
 + COUNTIF(O121,_xlfn.NUMBERVALUE(MID(E121,2,LEN(E121)-1)))
 + COUNTIF(S121,_xlfn.NUMBERVALUE(MID(E121,2,LEN(E121)-1)))
 + COUNTIF(W121,_xlfn.NUMBERVALUE(MID(E121,2,LEN(E121)-1)))
 + COUNTIF(AA121,_xlfn.NUMBERVALUE(MID(E121,2,LEN(E121)-1)))
 + COUNTIF(AE121,_xlfn.NUMBERVALUE(MID(E121,2,LEN(E121)-1)))
 + COUNTIF(AI121,_xlfn.NUMBERVALUE(MID(E121,2,LEN(E121)-1)))</f>
        <v>0</v>
      </c>
    </row>
    <row r="122" spans="1:72" x14ac:dyDescent="0.3">
      <c r="A122" s="1" t="str">
        <f>IF(A121="ID HISTORICO",1,IF(AND(A121&lt;&gt;"ID HISTORICO",B122&lt;&gt;""),A121+1,""))</f>
        <v/>
      </c>
      <c r="BK122" s="1" t="str">
        <f>IF(LEFT(J122,2)="NO","NO PASA","PASA")</f>
        <v>PASA</v>
      </c>
      <c r="BL122" s="1">
        <f>SUM(AI122,AE122,AA122,I122,O122,S122,W122)</f>
        <v>0</v>
      </c>
      <c r="BM122" s="1" t="str">
        <f>IFERROR(IF(BK122="PASA",_xlfn.NUMBERVALUE(MID(J122,5,LEN(J122)-1)),IF(BK122="NO PASA",_xlfn.NUMBERVALUE(MID(J122,8,LEN(J122)-1)),"")),"")</f>
        <v/>
      </c>
      <c r="BN122" s="1" t="str">
        <f>IFERROR(IF(BK122="NO PASA",_xlfn.TEXTAFTER(J122,"-",1),""),"")</f>
        <v/>
      </c>
      <c r="BO122" s="1">
        <f>COUNTIF(A122:AL122,"EXPLOTA")</f>
        <v>0</v>
      </c>
      <c r="BP122" s="1">
        <f>COUNT(I122,O122,S122,W122,AA122,AE122,AI122)</f>
        <v>0</v>
      </c>
      <c r="BQ122" s="1">
        <f>MAX(N122:AL122)</f>
        <v>0</v>
      </c>
      <c r="BR122" s="1">
        <f>SUM(K122,P122,T122,X122,AB122,AF122,AJ122)</f>
        <v>0</v>
      </c>
      <c r="BS122" s="1" t="e">
        <f>_xlfn.NUMBERVALUE(MID(E122,2,LEN(E122)-1))</f>
        <v>#VALUE!</v>
      </c>
      <c r="BT122" s="1">
        <f>COUNTIF(I122,_xlfn.NUMBERVALUE(MID(E122,2,LEN(E122)-1)))
 + COUNTIF(O122,_xlfn.NUMBERVALUE(MID(E122,2,LEN(E122)-1)))
 + COUNTIF(S122,_xlfn.NUMBERVALUE(MID(E122,2,LEN(E122)-1)))
 + COUNTIF(W122,_xlfn.NUMBERVALUE(MID(E122,2,LEN(E122)-1)))
 + COUNTIF(AA122,_xlfn.NUMBERVALUE(MID(E122,2,LEN(E122)-1)))
 + COUNTIF(AE122,_xlfn.NUMBERVALUE(MID(E122,2,LEN(E122)-1)))
 + COUNTIF(AI122,_xlfn.NUMBERVALUE(MID(E122,2,LEN(E122)-1)))</f>
        <v>0</v>
      </c>
    </row>
    <row r="123" spans="1:72" x14ac:dyDescent="0.3">
      <c r="A123" s="1" t="str">
        <f>IF(A122="ID HISTORICO",1,IF(AND(A122&lt;&gt;"ID HISTORICO",B123&lt;&gt;""),A122+1,""))</f>
        <v/>
      </c>
      <c r="BK123" s="1" t="str">
        <f>IF(LEFT(J123,2)="NO","NO PASA","PASA")</f>
        <v>PASA</v>
      </c>
      <c r="BL123" s="1">
        <f>SUM(AI123,AE123,AA123,I123,O123,S123,W123)</f>
        <v>0</v>
      </c>
      <c r="BM123" s="1" t="str">
        <f>IFERROR(IF(BK123="PASA",_xlfn.NUMBERVALUE(MID(J123,5,LEN(J123)-1)),IF(BK123="NO PASA",_xlfn.NUMBERVALUE(MID(J123,8,LEN(J123)-1)),"")),"")</f>
        <v/>
      </c>
      <c r="BN123" s="1" t="str">
        <f>IFERROR(IF(BK123="NO PASA",_xlfn.TEXTAFTER(J123,"-",1),""),"")</f>
        <v/>
      </c>
      <c r="BO123" s="1">
        <f>COUNTIF(A123:AL123,"EXPLOTA")</f>
        <v>0</v>
      </c>
      <c r="BP123" s="1">
        <f>COUNT(I123,O123,S123,W123,AA123,AE123,AI123)</f>
        <v>0</v>
      </c>
      <c r="BQ123" s="1">
        <f>MAX(N123:AL123)</f>
        <v>0</v>
      </c>
      <c r="BR123" s="1">
        <f>SUM(K123,P123,T123,X123,AB123,AF123,AJ123)</f>
        <v>0</v>
      </c>
      <c r="BS123" s="1" t="e">
        <f>_xlfn.NUMBERVALUE(MID(E123,2,LEN(E123)-1))</f>
        <v>#VALUE!</v>
      </c>
      <c r="BT123" s="1">
        <f>COUNTIF(I123,_xlfn.NUMBERVALUE(MID(E123,2,LEN(E123)-1)))
 + COUNTIF(O123,_xlfn.NUMBERVALUE(MID(E123,2,LEN(E123)-1)))
 + COUNTIF(S123,_xlfn.NUMBERVALUE(MID(E123,2,LEN(E123)-1)))
 + COUNTIF(W123,_xlfn.NUMBERVALUE(MID(E123,2,LEN(E123)-1)))
 + COUNTIF(AA123,_xlfn.NUMBERVALUE(MID(E123,2,LEN(E123)-1)))
 + COUNTIF(AE123,_xlfn.NUMBERVALUE(MID(E123,2,LEN(E123)-1)))
 + COUNTIF(AI123,_xlfn.NUMBERVALUE(MID(E123,2,LEN(E123)-1)))</f>
        <v>0</v>
      </c>
    </row>
    <row r="124" spans="1:72" x14ac:dyDescent="0.3">
      <c r="A124" s="1" t="str">
        <f>IF(A123="ID HISTORICO",1,IF(AND(A123&lt;&gt;"ID HISTORICO",B124&lt;&gt;""),A123+1,""))</f>
        <v/>
      </c>
      <c r="BK124" s="1" t="str">
        <f>IF(LEFT(J124,2)="NO","NO PASA","PASA")</f>
        <v>PASA</v>
      </c>
      <c r="BL124" s="1">
        <f>SUM(AI124,AE124,AA124,I124,O124,S124,W124)</f>
        <v>0</v>
      </c>
      <c r="BM124" s="1" t="str">
        <f>IFERROR(IF(BK124="PASA",_xlfn.NUMBERVALUE(MID(J124,5,LEN(J124)-1)),IF(BK124="NO PASA",_xlfn.NUMBERVALUE(MID(J124,8,LEN(J124)-1)),"")),"")</f>
        <v/>
      </c>
      <c r="BN124" s="1" t="str">
        <f>IFERROR(IF(BK124="NO PASA",_xlfn.TEXTAFTER(J124,"-",1),""),"")</f>
        <v/>
      </c>
      <c r="BO124" s="1">
        <f>COUNTIF(A124:AL124,"EXPLOTA")</f>
        <v>0</v>
      </c>
      <c r="BP124" s="1">
        <f>COUNT(I124,O124,S124,W124,AA124,AE124,AI124)</f>
        <v>0</v>
      </c>
      <c r="BQ124" s="1">
        <f>MAX(N124:AL124)</f>
        <v>0</v>
      </c>
      <c r="BR124" s="1">
        <f>SUM(K124,P124,T124,X124,AB124,AF124,AJ124)</f>
        <v>0</v>
      </c>
      <c r="BS124" s="1" t="e">
        <f>_xlfn.NUMBERVALUE(MID(E124,2,LEN(E124)-1))</f>
        <v>#VALUE!</v>
      </c>
      <c r="BT124" s="1">
        <f>COUNTIF(I124,_xlfn.NUMBERVALUE(MID(E124,2,LEN(E124)-1)))
 + COUNTIF(O124,_xlfn.NUMBERVALUE(MID(E124,2,LEN(E124)-1)))
 + COUNTIF(S124,_xlfn.NUMBERVALUE(MID(E124,2,LEN(E124)-1)))
 + COUNTIF(W124,_xlfn.NUMBERVALUE(MID(E124,2,LEN(E124)-1)))
 + COUNTIF(AA124,_xlfn.NUMBERVALUE(MID(E124,2,LEN(E124)-1)))
 + COUNTIF(AE124,_xlfn.NUMBERVALUE(MID(E124,2,LEN(E124)-1)))
 + COUNTIF(AI124,_xlfn.NUMBERVALUE(MID(E124,2,LEN(E124)-1)))</f>
        <v>0</v>
      </c>
    </row>
    <row r="125" spans="1:72" x14ac:dyDescent="0.3">
      <c r="A125" s="1" t="str">
        <f>IF(A124="ID HISTORICO",1,IF(AND(A124&lt;&gt;"ID HISTORICO",B125&lt;&gt;""),A124+1,""))</f>
        <v/>
      </c>
      <c r="BK125" s="1" t="str">
        <f>IF(LEFT(J125,2)="NO","NO PASA","PASA")</f>
        <v>PASA</v>
      </c>
      <c r="BL125" s="1">
        <f>SUM(AI125,AE125,AA125,I125,O125,S125,W125)</f>
        <v>0</v>
      </c>
      <c r="BM125" s="1" t="str">
        <f>IFERROR(IF(BK125="PASA",_xlfn.NUMBERVALUE(MID(J125,5,LEN(J125)-1)),IF(BK125="NO PASA",_xlfn.NUMBERVALUE(MID(J125,8,LEN(J125)-1)),"")),"")</f>
        <v/>
      </c>
      <c r="BN125" s="1" t="str">
        <f>IFERROR(IF(BK125="NO PASA",_xlfn.TEXTAFTER(J125,"-",1),""),"")</f>
        <v/>
      </c>
      <c r="BO125" s="1">
        <f>COUNTIF(A125:AL125,"EXPLOTA")</f>
        <v>0</v>
      </c>
      <c r="BP125" s="1">
        <f>COUNT(I125,O125,S125,W125,AA125,AE125,AI125)</f>
        <v>0</v>
      </c>
      <c r="BQ125" s="1">
        <f>MAX(N125:AL125)</f>
        <v>0</v>
      </c>
      <c r="BR125" s="1">
        <f>SUM(K125,P125,T125,X125,AB125,AF125,AJ125)</f>
        <v>0</v>
      </c>
      <c r="BS125" s="1" t="e">
        <f>_xlfn.NUMBERVALUE(MID(E125,2,LEN(E125)-1))</f>
        <v>#VALUE!</v>
      </c>
      <c r="BT125" s="1">
        <f>COUNTIF(I125,_xlfn.NUMBERVALUE(MID(E125,2,LEN(E125)-1)))
 + COUNTIF(O125,_xlfn.NUMBERVALUE(MID(E125,2,LEN(E125)-1)))
 + COUNTIF(S125,_xlfn.NUMBERVALUE(MID(E125,2,LEN(E125)-1)))
 + COUNTIF(W125,_xlfn.NUMBERVALUE(MID(E125,2,LEN(E125)-1)))
 + COUNTIF(AA125,_xlfn.NUMBERVALUE(MID(E125,2,LEN(E125)-1)))
 + COUNTIF(AE125,_xlfn.NUMBERVALUE(MID(E125,2,LEN(E125)-1)))
 + COUNTIF(AI125,_xlfn.NUMBERVALUE(MID(E125,2,LEN(E125)-1)))</f>
        <v>0</v>
      </c>
    </row>
    <row r="126" spans="1:72" x14ac:dyDescent="0.3">
      <c r="A126" s="1" t="str">
        <f>IF(A125="ID HISTORICO",1,IF(AND(A125&lt;&gt;"ID HISTORICO",B126&lt;&gt;""),A125+1,""))</f>
        <v/>
      </c>
      <c r="BK126" s="1" t="str">
        <f>IF(LEFT(J126,2)="NO","NO PASA","PASA")</f>
        <v>PASA</v>
      </c>
      <c r="BL126" s="1">
        <f>SUM(AI126,AE126,AA126,I126,O126,S126,W126)</f>
        <v>0</v>
      </c>
      <c r="BM126" s="1" t="str">
        <f>IFERROR(IF(BK126="PASA",_xlfn.NUMBERVALUE(MID(J126,5,LEN(J126)-1)),IF(BK126="NO PASA",_xlfn.NUMBERVALUE(MID(J126,8,LEN(J126)-1)),"")),"")</f>
        <v/>
      </c>
      <c r="BN126" s="1" t="str">
        <f>IFERROR(IF(BK126="NO PASA",_xlfn.TEXTAFTER(J126,"-",1),""),"")</f>
        <v/>
      </c>
      <c r="BO126" s="1">
        <f>COUNTIF(A126:AL126,"EXPLOTA")</f>
        <v>0</v>
      </c>
      <c r="BP126" s="1">
        <f>COUNT(I126,O126,S126,W126,AA126,AE126,AI126)</f>
        <v>0</v>
      </c>
      <c r="BQ126" s="1">
        <f>MAX(N126:AL126)</f>
        <v>0</v>
      </c>
      <c r="BR126" s="1">
        <f>SUM(K126,P126,T126,X126,AB126,AF126,AJ126)</f>
        <v>0</v>
      </c>
      <c r="BS126" s="1" t="e">
        <f>_xlfn.NUMBERVALUE(MID(E126,2,LEN(E126)-1))</f>
        <v>#VALUE!</v>
      </c>
      <c r="BT126" s="1">
        <f>COUNTIF(I126,_xlfn.NUMBERVALUE(MID(E126,2,LEN(E126)-1)))
 + COUNTIF(O126,_xlfn.NUMBERVALUE(MID(E126,2,LEN(E126)-1)))
 + COUNTIF(S126,_xlfn.NUMBERVALUE(MID(E126,2,LEN(E126)-1)))
 + COUNTIF(W126,_xlfn.NUMBERVALUE(MID(E126,2,LEN(E126)-1)))
 + COUNTIF(AA126,_xlfn.NUMBERVALUE(MID(E126,2,LEN(E126)-1)))
 + COUNTIF(AE126,_xlfn.NUMBERVALUE(MID(E126,2,LEN(E126)-1)))
 + COUNTIF(AI126,_xlfn.NUMBERVALUE(MID(E126,2,LEN(E126)-1)))</f>
        <v>0</v>
      </c>
    </row>
    <row r="127" spans="1:72" x14ac:dyDescent="0.3">
      <c r="A127" s="1" t="str">
        <f>IF(A126="ID HISTORICO",1,IF(AND(A126&lt;&gt;"ID HISTORICO",B127&lt;&gt;""),A126+1,""))</f>
        <v/>
      </c>
      <c r="BK127" s="1" t="str">
        <f>IF(LEFT(J127,2)="NO","NO PASA","PASA")</f>
        <v>PASA</v>
      </c>
      <c r="BL127" s="1">
        <f>SUM(AI127,AE127,AA127,I127,O127,S127,W127)</f>
        <v>0</v>
      </c>
      <c r="BM127" s="1" t="str">
        <f>IFERROR(IF(BK127="PASA",_xlfn.NUMBERVALUE(MID(J127,5,LEN(J127)-1)),IF(BK127="NO PASA",_xlfn.NUMBERVALUE(MID(J127,8,LEN(J127)-1)),"")),"")</f>
        <v/>
      </c>
      <c r="BN127" s="1" t="str">
        <f>IFERROR(IF(BK127="NO PASA",_xlfn.TEXTAFTER(J127,"-",1),""),"")</f>
        <v/>
      </c>
      <c r="BO127" s="1">
        <f>COUNTIF(A127:AL127,"EXPLOTA")</f>
        <v>0</v>
      </c>
      <c r="BP127" s="1">
        <f>COUNT(I127,O127,S127,W127,AA127,AE127,AI127)</f>
        <v>0</v>
      </c>
      <c r="BQ127" s="1">
        <f>MAX(N127:AL127)</f>
        <v>0</v>
      </c>
      <c r="BR127" s="1">
        <f>SUM(K127,P127,T127,X127,AB127,AF127,AJ127)</f>
        <v>0</v>
      </c>
      <c r="BS127" s="1" t="e">
        <f>_xlfn.NUMBERVALUE(MID(E127,2,LEN(E127)-1))</f>
        <v>#VALUE!</v>
      </c>
      <c r="BT127" s="1">
        <f>COUNTIF(I127,_xlfn.NUMBERVALUE(MID(E127,2,LEN(E127)-1)))
 + COUNTIF(O127,_xlfn.NUMBERVALUE(MID(E127,2,LEN(E127)-1)))
 + COUNTIF(S127,_xlfn.NUMBERVALUE(MID(E127,2,LEN(E127)-1)))
 + COUNTIF(W127,_xlfn.NUMBERVALUE(MID(E127,2,LEN(E127)-1)))
 + COUNTIF(AA127,_xlfn.NUMBERVALUE(MID(E127,2,LEN(E127)-1)))
 + COUNTIF(AE127,_xlfn.NUMBERVALUE(MID(E127,2,LEN(E127)-1)))
 + COUNTIF(AI127,_xlfn.NUMBERVALUE(MID(E127,2,LEN(E127)-1)))</f>
        <v>0</v>
      </c>
    </row>
    <row r="128" spans="1:72" x14ac:dyDescent="0.3">
      <c r="A128" s="1" t="str">
        <f>IF(A127="ID HISTORICO",1,IF(AND(A127&lt;&gt;"ID HISTORICO",B128&lt;&gt;""),A127+1,""))</f>
        <v/>
      </c>
      <c r="BK128" s="1" t="str">
        <f>IF(LEFT(J128,2)="NO","NO PASA","PASA")</f>
        <v>PASA</v>
      </c>
      <c r="BL128" s="1">
        <f>SUM(AI128,AE128,AA128,I128,O128,S128,W128)</f>
        <v>0</v>
      </c>
      <c r="BM128" s="1" t="str">
        <f>IFERROR(IF(BK128="PASA",_xlfn.NUMBERVALUE(MID(J128,5,LEN(J128)-1)),IF(BK128="NO PASA",_xlfn.NUMBERVALUE(MID(J128,8,LEN(J128)-1)),"")),"")</f>
        <v/>
      </c>
      <c r="BN128" s="1" t="str">
        <f>IFERROR(IF(BK128="NO PASA",_xlfn.TEXTAFTER(J128,"-",1),""),"")</f>
        <v/>
      </c>
      <c r="BO128" s="1">
        <f>COUNTIF(A128:AL128,"EXPLOTA")</f>
        <v>0</v>
      </c>
      <c r="BP128" s="1">
        <f>COUNT(I128,O128,S128,W128,AA128,AE128,AI128)</f>
        <v>0</v>
      </c>
      <c r="BQ128" s="1">
        <f>MAX(N128:AL128)</f>
        <v>0</v>
      </c>
      <c r="BR128" s="1">
        <f>SUM(K128,P128,T128,X128,AB128,AF128,AJ128)</f>
        <v>0</v>
      </c>
      <c r="BS128" s="1" t="e">
        <f>_xlfn.NUMBERVALUE(MID(E128,2,LEN(E128)-1))</f>
        <v>#VALUE!</v>
      </c>
      <c r="BT128" s="1">
        <f>COUNTIF(I128,_xlfn.NUMBERVALUE(MID(E128,2,LEN(E128)-1)))
 + COUNTIF(O128,_xlfn.NUMBERVALUE(MID(E128,2,LEN(E128)-1)))
 + COUNTIF(S128,_xlfn.NUMBERVALUE(MID(E128,2,LEN(E128)-1)))
 + COUNTIF(W128,_xlfn.NUMBERVALUE(MID(E128,2,LEN(E128)-1)))
 + COUNTIF(AA128,_xlfn.NUMBERVALUE(MID(E128,2,LEN(E128)-1)))
 + COUNTIF(AE128,_xlfn.NUMBERVALUE(MID(E128,2,LEN(E128)-1)))
 + COUNTIF(AI128,_xlfn.NUMBERVALUE(MID(E128,2,LEN(E128)-1)))</f>
        <v>0</v>
      </c>
    </row>
    <row r="129" spans="1:72" x14ac:dyDescent="0.3">
      <c r="A129" s="1" t="str">
        <f>IF(A128="ID HISTORICO",1,IF(AND(A128&lt;&gt;"ID HISTORICO",B129&lt;&gt;""),A128+1,""))</f>
        <v/>
      </c>
      <c r="BK129" s="1" t="str">
        <f>IF(LEFT(J129,2)="NO","NO PASA","PASA")</f>
        <v>PASA</v>
      </c>
      <c r="BL129" s="1">
        <f>SUM(AI129,AE129,AA129,I129,O129,S129,W129)</f>
        <v>0</v>
      </c>
      <c r="BM129" s="1" t="str">
        <f>IFERROR(IF(BK129="PASA",_xlfn.NUMBERVALUE(MID(J129,5,LEN(J129)-1)),IF(BK129="NO PASA",_xlfn.NUMBERVALUE(MID(J129,8,LEN(J129)-1)),"")),"")</f>
        <v/>
      </c>
      <c r="BN129" s="1" t="str">
        <f>IFERROR(IF(BK129="NO PASA",_xlfn.TEXTAFTER(J129,"-",1),""),"")</f>
        <v/>
      </c>
      <c r="BO129" s="1">
        <f>COUNTIF(A129:AL129,"EXPLOTA")</f>
        <v>0</v>
      </c>
      <c r="BP129" s="1">
        <f>COUNT(I129,O129,S129,W129,AA129,AE129,AI129)</f>
        <v>0</v>
      </c>
      <c r="BQ129" s="1">
        <f>MAX(N129:AL129)</f>
        <v>0</v>
      </c>
      <c r="BR129" s="1">
        <f>SUM(K129,P129,T129,X129,AB129,AF129,AJ129)</f>
        <v>0</v>
      </c>
      <c r="BS129" s="1" t="e">
        <f>_xlfn.NUMBERVALUE(MID(E129,2,LEN(E129)-1))</f>
        <v>#VALUE!</v>
      </c>
      <c r="BT129" s="1">
        <f>COUNTIF(I129,_xlfn.NUMBERVALUE(MID(E129,2,LEN(E129)-1)))
 + COUNTIF(O129,_xlfn.NUMBERVALUE(MID(E129,2,LEN(E129)-1)))
 + COUNTIF(S129,_xlfn.NUMBERVALUE(MID(E129,2,LEN(E129)-1)))
 + COUNTIF(W129,_xlfn.NUMBERVALUE(MID(E129,2,LEN(E129)-1)))
 + COUNTIF(AA129,_xlfn.NUMBERVALUE(MID(E129,2,LEN(E129)-1)))
 + COUNTIF(AE129,_xlfn.NUMBERVALUE(MID(E129,2,LEN(E129)-1)))
 + COUNTIF(AI129,_xlfn.NUMBERVALUE(MID(E129,2,LEN(E129)-1)))</f>
        <v>0</v>
      </c>
    </row>
    <row r="130" spans="1:72" x14ac:dyDescent="0.3">
      <c r="A130" s="1" t="str">
        <f>IF(A129="ID HISTORICO",1,IF(AND(A129&lt;&gt;"ID HISTORICO",B130&lt;&gt;""),A129+1,""))</f>
        <v/>
      </c>
      <c r="BK130" s="1" t="str">
        <f>IF(LEFT(J130,2)="NO","NO PASA","PASA")</f>
        <v>PASA</v>
      </c>
      <c r="BL130" s="1">
        <f>SUM(AI130,AE130,AA130,I130,O130,S130,W130)</f>
        <v>0</v>
      </c>
      <c r="BM130" s="1" t="str">
        <f>IFERROR(IF(BK130="PASA",_xlfn.NUMBERVALUE(MID(J130,5,LEN(J130)-1)),IF(BK130="NO PASA",_xlfn.NUMBERVALUE(MID(J130,8,LEN(J130)-1)),"")),"")</f>
        <v/>
      </c>
      <c r="BN130" s="1" t="str">
        <f>IFERROR(IF(BK130="NO PASA",_xlfn.TEXTAFTER(J130,"-",1),""),"")</f>
        <v/>
      </c>
      <c r="BO130" s="1">
        <f>COUNTIF(A130:AL130,"EXPLOTA")</f>
        <v>0</v>
      </c>
      <c r="BP130" s="1">
        <f>COUNT(I130,O130,S130,W130,AA130,AE130,AI130)</f>
        <v>0</v>
      </c>
      <c r="BQ130" s="1">
        <f>MAX(N130:AL130)</f>
        <v>0</v>
      </c>
      <c r="BR130" s="1">
        <f>SUM(K130,P130,T130,X130,AB130,AF130,AJ130)</f>
        <v>0</v>
      </c>
      <c r="BS130" s="1" t="e">
        <f>_xlfn.NUMBERVALUE(MID(E130,2,LEN(E130)-1))</f>
        <v>#VALUE!</v>
      </c>
      <c r="BT130" s="1">
        <f>COUNTIF(I130,_xlfn.NUMBERVALUE(MID(E130,2,LEN(E130)-1)))
 + COUNTIF(O130,_xlfn.NUMBERVALUE(MID(E130,2,LEN(E130)-1)))
 + COUNTIF(S130,_xlfn.NUMBERVALUE(MID(E130,2,LEN(E130)-1)))
 + COUNTIF(W130,_xlfn.NUMBERVALUE(MID(E130,2,LEN(E130)-1)))
 + COUNTIF(AA130,_xlfn.NUMBERVALUE(MID(E130,2,LEN(E130)-1)))
 + COUNTIF(AE130,_xlfn.NUMBERVALUE(MID(E130,2,LEN(E130)-1)))
 + COUNTIF(AI130,_xlfn.NUMBERVALUE(MID(E130,2,LEN(E130)-1)))</f>
        <v>0</v>
      </c>
    </row>
    <row r="131" spans="1:72" x14ac:dyDescent="0.3">
      <c r="A131" s="1" t="str">
        <f>IF(A130="ID HISTORICO",1,IF(AND(A130&lt;&gt;"ID HISTORICO",B131&lt;&gt;""),A130+1,""))</f>
        <v/>
      </c>
      <c r="BK131" s="1" t="str">
        <f>IF(LEFT(J131,2)="NO","NO PASA","PASA")</f>
        <v>PASA</v>
      </c>
      <c r="BL131" s="1">
        <f>SUM(AI131,AE131,AA131,I131,O131,S131,W131)</f>
        <v>0</v>
      </c>
      <c r="BM131" s="1" t="str">
        <f>IFERROR(IF(BK131="PASA",_xlfn.NUMBERVALUE(MID(J131,5,LEN(J131)-1)),IF(BK131="NO PASA",_xlfn.NUMBERVALUE(MID(J131,8,LEN(J131)-1)),"")),"")</f>
        <v/>
      </c>
      <c r="BN131" s="1" t="str">
        <f>IFERROR(IF(BK131="NO PASA",_xlfn.TEXTAFTER(J131,"-",1),""),"")</f>
        <v/>
      </c>
      <c r="BO131" s="1">
        <f>COUNTIF(A131:AL131,"EXPLOTA")</f>
        <v>0</v>
      </c>
      <c r="BP131" s="1">
        <f>COUNT(I131,O131,S131,W131,AA131,AE131,AI131)</f>
        <v>0</v>
      </c>
      <c r="BQ131" s="1">
        <f>MAX(N131:AL131)</f>
        <v>0</v>
      </c>
      <c r="BR131" s="1">
        <f>SUM(K131,P131,T131,X131,AB131,AF131,AJ131)</f>
        <v>0</v>
      </c>
      <c r="BS131" s="1" t="e">
        <f>_xlfn.NUMBERVALUE(MID(E131,2,LEN(E131)-1))</f>
        <v>#VALUE!</v>
      </c>
      <c r="BT131" s="1">
        <f>COUNTIF(I131,_xlfn.NUMBERVALUE(MID(E131,2,LEN(E131)-1)))
 + COUNTIF(O131,_xlfn.NUMBERVALUE(MID(E131,2,LEN(E131)-1)))
 + COUNTIF(S131,_xlfn.NUMBERVALUE(MID(E131,2,LEN(E131)-1)))
 + COUNTIF(W131,_xlfn.NUMBERVALUE(MID(E131,2,LEN(E131)-1)))
 + COUNTIF(AA131,_xlfn.NUMBERVALUE(MID(E131,2,LEN(E131)-1)))
 + COUNTIF(AE131,_xlfn.NUMBERVALUE(MID(E131,2,LEN(E131)-1)))
 + COUNTIF(AI131,_xlfn.NUMBERVALUE(MID(E131,2,LEN(E131)-1)))</f>
        <v>0</v>
      </c>
    </row>
    <row r="132" spans="1:72" x14ac:dyDescent="0.3">
      <c r="A132" s="1" t="str">
        <f>IF(A131="ID HISTORICO",1,IF(AND(A131&lt;&gt;"ID HISTORICO",B132&lt;&gt;""),A131+1,""))</f>
        <v/>
      </c>
      <c r="BK132" s="1" t="str">
        <f>IF(LEFT(J132,2)="NO","NO PASA","PASA")</f>
        <v>PASA</v>
      </c>
      <c r="BL132" s="1">
        <f>SUM(AI132,AE132,AA132,I132,O132,S132,W132)</f>
        <v>0</v>
      </c>
      <c r="BM132" s="1" t="str">
        <f>IFERROR(IF(BK132="PASA",_xlfn.NUMBERVALUE(MID(J132,5,LEN(J132)-1)),IF(BK132="NO PASA",_xlfn.NUMBERVALUE(MID(J132,8,LEN(J132)-1)),"")),"")</f>
        <v/>
      </c>
      <c r="BN132" s="1" t="str">
        <f>IFERROR(IF(BK132="NO PASA",_xlfn.TEXTAFTER(J132,"-",1),""),"")</f>
        <v/>
      </c>
      <c r="BO132" s="1">
        <f>COUNTIF(A132:AL132,"EXPLOTA")</f>
        <v>0</v>
      </c>
      <c r="BP132" s="1">
        <f>COUNT(I132,O132,S132,W132,AA132,AE132,AI132)</f>
        <v>0</v>
      </c>
      <c r="BQ132" s="1">
        <f>MAX(N132:AL132)</f>
        <v>0</v>
      </c>
      <c r="BR132" s="1">
        <f>SUM(K132,P132,T132,X132,AB132,AF132,AJ132)</f>
        <v>0</v>
      </c>
      <c r="BS132" s="1" t="e">
        <f>_xlfn.NUMBERVALUE(MID(E132,2,LEN(E132)-1))</f>
        <v>#VALUE!</v>
      </c>
      <c r="BT132" s="1">
        <f>COUNTIF(I132,_xlfn.NUMBERVALUE(MID(E132,2,LEN(E132)-1)))
 + COUNTIF(O132,_xlfn.NUMBERVALUE(MID(E132,2,LEN(E132)-1)))
 + COUNTIF(S132,_xlfn.NUMBERVALUE(MID(E132,2,LEN(E132)-1)))
 + COUNTIF(W132,_xlfn.NUMBERVALUE(MID(E132,2,LEN(E132)-1)))
 + COUNTIF(AA132,_xlfn.NUMBERVALUE(MID(E132,2,LEN(E132)-1)))
 + COUNTIF(AE132,_xlfn.NUMBERVALUE(MID(E132,2,LEN(E132)-1)))
 + COUNTIF(AI132,_xlfn.NUMBERVALUE(MID(E132,2,LEN(E132)-1)))</f>
        <v>0</v>
      </c>
    </row>
    <row r="133" spans="1:72" x14ac:dyDescent="0.3">
      <c r="A133" s="1" t="str">
        <f>IF(A132="ID HISTORICO",1,IF(AND(A132&lt;&gt;"ID HISTORICO",B133&lt;&gt;""),A132+1,""))</f>
        <v/>
      </c>
      <c r="BK133" s="1" t="str">
        <f>IF(LEFT(J133,2)="NO","NO PASA","PASA")</f>
        <v>PASA</v>
      </c>
      <c r="BL133" s="1">
        <f>SUM(AI133,AE133,AA133,I133,O133,S133,W133)</f>
        <v>0</v>
      </c>
      <c r="BM133" s="1" t="str">
        <f>IFERROR(IF(BK133="PASA",_xlfn.NUMBERVALUE(MID(J133,5,LEN(J133)-1)),IF(BK133="NO PASA",_xlfn.NUMBERVALUE(MID(J133,8,LEN(J133)-1)),"")),"")</f>
        <v/>
      </c>
      <c r="BN133" s="1" t="str">
        <f>IFERROR(IF(BK133="NO PASA",_xlfn.TEXTAFTER(J133,"-",1),""),"")</f>
        <v/>
      </c>
      <c r="BO133" s="1">
        <f>COUNTIF(A133:AL133,"EXPLOTA")</f>
        <v>0</v>
      </c>
      <c r="BP133" s="1">
        <f>COUNT(I133,O133,S133,W133,AA133,AE133,AI133)</f>
        <v>0</v>
      </c>
      <c r="BQ133" s="1">
        <f>MAX(N133:AL133)</f>
        <v>0</v>
      </c>
      <c r="BR133" s="1">
        <f>SUM(K133,P133,T133,X133,AB133,AF133,AJ133)</f>
        <v>0</v>
      </c>
      <c r="BS133" s="1" t="e">
        <f>_xlfn.NUMBERVALUE(MID(E133,2,LEN(E133)-1))</f>
        <v>#VALUE!</v>
      </c>
      <c r="BT133" s="1">
        <f>COUNTIF(I133,_xlfn.NUMBERVALUE(MID(E133,2,LEN(E133)-1)))
 + COUNTIF(O133,_xlfn.NUMBERVALUE(MID(E133,2,LEN(E133)-1)))
 + COUNTIF(S133,_xlfn.NUMBERVALUE(MID(E133,2,LEN(E133)-1)))
 + COUNTIF(W133,_xlfn.NUMBERVALUE(MID(E133,2,LEN(E133)-1)))
 + COUNTIF(AA133,_xlfn.NUMBERVALUE(MID(E133,2,LEN(E133)-1)))
 + COUNTIF(AE133,_xlfn.NUMBERVALUE(MID(E133,2,LEN(E133)-1)))
 + COUNTIF(AI133,_xlfn.NUMBERVALUE(MID(E133,2,LEN(E133)-1)))</f>
        <v>0</v>
      </c>
    </row>
    <row r="134" spans="1:72" x14ac:dyDescent="0.3">
      <c r="A134" s="1" t="str">
        <f>IF(A133="ID HISTORICO",1,IF(AND(A133&lt;&gt;"ID HISTORICO",B134&lt;&gt;""),A133+1,""))</f>
        <v/>
      </c>
      <c r="BK134" s="1" t="str">
        <f>IF(LEFT(J134,2)="NO","NO PASA","PASA")</f>
        <v>PASA</v>
      </c>
      <c r="BL134" s="1">
        <f>SUM(AI134,AE134,AA134,I134,O134,S134,W134)</f>
        <v>0</v>
      </c>
      <c r="BM134" s="1" t="str">
        <f>IFERROR(IF(BK134="PASA",_xlfn.NUMBERVALUE(MID(J134,5,LEN(J134)-1)),IF(BK134="NO PASA",_xlfn.NUMBERVALUE(MID(J134,8,LEN(J134)-1)),"")),"")</f>
        <v/>
      </c>
      <c r="BN134" s="1" t="str">
        <f>IFERROR(IF(BK134="NO PASA",_xlfn.TEXTAFTER(J134,"-",1),""),"")</f>
        <v/>
      </c>
      <c r="BO134" s="1">
        <f>COUNTIF(A134:AL134,"EXPLOTA")</f>
        <v>0</v>
      </c>
      <c r="BP134" s="1">
        <f>COUNT(I134,O134,S134,W134,AA134,AE134,AI134)</f>
        <v>0</v>
      </c>
      <c r="BQ134" s="1">
        <f>MAX(N134:AL134)</f>
        <v>0</v>
      </c>
      <c r="BR134" s="1">
        <f>SUM(K134,P134,T134,X134,AB134,AF134,AJ134)</f>
        <v>0</v>
      </c>
      <c r="BS134" s="1" t="e">
        <f>_xlfn.NUMBERVALUE(MID(E134,2,LEN(E134)-1))</f>
        <v>#VALUE!</v>
      </c>
      <c r="BT134" s="1">
        <f>COUNTIF(I134,_xlfn.NUMBERVALUE(MID(E134,2,LEN(E134)-1)))
 + COUNTIF(O134,_xlfn.NUMBERVALUE(MID(E134,2,LEN(E134)-1)))
 + COUNTIF(S134,_xlfn.NUMBERVALUE(MID(E134,2,LEN(E134)-1)))
 + COUNTIF(W134,_xlfn.NUMBERVALUE(MID(E134,2,LEN(E134)-1)))
 + COUNTIF(AA134,_xlfn.NUMBERVALUE(MID(E134,2,LEN(E134)-1)))
 + COUNTIF(AE134,_xlfn.NUMBERVALUE(MID(E134,2,LEN(E134)-1)))
 + COUNTIF(AI134,_xlfn.NUMBERVALUE(MID(E134,2,LEN(E134)-1)))</f>
        <v>0</v>
      </c>
    </row>
    <row r="135" spans="1:72" x14ac:dyDescent="0.3">
      <c r="A135" s="1" t="str">
        <f>IF(A134="ID HISTORICO",1,IF(AND(A134&lt;&gt;"ID HISTORICO",B135&lt;&gt;""),A134+1,""))</f>
        <v/>
      </c>
      <c r="BK135" s="1" t="str">
        <f>IF(LEFT(J135,2)="NO","NO PASA","PASA")</f>
        <v>PASA</v>
      </c>
      <c r="BL135" s="1">
        <f>SUM(AI135,AE135,AA135,I135,O135,S135,W135)</f>
        <v>0</v>
      </c>
      <c r="BM135" s="1" t="str">
        <f>IFERROR(IF(BK135="PASA",_xlfn.NUMBERVALUE(MID(J135,5,LEN(J135)-1)),IF(BK135="NO PASA",_xlfn.NUMBERVALUE(MID(J135,8,LEN(J135)-1)),"")),"")</f>
        <v/>
      </c>
      <c r="BN135" s="1" t="str">
        <f>IFERROR(IF(BK135="NO PASA",_xlfn.TEXTAFTER(J135,"-",1),""),"")</f>
        <v/>
      </c>
      <c r="BO135" s="1">
        <f>COUNTIF(A135:AL135,"EXPLOTA")</f>
        <v>0</v>
      </c>
      <c r="BP135" s="1">
        <f>COUNT(I135,O135,S135,W135,AA135,AE135,AI135)</f>
        <v>0</v>
      </c>
      <c r="BQ135" s="1">
        <f>MAX(N135:AL135)</f>
        <v>0</v>
      </c>
      <c r="BR135" s="1">
        <f>SUM(K135,P135,T135,X135,AB135,AF135,AJ135)</f>
        <v>0</v>
      </c>
      <c r="BS135" s="1" t="e">
        <f>_xlfn.NUMBERVALUE(MID(E135,2,LEN(E135)-1))</f>
        <v>#VALUE!</v>
      </c>
      <c r="BT135" s="1">
        <f>COUNTIF(I135,_xlfn.NUMBERVALUE(MID(E135,2,LEN(E135)-1)))
 + COUNTIF(O135,_xlfn.NUMBERVALUE(MID(E135,2,LEN(E135)-1)))
 + COUNTIF(S135,_xlfn.NUMBERVALUE(MID(E135,2,LEN(E135)-1)))
 + COUNTIF(W135,_xlfn.NUMBERVALUE(MID(E135,2,LEN(E135)-1)))
 + COUNTIF(AA135,_xlfn.NUMBERVALUE(MID(E135,2,LEN(E135)-1)))
 + COUNTIF(AE135,_xlfn.NUMBERVALUE(MID(E135,2,LEN(E135)-1)))
 + COUNTIF(AI135,_xlfn.NUMBERVALUE(MID(E135,2,LEN(E135)-1)))</f>
        <v>0</v>
      </c>
    </row>
    <row r="136" spans="1:72" x14ac:dyDescent="0.3">
      <c r="A136" s="1" t="str">
        <f>IF(A135="ID HISTORICO",1,IF(AND(A135&lt;&gt;"ID HISTORICO",B136&lt;&gt;""),A135+1,""))</f>
        <v/>
      </c>
      <c r="BK136" s="1" t="str">
        <f>IF(LEFT(J136,2)="NO","NO PASA","PASA")</f>
        <v>PASA</v>
      </c>
      <c r="BL136" s="1">
        <f>SUM(AI136,AE136,AA136,I136,O136,S136,W136)</f>
        <v>0</v>
      </c>
      <c r="BM136" s="1" t="str">
        <f>IFERROR(IF(BK136="PASA",_xlfn.NUMBERVALUE(MID(J136,5,LEN(J136)-1)),IF(BK136="NO PASA",_xlfn.NUMBERVALUE(MID(J136,8,LEN(J136)-1)),"")),"")</f>
        <v/>
      </c>
      <c r="BN136" s="1" t="str">
        <f>IFERROR(IF(BK136="NO PASA",_xlfn.TEXTAFTER(J136,"-",1),""),"")</f>
        <v/>
      </c>
      <c r="BO136" s="1">
        <f>COUNTIF(A136:AL136,"EXPLOTA")</f>
        <v>0</v>
      </c>
      <c r="BP136" s="1">
        <f>COUNT(I136,O136,S136,W136,AA136,AE136,AI136)</f>
        <v>0</v>
      </c>
      <c r="BQ136" s="1">
        <f>MAX(N136:AL136)</f>
        <v>0</v>
      </c>
      <c r="BR136" s="1">
        <f>SUM(K136,P136,T136,X136,AB136,AF136,AJ136)</f>
        <v>0</v>
      </c>
      <c r="BS136" s="1" t="e">
        <f>_xlfn.NUMBERVALUE(MID(E136,2,LEN(E136)-1))</f>
        <v>#VALUE!</v>
      </c>
      <c r="BT136" s="1">
        <f>COUNTIF(I136,_xlfn.NUMBERVALUE(MID(E136,2,LEN(E136)-1)))
 + COUNTIF(O136,_xlfn.NUMBERVALUE(MID(E136,2,LEN(E136)-1)))
 + COUNTIF(S136,_xlfn.NUMBERVALUE(MID(E136,2,LEN(E136)-1)))
 + COUNTIF(W136,_xlfn.NUMBERVALUE(MID(E136,2,LEN(E136)-1)))
 + COUNTIF(AA136,_xlfn.NUMBERVALUE(MID(E136,2,LEN(E136)-1)))
 + COUNTIF(AE136,_xlfn.NUMBERVALUE(MID(E136,2,LEN(E136)-1)))
 + COUNTIF(AI136,_xlfn.NUMBERVALUE(MID(E136,2,LEN(E136)-1)))</f>
        <v>0</v>
      </c>
    </row>
    <row r="137" spans="1:72" x14ac:dyDescent="0.3">
      <c r="A137" s="1" t="str">
        <f>IF(A136="ID HISTORICO",1,IF(AND(A136&lt;&gt;"ID HISTORICO",B137&lt;&gt;""),A136+1,""))</f>
        <v/>
      </c>
      <c r="BK137" s="1" t="str">
        <f>IF(LEFT(J137,2)="NO","NO PASA","PASA")</f>
        <v>PASA</v>
      </c>
      <c r="BL137" s="1">
        <f>SUM(AI137,AE137,AA137,I137,O137,S137,W137)</f>
        <v>0</v>
      </c>
      <c r="BM137" s="1" t="str">
        <f>IFERROR(IF(BK137="PASA",_xlfn.NUMBERVALUE(MID(J137,5,LEN(J137)-1)),IF(BK137="NO PASA",_xlfn.NUMBERVALUE(MID(J137,8,LEN(J137)-1)),"")),"")</f>
        <v/>
      </c>
      <c r="BN137" s="1" t="str">
        <f>IFERROR(IF(BK137="NO PASA",_xlfn.TEXTAFTER(J137,"-",1),""),"")</f>
        <v/>
      </c>
      <c r="BO137" s="1">
        <f>COUNTIF(A137:AL137,"EXPLOTA")</f>
        <v>0</v>
      </c>
      <c r="BP137" s="1">
        <f>COUNT(I137,O137,S137,W137,AA137,AE137,AI137)</f>
        <v>0</v>
      </c>
      <c r="BQ137" s="1">
        <f>MAX(N137:AL137)</f>
        <v>0</v>
      </c>
      <c r="BR137" s="1">
        <f>SUM(K137,P137,T137,X137,AB137,AF137,AJ137)</f>
        <v>0</v>
      </c>
      <c r="BS137" s="1" t="e">
        <f>_xlfn.NUMBERVALUE(MID(E137,2,LEN(E137)-1))</f>
        <v>#VALUE!</v>
      </c>
      <c r="BT137" s="1">
        <f>COUNTIF(I137,_xlfn.NUMBERVALUE(MID(E137,2,LEN(E137)-1)))
 + COUNTIF(O137,_xlfn.NUMBERVALUE(MID(E137,2,LEN(E137)-1)))
 + COUNTIF(S137,_xlfn.NUMBERVALUE(MID(E137,2,LEN(E137)-1)))
 + COUNTIF(W137,_xlfn.NUMBERVALUE(MID(E137,2,LEN(E137)-1)))
 + COUNTIF(AA137,_xlfn.NUMBERVALUE(MID(E137,2,LEN(E137)-1)))
 + COUNTIF(AE137,_xlfn.NUMBERVALUE(MID(E137,2,LEN(E137)-1)))
 + COUNTIF(AI137,_xlfn.NUMBERVALUE(MID(E137,2,LEN(E137)-1)))</f>
        <v>0</v>
      </c>
    </row>
    <row r="138" spans="1:72" x14ac:dyDescent="0.3">
      <c r="A138" s="1" t="str">
        <f>IF(A137="ID HISTORICO",1,IF(AND(A137&lt;&gt;"ID HISTORICO",B138&lt;&gt;""),A137+1,""))</f>
        <v/>
      </c>
      <c r="BK138" s="1" t="str">
        <f>IF(LEFT(J138,2)="NO","NO PASA","PASA")</f>
        <v>PASA</v>
      </c>
      <c r="BL138" s="1">
        <f>SUM(AI138,AE138,AA138,I138,O138,S138,W138)</f>
        <v>0</v>
      </c>
      <c r="BM138" s="1" t="str">
        <f>IFERROR(IF(BK138="PASA",_xlfn.NUMBERVALUE(MID(J138,5,LEN(J138)-1)),IF(BK138="NO PASA",_xlfn.NUMBERVALUE(MID(J138,8,LEN(J138)-1)),"")),"")</f>
        <v/>
      </c>
      <c r="BN138" s="1" t="str">
        <f>IFERROR(IF(BK138="NO PASA",_xlfn.TEXTAFTER(J138,"-",1),""),"")</f>
        <v/>
      </c>
      <c r="BO138" s="1">
        <f>COUNTIF(A138:AL138,"EXPLOTA")</f>
        <v>0</v>
      </c>
      <c r="BP138" s="1">
        <f>COUNT(I138,O138,S138,W138,AA138,AE138,AI138)</f>
        <v>0</v>
      </c>
      <c r="BQ138" s="1">
        <f>MAX(N138:AL138)</f>
        <v>0</v>
      </c>
      <c r="BR138" s="1">
        <f>SUM(K138,P138,T138,X138,AB138,AF138,AJ138)</f>
        <v>0</v>
      </c>
      <c r="BS138" s="1" t="e">
        <f>_xlfn.NUMBERVALUE(MID(E138,2,LEN(E138)-1))</f>
        <v>#VALUE!</v>
      </c>
      <c r="BT138" s="1">
        <f>COUNTIF(I138,_xlfn.NUMBERVALUE(MID(E138,2,LEN(E138)-1)))
 + COUNTIF(O138,_xlfn.NUMBERVALUE(MID(E138,2,LEN(E138)-1)))
 + COUNTIF(S138,_xlfn.NUMBERVALUE(MID(E138,2,LEN(E138)-1)))
 + COUNTIF(W138,_xlfn.NUMBERVALUE(MID(E138,2,LEN(E138)-1)))
 + COUNTIF(AA138,_xlfn.NUMBERVALUE(MID(E138,2,LEN(E138)-1)))
 + COUNTIF(AE138,_xlfn.NUMBERVALUE(MID(E138,2,LEN(E138)-1)))
 + COUNTIF(AI138,_xlfn.NUMBERVALUE(MID(E138,2,LEN(E138)-1)))</f>
        <v>0</v>
      </c>
    </row>
    <row r="139" spans="1:72" x14ac:dyDescent="0.3">
      <c r="A139" s="1" t="str">
        <f>IF(A138="ID HISTORICO",1,IF(AND(A138&lt;&gt;"ID HISTORICO",B139&lt;&gt;""),A138+1,""))</f>
        <v/>
      </c>
      <c r="BK139" s="1" t="str">
        <f>IF(LEFT(J139,2)="NO","NO PASA","PASA")</f>
        <v>PASA</v>
      </c>
      <c r="BL139" s="1">
        <f>SUM(AI139,AE139,AA139,I139,O139,S139,W139)</f>
        <v>0</v>
      </c>
      <c r="BM139" s="1" t="str">
        <f>IFERROR(IF(BK139="PASA",_xlfn.NUMBERVALUE(MID(J139,5,LEN(J139)-1)),IF(BK139="NO PASA",_xlfn.NUMBERVALUE(MID(J139,8,LEN(J139)-1)),"")),"")</f>
        <v/>
      </c>
      <c r="BN139" s="1" t="str">
        <f>IFERROR(IF(BK139="NO PASA",_xlfn.TEXTAFTER(J139,"-",1),""),"")</f>
        <v/>
      </c>
      <c r="BO139" s="1">
        <f>COUNTIF(A139:AL139,"EXPLOTA")</f>
        <v>0</v>
      </c>
      <c r="BP139" s="1">
        <f>COUNT(I139,O139,S139,W139,AA139,AE139,AI139)</f>
        <v>0</v>
      </c>
      <c r="BQ139" s="1">
        <f>MAX(N139:AL139)</f>
        <v>0</v>
      </c>
      <c r="BR139" s="1">
        <f>SUM(K139,P139,T139,X139,AB139,AF139,AJ139)</f>
        <v>0</v>
      </c>
      <c r="BS139" s="1" t="e">
        <f>_xlfn.NUMBERVALUE(MID(E139,2,LEN(E139)-1))</f>
        <v>#VALUE!</v>
      </c>
      <c r="BT139" s="1">
        <f>COUNTIF(I139,_xlfn.NUMBERVALUE(MID(E139,2,LEN(E139)-1)))
 + COUNTIF(O139,_xlfn.NUMBERVALUE(MID(E139,2,LEN(E139)-1)))
 + COUNTIF(S139,_xlfn.NUMBERVALUE(MID(E139,2,LEN(E139)-1)))
 + COUNTIF(W139,_xlfn.NUMBERVALUE(MID(E139,2,LEN(E139)-1)))
 + COUNTIF(AA139,_xlfn.NUMBERVALUE(MID(E139,2,LEN(E139)-1)))
 + COUNTIF(AE139,_xlfn.NUMBERVALUE(MID(E139,2,LEN(E139)-1)))
 + COUNTIF(AI139,_xlfn.NUMBERVALUE(MID(E139,2,LEN(E139)-1)))</f>
        <v>0</v>
      </c>
    </row>
    <row r="140" spans="1:72" x14ac:dyDescent="0.3">
      <c r="A140" s="1" t="str">
        <f>IF(A139="ID HISTORICO",1,IF(AND(A139&lt;&gt;"ID HISTORICO",B140&lt;&gt;""),A139+1,""))</f>
        <v/>
      </c>
      <c r="BK140" s="1" t="str">
        <f>IF(LEFT(J140,2)="NO","NO PASA","PASA")</f>
        <v>PASA</v>
      </c>
      <c r="BL140" s="1">
        <f>SUM(AI140,AE140,AA140,I140,O140,S140,W140)</f>
        <v>0</v>
      </c>
      <c r="BM140" s="1" t="str">
        <f>IFERROR(IF(BK140="PASA",_xlfn.NUMBERVALUE(MID(J140,5,LEN(J140)-1)),IF(BK140="NO PASA",_xlfn.NUMBERVALUE(MID(J140,8,LEN(J140)-1)),"")),"")</f>
        <v/>
      </c>
      <c r="BN140" s="1" t="str">
        <f>IFERROR(IF(BK140="NO PASA",_xlfn.TEXTAFTER(J140,"-",1),""),"")</f>
        <v/>
      </c>
      <c r="BO140" s="1">
        <f>COUNTIF(A140:AL140,"EXPLOTA")</f>
        <v>0</v>
      </c>
      <c r="BP140" s="1">
        <f>COUNT(I140,O140,S140,W140,AA140,AE140,AI140)</f>
        <v>0</v>
      </c>
      <c r="BQ140" s="1">
        <f>MAX(N140:AL140)</f>
        <v>0</v>
      </c>
      <c r="BR140" s="1">
        <f>SUM(K140,P140,T140,X140,AB140,AF140,AJ140)</f>
        <v>0</v>
      </c>
      <c r="BS140" s="1" t="e">
        <f>_xlfn.NUMBERVALUE(MID(E140,2,LEN(E140)-1))</f>
        <v>#VALUE!</v>
      </c>
      <c r="BT140" s="1">
        <f>COUNTIF(I140,_xlfn.NUMBERVALUE(MID(E140,2,LEN(E140)-1)))
 + COUNTIF(O140,_xlfn.NUMBERVALUE(MID(E140,2,LEN(E140)-1)))
 + COUNTIF(S140,_xlfn.NUMBERVALUE(MID(E140,2,LEN(E140)-1)))
 + COUNTIF(W140,_xlfn.NUMBERVALUE(MID(E140,2,LEN(E140)-1)))
 + COUNTIF(AA140,_xlfn.NUMBERVALUE(MID(E140,2,LEN(E140)-1)))
 + COUNTIF(AE140,_xlfn.NUMBERVALUE(MID(E140,2,LEN(E140)-1)))
 + COUNTIF(AI140,_xlfn.NUMBERVALUE(MID(E140,2,LEN(E140)-1)))</f>
        <v>0</v>
      </c>
    </row>
    <row r="141" spans="1:72" x14ac:dyDescent="0.3">
      <c r="A141" s="1" t="str">
        <f>IF(A140="ID HISTORICO",1,IF(AND(A140&lt;&gt;"ID HISTORICO",B141&lt;&gt;""),A140+1,""))</f>
        <v/>
      </c>
      <c r="BK141" s="1" t="str">
        <f>IF(LEFT(J141,2)="NO","NO PASA","PASA")</f>
        <v>PASA</v>
      </c>
      <c r="BL141" s="1">
        <f>SUM(AI141,AE141,AA141,I141,O141,S141,W141)</f>
        <v>0</v>
      </c>
      <c r="BM141" s="1" t="str">
        <f>IFERROR(IF(BK141="PASA",_xlfn.NUMBERVALUE(MID(J141,5,LEN(J141)-1)),IF(BK141="NO PASA",_xlfn.NUMBERVALUE(MID(J141,8,LEN(J141)-1)),"")),"")</f>
        <v/>
      </c>
      <c r="BN141" s="1" t="str">
        <f>IFERROR(IF(BK141="NO PASA",_xlfn.TEXTAFTER(J141,"-",1),""),"")</f>
        <v/>
      </c>
      <c r="BO141" s="1">
        <f>COUNTIF(A141:AL141,"EXPLOTA")</f>
        <v>0</v>
      </c>
      <c r="BP141" s="1">
        <f>COUNT(I141,O141,S141,W141,AA141,AE141,AI141)</f>
        <v>0</v>
      </c>
      <c r="BQ141" s="1">
        <f>MAX(N141:AL141)</f>
        <v>0</v>
      </c>
      <c r="BR141" s="1">
        <f>SUM(K141,P141,T141,X141,AB141,AF141,AJ141)</f>
        <v>0</v>
      </c>
      <c r="BS141" s="1" t="e">
        <f>_xlfn.NUMBERVALUE(MID(E141,2,LEN(E141)-1))</f>
        <v>#VALUE!</v>
      </c>
      <c r="BT141" s="1">
        <f>COUNTIF(I141,_xlfn.NUMBERVALUE(MID(E141,2,LEN(E141)-1)))
 + COUNTIF(O141,_xlfn.NUMBERVALUE(MID(E141,2,LEN(E141)-1)))
 + COUNTIF(S141,_xlfn.NUMBERVALUE(MID(E141,2,LEN(E141)-1)))
 + COUNTIF(W141,_xlfn.NUMBERVALUE(MID(E141,2,LEN(E141)-1)))
 + COUNTIF(AA141,_xlfn.NUMBERVALUE(MID(E141,2,LEN(E141)-1)))
 + COUNTIF(AE141,_xlfn.NUMBERVALUE(MID(E141,2,LEN(E141)-1)))
 + COUNTIF(AI141,_xlfn.NUMBERVALUE(MID(E141,2,LEN(E141)-1)))</f>
        <v>0</v>
      </c>
    </row>
    <row r="142" spans="1:72" x14ac:dyDescent="0.3">
      <c r="A142" s="1" t="str">
        <f>IF(A141="ID HISTORICO",1,IF(AND(A141&lt;&gt;"ID HISTORICO",B142&lt;&gt;""),A141+1,""))</f>
        <v/>
      </c>
      <c r="BK142" s="1" t="str">
        <f>IF(LEFT(J142,2)="NO","NO PASA","PASA")</f>
        <v>PASA</v>
      </c>
      <c r="BL142" s="1">
        <f>SUM(AI142,AE142,AA142,I142,O142,S142,W142)</f>
        <v>0</v>
      </c>
      <c r="BM142" s="1" t="str">
        <f>IFERROR(IF(BK142="PASA",_xlfn.NUMBERVALUE(MID(J142,5,LEN(J142)-1)),IF(BK142="NO PASA",_xlfn.NUMBERVALUE(MID(J142,8,LEN(J142)-1)),"")),"")</f>
        <v/>
      </c>
      <c r="BN142" s="1" t="str">
        <f>IFERROR(IF(BK142="NO PASA",_xlfn.TEXTAFTER(J142,"-",1),""),"")</f>
        <v/>
      </c>
      <c r="BO142" s="1">
        <f>COUNTIF(A142:AL142,"EXPLOTA")</f>
        <v>0</v>
      </c>
      <c r="BP142" s="1">
        <f>COUNT(I142,O142,S142,W142,AA142,AE142,AI142)</f>
        <v>0</v>
      </c>
      <c r="BQ142" s="1">
        <f>MAX(N142:AL142)</f>
        <v>0</v>
      </c>
      <c r="BR142" s="1">
        <f>SUM(K142,P142,T142,X142,AB142,AF142,AJ142)</f>
        <v>0</v>
      </c>
      <c r="BS142" s="1" t="e">
        <f>_xlfn.NUMBERVALUE(MID(E142,2,LEN(E142)-1))</f>
        <v>#VALUE!</v>
      </c>
      <c r="BT142" s="1">
        <f>COUNTIF(I142,_xlfn.NUMBERVALUE(MID(E142,2,LEN(E142)-1)))
 + COUNTIF(O142,_xlfn.NUMBERVALUE(MID(E142,2,LEN(E142)-1)))
 + COUNTIF(S142,_xlfn.NUMBERVALUE(MID(E142,2,LEN(E142)-1)))
 + COUNTIF(W142,_xlfn.NUMBERVALUE(MID(E142,2,LEN(E142)-1)))
 + COUNTIF(AA142,_xlfn.NUMBERVALUE(MID(E142,2,LEN(E142)-1)))
 + COUNTIF(AE142,_xlfn.NUMBERVALUE(MID(E142,2,LEN(E142)-1)))
 + COUNTIF(AI142,_xlfn.NUMBERVALUE(MID(E142,2,LEN(E142)-1)))</f>
        <v>0</v>
      </c>
    </row>
    <row r="143" spans="1:72" x14ac:dyDescent="0.3">
      <c r="A143" s="1" t="str">
        <f>IF(A142="ID HISTORICO",1,IF(AND(A142&lt;&gt;"ID HISTORICO",B143&lt;&gt;""),A142+1,""))</f>
        <v/>
      </c>
      <c r="BK143" s="1" t="str">
        <f>IF(LEFT(J143,2)="NO","NO PASA","PASA")</f>
        <v>PASA</v>
      </c>
      <c r="BL143" s="1">
        <f>SUM(AI143,AE143,AA143,I143,O143,S143,W143)</f>
        <v>0</v>
      </c>
      <c r="BM143" s="1" t="str">
        <f>IFERROR(IF(BK143="PASA",_xlfn.NUMBERVALUE(MID(J143,5,LEN(J143)-1)),IF(BK143="NO PASA",_xlfn.NUMBERVALUE(MID(J143,8,LEN(J143)-1)),"")),"")</f>
        <v/>
      </c>
      <c r="BN143" s="1" t="str">
        <f>IFERROR(IF(BK143="NO PASA",_xlfn.TEXTAFTER(J143,"-",1),""),"")</f>
        <v/>
      </c>
      <c r="BO143" s="1">
        <f>COUNTIF(A143:AL143,"EXPLOTA")</f>
        <v>0</v>
      </c>
      <c r="BP143" s="1">
        <f>COUNT(I143,O143,S143,W143,AA143,AE143,AI143)</f>
        <v>0</v>
      </c>
      <c r="BQ143" s="1">
        <f>MAX(N143:AL143)</f>
        <v>0</v>
      </c>
      <c r="BR143" s="1">
        <f>SUM(K143,P143,T143,X143,AB143,AF143,AJ143)</f>
        <v>0</v>
      </c>
      <c r="BS143" s="1" t="e">
        <f>_xlfn.NUMBERVALUE(MID(E143,2,LEN(E143)-1))</f>
        <v>#VALUE!</v>
      </c>
      <c r="BT143" s="1">
        <f>COUNTIF(I143,_xlfn.NUMBERVALUE(MID(E143,2,LEN(E143)-1)))
 + COUNTIF(O143,_xlfn.NUMBERVALUE(MID(E143,2,LEN(E143)-1)))
 + COUNTIF(S143,_xlfn.NUMBERVALUE(MID(E143,2,LEN(E143)-1)))
 + COUNTIF(W143,_xlfn.NUMBERVALUE(MID(E143,2,LEN(E143)-1)))
 + COUNTIF(AA143,_xlfn.NUMBERVALUE(MID(E143,2,LEN(E143)-1)))
 + COUNTIF(AE143,_xlfn.NUMBERVALUE(MID(E143,2,LEN(E143)-1)))
 + COUNTIF(AI143,_xlfn.NUMBERVALUE(MID(E143,2,LEN(E143)-1)))</f>
        <v>0</v>
      </c>
    </row>
    <row r="144" spans="1:72" x14ac:dyDescent="0.3">
      <c r="A144" s="1" t="str">
        <f>IF(A143="ID HISTORICO",1,IF(AND(A143&lt;&gt;"ID HISTORICO",B144&lt;&gt;""),A143+1,""))</f>
        <v/>
      </c>
      <c r="BK144" s="1" t="str">
        <f>IF(LEFT(J144,2)="NO","NO PASA","PASA")</f>
        <v>PASA</v>
      </c>
      <c r="BL144" s="1">
        <f>SUM(AI144,AE144,AA144,I144,O144,S144,W144)</f>
        <v>0</v>
      </c>
      <c r="BM144" s="1" t="str">
        <f>IFERROR(IF(BK144="PASA",_xlfn.NUMBERVALUE(MID(J144,5,LEN(J144)-1)),IF(BK144="NO PASA",_xlfn.NUMBERVALUE(MID(J144,8,LEN(J144)-1)),"")),"")</f>
        <v/>
      </c>
      <c r="BN144" s="1" t="str">
        <f>IFERROR(IF(BK144="NO PASA",_xlfn.TEXTAFTER(J144,"-",1),""),"")</f>
        <v/>
      </c>
      <c r="BO144" s="1">
        <f>COUNTIF(A144:AL144,"EXPLOTA")</f>
        <v>0</v>
      </c>
      <c r="BP144" s="1">
        <f>COUNT(I144,O144,S144,W144,AA144,AE144,AI144)</f>
        <v>0</v>
      </c>
      <c r="BQ144" s="1">
        <f>MAX(N144:AL144)</f>
        <v>0</v>
      </c>
      <c r="BR144" s="1">
        <f>SUM(K144,P144,T144,X144,AB144,AF144,AJ144)</f>
        <v>0</v>
      </c>
      <c r="BS144" s="1" t="e">
        <f>_xlfn.NUMBERVALUE(MID(E144,2,LEN(E144)-1))</f>
        <v>#VALUE!</v>
      </c>
      <c r="BT144" s="1">
        <f>COUNTIF(I144,_xlfn.NUMBERVALUE(MID(E144,2,LEN(E144)-1)))
 + COUNTIF(O144,_xlfn.NUMBERVALUE(MID(E144,2,LEN(E144)-1)))
 + COUNTIF(S144,_xlfn.NUMBERVALUE(MID(E144,2,LEN(E144)-1)))
 + COUNTIF(W144,_xlfn.NUMBERVALUE(MID(E144,2,LEN(E144)-1)))
 + COUNTIF(AA144,_xlfn.NUMBERVALUE(MID(E144,2,LEN(E144)-1)))
 + COUNTIF(AE144,_xlfn.NUMBERVALUE(MID(E144,2,LEN(E144)-1)))
 + COUNTIF(AI144,_xlfn.NUMBERVALUE(MID(E144,2,LEN(E144)-1)))</f>
        <v>0</v>
      </c>
    </row>
    <row r="145" spans="1:72" x14ac:dyDescent="0.3">
      <c r="A145" s="1" t="str">
        <f>IF(A144="ID HISTORICO",1,IF(AND(A144&lt;&gt;"ID HISTORICO",B145&lt;&gt;""),A144+1,""))</f>
        <v/>
      </c>
      <c r="BK145" s="1" t="str">
        <f>IF(LEFT(J145,2)="NO","NO PASA","PASA")</f>
        <v>PASA</v>
      </c>
      <c r="BL145" s="1">
        <f>SUM(AI145,AE145,AA145,I145,O145,S145,W145)</f>
        <v>0</v>
      </c>
      <c r="BM145" s="1" t="str">
        <f>IFERROR(IF(BK145="PASA",_xlfn.NUMBERVALUE(MID(J145,5,LEN(J145)-1)),IF(BK145="NO PASA",_xlfn.NUMBERVALUE(MID(J145,8,LEN(J145)-1)),"")),"")</f>
        <v/>
      </c>
      <c r="BN145" s="1" t="str">
        <f>IFERROR(IF(BK145="NO PASA",_xlfn.TEXTAFTER(J145,"-",1),""),"")</f>
        <v/>
      </c>
      <c r="BO145" s="1">
        <f>COUNTIF(A145:AL145,"EXPLOTA")</f>
        <v>0</v>
      </c>
      <c r="BP145" s="1">
        <f>COUNT(I145,O145,S145,W145,AA145,AE145,AI145)</f>
        <v>0</v>
      </c>
      <c r="BQ145" s="1">
        <f>MAX(N145:AL145)</f>
        <v>0</v>
      </c>
      <c r="BR145" s="1">
        <f>SUM(K145,P145,T145,X145,AB145,AF145,AJ145)</f>
        <v>0</v>
      </c>
      <c r="BS145" s="1" t="e">
        <f>_xlfn.NUMBERVALUE(MID(E145,2,LEN(E145)-1))</f>
        <v>#VALUE!</v>
      </c>
      <c r="BT145" s="1">
        <f>COUNTIF(I145,_xlfn.NUMBERVALUE(MID(E145,2,LEN(E145)-1)))
 + COUNTIF(O145,_xlfn.NUMBERVALUE(MID(E145,2,LEN(E145)-1)))
 + COUNTIF(S145,_xlfn.NUMBERVALUE(MID(E145,2,LEN(E145)-1)))
 + COUNTIF(W145,_xlfn.NUMBERVALUE(MID(E145,2,LEN(E145)-1)))
 + COUNTIF(AA145,_xlfn.NUMBERVALUE(MID(E145,2,LEN(E145)-1)))
 + COUNTIF(AE145,_xlfn.NUMBERVALUE(MID(E145,2,LEN(E145)-1)))
 + COUNTIF(AI145,_xlfn.NUMBERVALUE(MID(E145,2,LEN(E145)-1)))</f>
        <v>0</v>
      </c>
    </row>
    <row r="146" spans="1:72" x14ac:dyDescent="0.3">
      <c r="A146" s="1" t="str">
        <f>IF(A145="ID HISTORICO",1,IF(AND(A145&lt;&gt;"ID HISTORICO",B146&lt;&gt;""),A145+1,""))</f>
        <v/>
      </c>
      <c r="BK146" s="1" t="str">
        <f>IF(LEFT(J146,2)="NO","NO PASA","PASA")</f>
        <v>PASA</v>
      </c>
      <c r="BL146" s="1">
        <f>SUM(AI146,AE146,AA146,I146,O146,S146,W146)</f>
        <v>0</v>
      </c>
      <c r="BM146" s="1" t="str">
        <f>IFERROR(IF(BK146="PASA",_xlfn.NUMBERVALUE(MID(J146,5,LEN(J146)-1)),IF(BK146="NO PASA",_xlfn.NUMBERVALUE(MID(J146,8,LEN(J146)-1)),"")),"")</f>
        <v/>
      </c>
      <c r="BN146" s="1" t="str">
        <f>IFERROR(IF(BK146="NO PASA",_xlfn.TEXTAFTER(J146,"-",1),""),"")</f>
        <v/>
      </c>
      <c r="BO146" s="1">
        <f>COUNTIF(A146:AL146,"EXPLOTA")</f>
        <v>0</v>
      </c>
      <c r="BP146" s="1">
        <f>COUNT(I146,O146,S146,W146,AA146,AE146,AI146)</f>
        <v>0</v>
      </c>
      <c r="BQ146" s="1">
        <f>MAX(N146:AL146)</f>
        <v>0</v>
      </c>
      <c r="BR146" s="1">
        <f>SUM(K146,P146,T146,X146,AB146,AF146,AJ146)</f>
        <v>0</v>
      </c>
      <c r="BS146" s="1" t="e">
        <f>_xlfn.NUMBERVALUE(MID(E146,2,LEN(E146)-1))</f>
        <v>#VALUE!</v>
      </c>
      <c r="BT146" s="1">
        <f>COUNTIF(I146,_xlfn.NUMBERVALUE(MID(E146,2,LEN(E146)-1)))
 + COUNTIF(O146,_xlfn.NUMBERVALUE(MID(E146,2,LEN(E146)-1)))
 + COUNTIF(S146,_xlfn.NUMBERVALUE(MID(E146,2,LEN(E146)-1)))
 + COUNTIF(W146,_xlfn.NUMBERVALUE(MID(E146,2,LEN(E146)-1)))
 + COUNTIF(AA146,_xlfn.NUMBERVALUE(MID(E146,2,LEN(E146)-1)))
 + COUNTIF(AE146,_xlfn.NUMBERVALUE(MID(E146,2,LEN(E146)-1)))
 + COUNTIF(AI146,_xlfn.NUMBERVALUE(MID(E146,2,LEN(E146)-1)))</f>
        <v>0</v>
      </c>
    </row>
    <row r="147" spans="1:72" x14ac:dyDescent="0.3">
      <c r="A147" s="1" t="str">
        <f>IF(A146="ID HISTORICO",1,IF(AND(A146&lt;&gt;"ID HISTORICO",B147&lt;&gt;""),A146+1,""))</f>
        <v/>
      </c>
      <c r="BK147" s="1" t="str">
        <f>IF(LEFT(J147,2)="NO","NO PASA","PASA")</f>
        <v>PASA</v>
      </c>
      <c r="BL147" s="1">
        <f>SUM(AI147,AE147,AA147,I147,O147,S147,W147)</f>
        <v>0</v>
      </c>
      <c r="BM147" s="1" t="str">
        <f>IFERROR(IF(BK147="PASA",_xlfn.NUMBERVALUE(MID(J147,5,LEN(J147)-1)),IF(BK147="NO PASA",_xlfn.NUMBERVALUE(MID(J147,8,LEN(J147)-1)),"")),"")</f>
        <v/>
      </c>
      <c r="BN147" s="1" t="str">
        <f>IFERROR(IF(BK147="NO PASA",_xlfn.TEXTAFTER(J147,"-",1),""),"")</f>
        <v/>
      </c>
      <c r="BO147" s="1">
        <f>COUNTIF(A147:AL147,"EXPLOTA")</f>
        <v>0</v>
      </c>
      <c r="BP147" s="1">
        <f>COUNT(I147,O147,S147,W147,AA147,AE147,AI147)</f>
        <v>0</v>
      </c>
      <c r="BQ147" s="1">
        <f>MAX(N147:AL147)</f>
        <v>0</v>
      </c>
      <c r="BR147" s="1">
        <f>SUM(K147,P147,T147,X147,AB147,AF147,AJ147)</f>
        <v>0</v>
      </c>
      <c r="BS147" s="1" t="e">
        <f>_xlfn.NUMBERVALUE(MID(E147,2,LEN(E147)-1))</f>
        <v>#VALUE!</v>
      </c>
      <c r="BT147" s="1">
        <f>COUNTIF(I147,_xlfn.NUMBERVALUE(MID(E147,2,LEN(E147)-1)))
 + COUNTIF(O147,_xlfn.NUMBERVALUE(MID(E147,2,LEN(E147)-1)))
 + COUNTIF(S147,_xlfn.NUMBERVALUE(MID(E147,2,LEN(E147)-1)))
 + COUNTIF(W147,_xlfn.NUMBERVALUE(MID(E147,2,LEN(E147)-1)))
 + COUNTIF(AA147,_xlfn.NUMBERVALUE(MID(E147,2,LEN(E147)-1)))
 + COUNTIF(AE147,_xlfn.NUMBERVALUE(MID(E147,2,LEN(E147)-1)))
 + COUNTIF(AI147,_xlfn.NUMBERVALUE(MID(E147,2,LEN(E147)-1)))</f>
        <v>0</v>
      </c>
    </row>
    <row r="148" spans="1:72" x14ac:dyDescent="0.3">
      <c r="A148" s="1" t="str">
        <f>IF(A147="ID HISTORICO",1,IF(AND(A147&lt;&gt;"ID HISTORICO",B148&lt;&gt;""),A147+1,""))</f>
        <v/>
      </c>
      <c r="BK148" s="1" t="str">
        <f>IF(LEFT(J148,2)="NO","NO PASA","PASA")</f>
        <v>PASA</v>
      </c>
      <c r="BL148" s="1">
        <f>SUM(AI148,AE148,AA148,I148,O148,S148,W148)</f>
        <v>0</v>
      </c>
      <c r="BM148" s="1" t="str">
        <f>IFERROR(IF(BK148="PASA",_xlfn.NUMBERVALUE(MID(J148,5,LEN(J148)-1)),IF(BK148="NO PASA",_xlfn.NUMBERVALUE(MID(J148,8,LEN(J148)-1)),"")),"")</f>
        <v/>
      </c>
      <c r="BN148" s="1" t="str">
        <f>IFERROR(IF(BK148="NO PASA",_xlfn.TEXTAFTER(J148,"-",1),""),"")</f>
        <v/>
      </c>
      <c r="BO148" s="1">
        <f>COUNTIF(A148:AL148,"EXPLOTA")</f>
        <v>0</v>
      </c>
      <c r="BP148" s="1">
        <f>COUNT(I148,O148,S148,W148,AA148,AE148,AI148)</f>
        <v>0</v>
      </c>
      <c r="BQ148" s="1">
        <f>MAX(N148:AL148)</f>
        <v>0</v>
      </c>
      <c r="BR148" s="1">
        <f>SUM(K148,P148,T148,X148,AB148,AF148,AJ148)</f>
        <v>0</v>
      </c>
      <c r="BS148" s="1" t="e">
        <f>_xlfn.NUMBERVALUE(MID(E148,2,LEN(E148)-1))</f>
        <v>#VALUE!</v>
      </c>
      <c r="BT148" s="1">
        <f>COUNTIF(I148,_xlfn.NUMBERVALUE(MID(E148,2,LEN(E148)-1)))
 + COUNTIF(O148,_xlfn.NUMBERVALUE(MID(E148,2,LEN(E148)-1)))
 + COUNTIF(S148,_xlfn.NUMBERVALUE(MID(E148,2,LEN(E148)-1)))
 + COUNTIF(W148,_xlfn.NUMBERVALUE(MID(E148,2,LEN(E148)-1)))
 + COUNTIF(AA148,_xlfn.NUMBERVALUE(MID(E148,2,LEN(E148)-1)))
 + COUNTIF(AE148,_xlfn.NUMBERVALUE(MID(E148,2,LEN(E148)-1)))
 + COUNTIF(AI148,_xlfn.NUMBERVALUE(MID(E148,2,LEN(E148)-1)))</f>
        <v>0</v>
      </c>
    </row>
    <row r="149" spans="1:72" x14ac:dyDescent="0.3">
      <c r="A149" s="1" t="str">
        <f>IF(A148="ID HISTORICO",1,IF(AND(A148&lt;&gt;"ID HISTORICO",B149&lt;&gt;""),A148+1,""))</f>
        <v/>
      </c>
      <c r="BK149" s="1" t="str">
        <f>IF(LEFT(J149,2)="NO","NO PASA","PASA")</f>
        <v>PASA</v>
      </c>
      <c r="BL149" s="1">
        <f>SUM(AI149,AE149,AA149,I149,O149,S149,W149)</f>
        <v>0</v>
      </c>
      <c r="BM149" s="1" t="str">
        <f>IFERROR(IF(BK149="PASA",_xlfn.NUMBERVALUE(MID(J149,5,LEN(J149)-1)),IF(BK149="NO PASA",_xlfn.NUMBERVALUE(MID(J149,8,LEN(J149)-1)),"")),"")</f>
        <v/>
      </c>
      <c r="BN149" s="1" t="str">
        <f>IFERROR(IF(BK149="NO PASA",_xlfn.TEXTAFTER(J149,"-",1),""),"")</f>
        <v/>
      </c>
      <c r="BO149" s="1">
        <f>COUNTIF(A149:AL149,"EXPLOTA")</f>
        <v>0</v>
      </c>
      <c r="BP149" s="1">
        <f>COUNT(I149,O149,S149,W149,AA149,AE149,AI149)</f>
        <v>0</v>
      </c>
      <c r="BQ149" s="1">
        <f>MAX(N149:AL149)</f>
        <v>0</v>
      </c>
      <c r="BR149" s="1">
        <f>SUM(K149,P149,T149,X149,AB149,AF149,AJ149)</f>
        <v>0</v>
      </c>
      <c r="BS149" s="1" t="e">
        <f>_xlfn.NUMBERVALUE(MID(E149,2,LEN(E149)-1))</f>
        <v>#VALUE!</v>
      </c>
      <c r="BT149" s="1">
        <f>COUNTIF(I149,_xlfn.NUMBERVALUE(MID(E149,2,LEN(E149)-1)))
 + COUNTIF(O149,_xlfn.NUMBERVALUE(MID(E149,2,LEN(E149)-1)))
 + COUNTIF(S149,_xlfn.NUMBERVALUE(MID(E149,2,LEN(E149)-1)))
 + COUNTIF(W149,_xlfn.NUMBERVALUE(MID(E149,2,LEN(E149)-1)))
 + COUNTIF(AA149,_xlfn.NUMBERVALUE(MID(E149,2,LEN(E149)-1)))
 + COUNTIF(AE149,_xlfn.NUMBERVALUE(MID(E149,2,LEN(E149)-1)))
 + COUNTIF(AI149,_xlfn.NUMBERVALUE(MID(E149,2,LEN(E149)-1)))</f>
        <v>0</v>
      </c>
    </row>
    <row r="150" spans="1:72" x14ac:dyDescent="0.3">
      <c r="A150" s="1" t="str">
        <f>IF(A149="ID HISTORICO",1,IF(AND(A149&lt;&gt;"ID HISTORICO",B150&lt;&gt;""),A149+1,""))</f>
        <v/>
      </c>
      <c r="BK150" s="1" t="str">
        <f>IF(LEFT(J150,2)="NO","NO PASA","PASA")</f>
        <v>PASA</v>
      </c>
      <c r="BL150" s="1">
        <f>SUM(AI150,AE150,AA150,I150,O150,S150,W150)</f>
        <v>0</v>
      </c>
      <c r="BM150" s="1" t="str">
        <f>IFERROR(IF(BK150="PASA",_xlfn.NUMBERVALUE(MID(J150,5,LEN(J150)-1)),IF(BK150="NO PASA",_xlfn.NUMBERVALUE(MID(J150,8,LEN(J150)-1)),"")),"")</f>
        <v/>
      </c>
      <c r="BN150" s="1" t="str">
        <f>IFERROR(IF(BK150="NO PASA",_xlfn.TEXTAFTER(J150,"-",1),""),"")</f>
        <v/>
      </c>
      <c r="BO150" s="1">
        <f>COUNTIF(A150:AL150,"EXPLOTA")</f>
        <v>0</v>
      </c>
      <c r="BP150" s="1">
        <f>COUNT(I150,O150,S150,W150,AA150,AE150,AI150)</f>
        <v>0</v>
      </c>
      <c r="BQ150" s="1">
        <f>MAX(N150:AL150)</f>
        <v>0</v>
      </c>
      <c r="BR150" s="1">
        <f>SUM(K150,P150,T150,X150,AB150,AF150,AJ150)</f>
        <v>0</v>
      </c>
      <c r="BS150" s="1" t="e">
        <f>_xlfn.NUMBERVALUE(MID(E150,2,LEN(E150)-1))</f>
        <v>#VALUE!</v>
      </c>
      <c r="BT150" s="1">
        <f>COUNTIF(I150,_xlfn.NUMBERVALUE(MID(E150,2,LEN(E150)-1)))
 + COUNTIF(O150,_xlfn.NUMBERVALUE(MID(E150,2,LEN(E150)-1)))
 + COUNTIF(S150,_xlfn.NUMBERVALUE(MID(E150,2,LEN(E150)-1)))
 + COUNTIF(W150,_xlfn.NUMBERVALUE(MID(E150,2,LEN(E150)-1)))
 + COUNTIF(AA150,_xlfn.NUMBERVALUE(MID(E150,2,LEN(E150)-1)))
 + COUNTIF(AE150,_xlfn.NUMBERVALUE(MID(E150,2,LEN(E150)-1)))
 + COUNTIF(AI150,_xlfn.NUMBERVALUE(MID(E150,2,LEN(E150)-1)))</f>
        <v>0</v>
      </c>
    </row>
    <row r="151" spans="1:72" x14ac:dyDescent="0.3">
      <c r="A151" s="1" t="str">
        <f>IF(A150="ID HISTORICO",1,IF(AND(A150&lt;&gt;"ID HISTORICO",B151&lt;&gt;""),A150+1,""))</f>
        <v/>
      </c>
      <c r="BK151" s="1" t="str">
        <f>IF(LEFT(J151,2)="NO","NO PASA","PASA")</f>
        <v>PASA</v>
      </c>
      <c r="BL151" s="1">
        <f>SUM(AI151,AE151,AA151,I151,O151,S151,W151)</f>
        <v>0</v>
      </c>
      <c r="BM151" s="1" t="str">
        <f>IFERROR(IF(BK151="PASA",_xlfn.NUMBERVALUE(MID(J151,5,LEN(J151)-1)),IF(BK151="NO PASA",_xlfn.NUMBERVALUE(MID(J151,8,LEN(J151)-1)),"")),"")</f>
        <v/>
      </c>
      <c r="BN151" s="1" t="str">
        <f>IFERROR(IF(BK151="NO PASA",_xlfn.TEXTAFTER(J151,"-",1),""),"")</f>
        <v/>
      </c>
      <c r="BO151" s="1">
        <f>COUNTIF(A151:AL151,"EXPLOTA")</f>
        <v>0</v>
      </c>
      <c r="BP151" s="1">
        <f>COUNT(I151,O151,S151,W151,AA151,AE151,AI151)</f>
        <v>0</v>
      </c>
      <c r="BQ151" s="1">
        <f>MAX(N151:AL151)</f>
        <v>0</v>
      </c>
      <c r="BR151" s="1">
        <f>SUM(K151,P151,T151,X151,AB151,AF151,AJ151)</f>
        <v>0</v>
      </c>
      <c r="BS151" s="1" t="e">
        <f>_xlfn.NUMBERVALUE(MID(E151,2,LEN(E151)-1))</f>
        <v>#VALUE!</v>
      </c>
      <c r="BT151" s="1">
        <f>COUNTIF(I151,_xlfn.NUMBERVALUE(MID(E151,2,LEN(E151)-1)))
 + COUNTIF(O151,_xlfn.NUMBERVALUE(MID(E151,2,LEN(E151)-1)))
 + COUNTIF(S151,_xlfn.NUMBERVALUE(MID(E151,2,LEN(E151)-1)))
 + COUNTIF(W151,_xlfn.NUMBERVALUE(MID(E151,2,LEN(E151)-1)))
 + COUNTIF(AA151,_xlfn.NUMBERVALUE(MID(E151,2,LEN(E151)-1)))
 + COUNTIF(AE151,_xlfn.NUMBERVALUE(MID(E151,2,LEN(E151)-1)))
 + COUNTIF(AI151,_xlfn.NUMBERVALUE(MID(E151,2,LEN(E151)-1)))</f>
        <v>0</v>
      </c>
    </row>
    <row r="152" spans="1:72" x14ac:dyDescent="0.3">
      <c r="A152" s="1" t="str">
        <f>IF(A151="ID HISTORICO",1,IF(AND(A151&lt;&gt;"ID HISTORICO",B152&lt;&gt;""),A151+1,""))</f>
        <v/>
      </c>
      <c r="BK152" s="1" t="str">
        <f>IF(LEFT(J152,2)="NO","NO PASA","PASA")</f>
        <v>PASA</v>
      </c>
      <c r="BL152" s="1">
        <f>SUM(AI152,AE152,AA152,I152,O152,S152,W152)</f>
        <v>0</v>
      </c>
      <c r="BM152" s="1" t="str">
        <f>IFERROR(IF(BK152="PASA",_xlfn.NUMBERVALUE(MID(J152,5,LEN(J152)-1)),IF(BK152="NO PASA",_xlfn.NUMBERVALUE(MID(J152,8,LEN(J152)-1)),"")),"")</f>
        <v/>
      </c>
      <c r="BN152" s="1" t="str">
        <f>IFERROR(IF(BK152="NO PASA",_xlfn.TEXTAFTER(J152,"-",1),""),"")</f>
        <v/>
      </c>
      <c r="BO152" s="1">
        <f>COUNTIF(A152:AL152,"EXPLOTA")</f>
        <v>0</v>
      </c>
      <c r="BP152" s="1">
        <f>COUNT(I152,O152,S152,W152,AA152,AE152,AI152)</f>
        <v>0</v>
      </c>
      <c r="BQ152" s="1">
        <f>MAX(N152:AL152)</f>
        <v>0</v>
      </c>
      <c r="BR152" s="1">
        <f>SUM(K152,P152,T152,X152,AB152,AF152,AJ152)</f>
        <v>0</v>
      </c>
      <c r="BS152" s="1" t="e">
        <f>_xlfn.NUMBERVALUE(MID(E152,2,LEN(E152)-1))</f>
        <v>#VALUE!</v>
      </c>
      <c r="BT152" s="1">
        <f>COUNTIF(I152,_xlfn.NUMBERVALUE(MID(E152,2,LEN(E152)-1)))
 + COUNTIF(O152,_xlfn.NUMBERVALUE(MID(E152,2,LEN(E152)-1)))
 + COUNTIF(S152,_xlfn.NUMBERVALUE(MID(E152,2,LEN(E152)-1)))
 + COUNTIF(W152,_xlfn.NUMBERVALUE(MID(E152,2,LEN(E152)-1)))
 + COUNTIF(AA152,_xlfn.NUMBERVALUE(MID(E152,2,LEN(E152)-1)))
 + COUNTIF(AE152,_xlfn.NUMBERVALUE(MID(E152,2,LEN(E152)-1)))
 + COUNTIF(AI152,_xlfn.NUMBERVALUE(MID(E152,2,LEN(E152)-1)))</f>
        <v>0</v>
      </c>
    </row>
    <row r="153" spans="1:72" x14ac:dyDescent="0.3">
      <c r="A153" s="1" t="str">
        <f>IF(A152="ID HISTORICO",1,IF(AND(A152&lt;&gt;"ID HISTORICO",B153&lt;&gt;""),A152+1,""))</f>
        <v/>
      </c>
      <c r="BK153" s="1" t="str">
        <f>IF(LEFT(J153,2)="NO","NO PASA","PASA")</f>
        <v>PASA</v>
      </c>
      <c r="BL153" s="1">
        <f>SUM(AI153,AE153,AA153,I153,O153,S153,W153)</f>
        <v>0</v>
      </c>
      <c r="BM153" s="1" t="str">
        <f>IFERROR(IF(BK153="PASA",_xlfn.NUMBERVALUE(MID(J153,5,LEN(J153)-1)),IF(BK153="NO PASA",_xlfn.NUMBERVALUE(MID(J153,8,LEN(J153)-1)),"")),"")</f>
        <v/>
      </c>
      <c r="BN153" s="1" t="str">
        <f>IFERROR(IF(BK153="NO PASA",_xlfn.TEXTAFTER(J153,"-",1),""),"")</f>
        <v/>
      </c>
      <c r="BO153" s="1">
        <f>COUNTIF(A153:AL153,"EXPLOTA")</f>
        <v>0</v>
      </c>
      <c r="BP153" s="1">
        <f>COUNT(I153,O153,S153,W153,AA153,AE153,AI153)</f>
        <v>0</v>
      </c>
      <c r="BQ153" s="1">
        <f>MAX(N153:AL153)</f>
        <v>0</v>
      </c>
      <c r="BR153" s="1">
        <f>SUM(K153,P153,T153,X153,AB153,AF153,AJ153)</f>
        <v>0</v>
      </c>
      <c r="BS153" s="1" t="e">
        <f>_xlfn.NUMBERVALUE(MID(E153,2,LEN(E153)-1))</f>
        <v>#VALUE!</v>
      </c>
      <c r="BT153" s="1">
        <f>COUNTIF(I153,_xlfn.NUMBERVALUE(MID(E153,2,LEN(E153)-1)))
 + COUNTIF(O153,_xlfn.NUMBERVALUE(MID(E153,2,LEN(E153)-1)))
 + COUNTIF(S153,_xlfn.NUMBERVALUE(MID(E153,2,LEN(E153)-1)))
 + COUNTIF(W153,_xlfn.NUMBERVALUE(MID(E153,2,LEN(E153)-1)))
 + COUNTIF(AA153,_xlfn.NUMBERVALUE(MID(E153,2,LEN(E153)-1)))
 + COUNTIF(AE153,_xlfn.NUMBERVALUE(MID(E153,2,LEN(E153)-1)))
 + COUNTIF(AI153,_xlfn.NUMBERVALUE(MID(E153,2,LEN(E153)-1)))</f>
        <v>0</v>
      </c>
    </row>
    <row r="154" spans="1:72" x14ac:dyDescent="0.3">
      <c r="A154" s="1" t="str">
        <f>IF(A153="ID HISTORICO",1,IF(AND(A153&lt;&gt;"ID HISTORICO",B154&lt;&gt;""),A153+1,""))</f>
        <v/>
      </c>
      <c r="BK154" s="1" t="str">
        <f>IF(LEFT(J154,2)="NO","NO PASA","PASA")</f>
        <v>PASA</v>
      </c>
      <c r="BL154" s="1">
        <f>SUM(AI154,AE154,AA154,I154,O154,S154,W154)</f>
        <v>0</v>
      </c>
      <c r="BM154" s="1" t="str">
        <f>IFERROR(IF(BK154="PASA",_xlfn.NUMBERVALUE(MID(J154,5,LEN(J154)-1)),IF(BK154="NO PASA",_xlfn.NUMBERVALUE(MID(J154,8,LEN(J154)-1)),"")),"")</f>
        <v/>
      </c>
      <c r="BN154" s="1" t="str">
        <f>IFERROR(IF(BK154="NO PASA",_xlfn.TEXTAFTER(J154,"-",1),""),"")</f>
        <v/>
      </c>
      <c r="BO154" s="1">
        <f>COUNTIF(A154:AL154,"EXPLOTA")</f>
        <v>0</v>
      </c>
      <c r="BP154" s="1">
        <f>COUNT(I154,O154,S154,W154,AA154,AE154,AI154)</f>
        <v>0</v>
      </c>
      <c r="BQ154" s="1">
        <f>MAX(N154:AL154)</f>
        <v>0</v>
      </c>
      <c r="BR154" s="1">
        <f>SUM(K154,P154,T154,X154,AB154,AF154,AJ154)</f>
        <v>0</v>
      </c>
      <c r="BS154" s="1" t="e">
        <f>_xlfn.NUMBERVALUE(MID(E154,2,LEN(E154)-1))</f>
        <v>#VALUE!</v>
      </c>
      <c r="BT154" s="1">
        <f>COUNTIF(I154,_xlfn.NUMBERVALUE(MID(E154,2,LEN(E154)-1)))
 + COUNTIF(O154,_xlfn.NUMBERVALUE(MID(E154,2,LEN(E154)-1)))
 + COUNTIF(S154,_xlfn.NUMBERVALUE(MID(E154,2,LEN(E154)-1)))
 + COUNTIF(W154,_xlfn.NUMBERVALUE(MID(E154,2,LEN(E154)-1)))
 + COUNTIF(AA154,_xlfn.NUMBERVALUE(MID(E154,2,LEN(E154)-1)))
 + COUNTIF(AE154,_xlfn.NUMBERVALUE(MID(E154,2,LEN(E154)-1)))
 + COUNTIF(AI154,_xlfn.NUMBERVALUE(MID(E154,2,LEN(E154)-1)))</f>
        <v>0</v>
      </c>
    </row>
    <row r="155" spans="1:72" x14ac:dyDescent="0.3">
      <c r="A155" s="1" t="str">
        <f>IF(A154="ID HISTORICO",1,IF(AND(A154&lt;&gt;"ID HISTORICO",B155&lt;&gt;""),A154+1,""))</f>
        <v/>
      </c>
      <c r="BK155" s="1" t="str">
        <f>IF(LEFT(J155,2)="NO","NO PASA","PASA")</f>
        <v>PASA</v>
      </c>
      <c r="BL155" s="1">
        <f>SUM(AI155,AE155,AA155,I155,O155,S155,W155)</f>
        <v>0</v>
      </c>
      <c r="BM155" s="1" t="str">
        <f>IFERROR(IF(BK155="PASA",_xlfn.NUMBERVALUE(MID(J155,5,LEN(J155)-1)),IF(BK155="NO PASA",_xlfn.NUMBERVALUE(MID(J155,8,LEN(J155)-1)),"")),"")</f>
        <v/>
      </c>
      <c r="BN155" s="1" t="str">
        <f>IFERROR(IF(BK155="NO PASA",_xlfn.TEXTAFTER(J155,"-",1),""),"")</f>
        <v/>
      </c>
      <c r="BO155" s="1">
        <f>COUNTIF(A155:AL155,"EXPLOTA")</f>
        <v>0</v>
      </c>
      <c r="BP155" s="1">
        <f>COUNT(I155,O155,S155,W155,AA155,AE155,AI155)</f>
        <v>0</v>
      </c>
      <c r="BQ155" s="1">
        <f>MAX(N155:AL155)</f>
        <v>0</v>
      </c>
      <c r="BR155" s="1">
        <f>SUM(K155,P155,T155,X155,AB155,AF155,AJ155)</f>
        <v>0</v>
      </c>
      <c r="BS155" s="1" t="e">
        <f>_xlfn.NUMBERVALUE(MID(E155,2,LEN(E155)-1))</f>
        <v>#VALUE!</v>
      </c>
      <c r="BT155" s="1">
        <f>COUNTIF(I155,_xlfn.NUMBERVALUE(MID(E155,2,LEN(E155)-1)))
 + COUNTIF(O155,_xlfn.NUMBERVALUE(MID(E155,2,LEN(E155)-1)))
 + COUNTIF(S155,_xlfn.NUMBERVALUE(MID(E155,2,LEN(E155)-1)))
 + COUNTIF(W155,_xlfn.NUMBERVALUE(MID(E155,2,LEN(E155)-1)))
 + COUNTIF(AA155,_xlfn.NUMBERVALUE(MID(E155,2,LEN(E155)-1)))
 + COUNTIF(AE155,_xlfn.NUMBERVALUE(MID(E155,2,LEN(E155)-1)))
 + COUNTIF(AI155,_xlfn.NUMBERVALUE(MID(E155,2,LEN(E155)-1)))</f>
        <v>0</v>
      </c>
    </row>
    <row r="156" spans="1:72" x14ac:dyDescent="0.3">
      <c r="A156" s="1" t="str">
        <f>IF(A155="ID HISTORICO",1,IF(AND(A155&lt;&gt;"ID HISTORICO",B156&lt;&gt;""),A155+1,""))</f>
        <v/>
      </c>
      <c r="BK156" s="1" t="str">
        <f>IF(LEFT(J156,2)="NO","NO PASA","PASA")</f>
        <v>PASA</v>
      </c>
      <c r="BL156" s="1">
        <f>SUM(AI156,AE156,AA156,I156,O156,S156,W156)</f>
        <v>0</v>
      </c>
      <c r="BM156" s="1" t="str">
        <f>IFERROR(IF(BK156="PASA",_xlfn.NUMBERVALUE(MID(J156,5,LEN(J156)-1)),IF(BK156="NO PASA",_xlfn.NUMBERVALUE(MID(J156,8,LEN(J156)-1)),"")),"")</f>
        <v/>
      </c>
      <c r="BN156" s="1" t="str">
        <f>IFERROR(IF(BK156="NO PASA",_xlfn.TEXTAFTER(J156,"-",1),""),"")</f>
        <v/>
      </c>
      <c r="BO156" s="1">
        <f>COUNTIF(A156:AL156,"EXPLOTA")</f>
        <v>0</v>
      </c>
      <c r="BP156" s="1">
        <f>COUNT(I156,O156,S156,W156,AA156,AE156,AI156)</f>
        <v>0</v>
      </c>
      <c r="BQ156" s="1">
        <f>MAX(N156:AL156)</f>
        <v>0</v>
      </c>
      <c r="BR156" s="1">
        <f>SUM(K156,P156,T156,X156,AB156,AF156,AJ156)</f>
        <v>0</v>
      </c>
      <c r="BS156" s="1" t="e">
        <f>_xlfn.NUMBERVALUE(MID(E156,2,LEN(E156)-1))</f>
        <v>#VALUE!</v>
      </c>
      <c r="BT156" s="1">
        <f>COUNTIF(I156,_xlfn.NUMBERVALUE(MID(E156,2,LEN(E156)-1)))
 + COUNTIF(O156,_xlfn.NUMBERVALUE(MID(E156,2,LEN(E156)-1)))
 + COUNTIF(S156,_xlfn.NUMBERVALUE(MID(E156,2,LEN(E156)-1)))
 + COUNTIF(W156,_xlfn.NUMBERVALUE(MID(E156,2,LEN(E156)-1)))
 + COUNTIF(AA156,_xlfn.NUMBERVALUE(MID(E156,2,LEN(E156)-1)))
 + COUNTIF(AE156,_xlfn.NUMBERVALUE(MID(E156,2,LEN(E156)-1)))
 + COUNTIF(AI156,_xlfn.NUMBERVALUE(MID(E156,2,LEN(E156)-1)))</f>
        <v>0</v>
      </c>
    </row>
    <row r="157" spans="1:72" x14ac:dyDescent="0.3">
      <c r="A157" s="1" t="str">
        <f>IF(A156="ID HISTORICO",1,IF(AND(A156&lt;&gt;"ID HISTORICO",B157&lt;&gt;""),A156+1,""))</f>
        <v/>
      </c>
      <c r="BK157" s="1" t="str">
        <f>IF(LEFT(J157,2)="NO","NO PASA","PASA")</f>
        <v>PASA</v>
      </c>
      <c r="BL157" s="1">
        <f>SUM(AI157,AE157,AA157,I157,O157,S157,W157)</f>
        <v>0</v>
      </c>
      <c r="BM157" s="1" t="str">
        <f>IFERROR(IF(BK157="PASA",_xlfn.NUMBERVALUE(MID(J157,5,LEN(J157)-1)),IF(BK157="NO PASA",_xlfn.NUMBERVALUE(MID(J157,8,LEN(J157)-1)),"")),"")</f>
        <v/>
      </c>
      <c r="BN157" s="1" t="str">
        <f>IFERROR(IF(BK157="NO PASA",_xlfn.TEXTAFTER(J157,"-",1),""),"")</f>
        <v/>
      </c>
      <c r="BO157" s="1">
        <f>COUNTIF(A157:AL157,"EXPLOTA")</f>
        <v>0</v>
      </c>
      <c r="BP157" s="1">
        <f>COUNT(I157,O157,S157,W157,AA157,AE157,AI157)</f>
        <v>0</v>
      </c>
      <c r="BQ157" s="1">
        <f>MAX(N157:AL157)</f>
        <v>0</v>
      </c>
      <c r="BR157" s="1">
        <f>SUM(K157,P157,T157,X157,AB157,AF157,AJ157)</f>
        <v>0</v>
      </c>
      <c r="BS157" s="1" t="e">
        <f>_xlfn.NUMBERVALUE(MID(E157,2,LEN(E157)-1))</f>
        <v>#VALUE!</v>
      </c>
      <c r="BT157" s="1">
        <f>COUNTIF(I157,_xlfn.NUMBERVALUE(MID(E157,2,LEN(E157)-1)))
 + COUNTIF(O157,_xlfn.NUMBERVALUE(MID(E157,2,LEN(E157)-1)))
 + COUNTIF(S157,_xlfn.NUMBERVALUE(MID(E157,2,LEN(E157)-1)))
 + COUNTIF(W157,_xlfn.NUMBERVALUE(MID(E157,2,LEN(E157)-1)))
 + COUNTIF(AA157,_xlfn.NUMBERVALUE(MID(E157,2,LEN(E157)-1)))
 + COUNTIF(AE157,_xlfn.NUMBERVALUE(MID(E157,2,LEN(E157)-1)))
 + COUNTIF(AI157,_xlfn.NUMBERVALUE(MID(E157,2,LEN(E157)-1)))</f>
        <v>0</v>
      </c>
    </row>
    <row r="158" spans="1:72" x14ac:dyDescent="0.3">
      <c r="A158" s="1" t="str">
        <f>IF(A157="ID HISTORICO",1,IF(AND(A157&lt;&gt;"ID HISTORICO",B158&lt;&gt;""),A157+1,""))</f>
        <v/>
      </c>
      <c r="BK158" s="1" t="str">
        <f>IF(LEFT(J158,2)="NO","NO PASA","PASA")</f>
        <v>PASA</v>
      </c>
      <c r="BL158" s="1">
        <f>SUM(AI158,AE158,AA158,I158,O158,S158,W158)</f>
        <v>0</v>
      </c>
      <c r="BM158" s="1" t="str">
        <f>IFERROR(IF(BK158="PASA",_xlfn.NUMBERVALUE(MID(J158,5,LEN(J158)-1)),IF(BK158="NO PASA",_xlfn.NUMBERVALUE(MID(J158,8,LEN(J158)-1)),"")),"")</f>
        <v/>
      </c>
      <c r="BN158" s="1" t="str">
        <f>IFERROR(IF(BK158="NO PASA",_xlfn.TEXTAFTER(J158,"-",1),""),"")</f>
        <v/>
      </c>
      <c r="BO158" s="1">
        <f>COUNTIF(A158:AL158,"EXPLOTA")</f>
        <v>0</v>
      </c>
      <c r="BP158" s="1">
        <f>COUNT(I158,O158,S158,W158,AA158,AE158,AI158)</f>
        <v>0</v>
      </c>
      <c r="BQ158" s="1">
        <f>MAX(N158:AL158)</f>
        <v>0</v>
      </c>
      <c r="BR158" s="1">
        <f>SUM(K158,P158,T158,X158,AB158,AF158,AJ158)</f>
        <v>0</v>
      </c>
      <c r="BS158" s="1" t="e">
        <f>_xlfn.NUMBERVALUE(MID(E158,2,LEN(E158)-1))</f>
        <v>#VALUE!</v>
      </c>
      <c r="BT158" s="1">
        <f>COUNTIF(I158,_xlfn.NUMBERVALUE(MID(E158,2,LEN(E158)-1)))
 + COUNTIF(O158,_xlfn.NUMBERVALUE(MID(E158,2,LEN(E158)-1)))
 + COUNTIF(S158,_xlfn.NUMBERVALUE(MID(E158,2,LEN(E158)-1)))
 + COUNTIF(W158,_xlfn.NUMBERVALUE(MID(E158,2,LEN(E158)-1)))
 + COUNTIF(AA158,_xlfn.NUMBERVALUE(MID(E158,2,LEN(E158)-1)))
 + COUNTIF(AE158,_xlfn.NUMBERVALUE(MID(E158,2,LEN(E158)-1)))
 + COUNTIF(AI158,_xlfn.NUMBERVALUE(MID(E158,2,LEN(E158)-1)))</f>
        <v>0</v>
      </c>
    </row>
    <row r="159" spans="1:72" x14ac:dyDescent="0.3">
      <c r="A159" s="1" t="str">
        <f>IF(A158="ID HISTORICO",1,IF(AND(A158&lt;&gt;"ID HISTORICO",B159&lt;&gt;""),A158+1,""))</f>
        <v/>
      </c>
      <c r="BK159" s="1" t="str">
        <f>IF(LEFT(J159,2)="NO","NO PASA","PASA")</f>
        <v>PASA</v>
      </c>
      <c r="BL159" s="1">
        <f>SUM(AI159,AE159,AA159,I159,O159,S159,W159)</f>
        <v>0</v>
      </c>
      <c r="BM159" s="1" t="str">
        <f>IFERROR(IF(BK159="PASA",_xlfn.NUMBERVALUE(MID(J159,5,LEN(J159)-1)),IF(BK159="NO PASA",_xlfn.NUMBERVALUE(MID(J159,8,LEN(J159)-1)),"")),"")</f>
        <v/>
      </c>
      <c r="BN159" s="1" t="str">
        <f>IFERROR(IF(BK159="NO PASA",_xlfn.TEXTAFTER(J159,"-",1),""),"")</f>
        <v/>
      </c>
      <c r="BO159" s="1">
        <f>COUNTIF(A159:AL159,"EXPLOTA")</f>
        <v>0</v>
      </c>
      <c r="BP159" s="1">
        <f>COUNT(I159,O159,S159,W159,AA159,AE159,AI159)</f>
        <v>0</v>
      </c>
      <c r="BQ159" s="1">
        <f>MAX(N159:AL159)</f>
        <v>0</v>
      </c>
      <c r="BR159" s="1">
        <f>SUM(K159,P159,T159,X159,AB159,AF159,AJ159)</f>
        <v>0</v>
      </c>
      <c r="BS159" s="1" t="e">
        <f>_xlfn.NUMBERVALUE(MID(E159,2,LEN(E159)-1))</f>
        <v>#VALUE!</v>
      </c>
      <c r="BT159" s="1">
        <f>COUNTIF(I159,_xlfn.NUMBERVALUE(MID(E159,2,LEN(E159)-1)))
 + COUNTIF(O159,_xlfn.NUMBERVALUE(MID(E159,2,LEN(E159)-1)))
 + COUNTIF(S159,_xlfn.NUMBERVALUE(MID(E159,2,LEN(E159)-1)))
 + COUNTIF(W159,_xlfn.NUMBERVALUE(MID(E159,2,LEN(E159)-1)))
 + COUNTIF(AA159,_xlfn.NUMBERVALUE(MID(E159,2,LEN(E159)-1)))
 + COUNTIF(AE159,_xlfn.NUMBERVALUE(MID(E159,2,LEN(E159)-1)))
 + COUNTIF(AI159,_xlfn.NUMBERVALUE(MID(E159,2,LEN(E159)-1)))</f>
        <v>0</v>
      </c>
    </row>
  </sheetData>
  <autoFilter ref="A1:BU159" xr:uid="{779371B0-B8F3-4F97-B305-B9B06E6A8115}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48C5-FF1C-4167-ABF1-05F830D77FA2}">
  <sheetPr codeName="Hoja6"/>
  <dimension ref="A1:AR126"/>
  <sheetViews>
    <sheetView zoomScale="115" zoomScaleNormal="115" workbookViewId="0">
      <selection activeCell="B17" sqref="B17"/>
    </sheetView>
  </sheetViews>
  <sheetFormatPr baseColWidth="10" defaultColWidth="11.5546875" defaultRowHeight="14.4" x14ac:dyDescent="0.3"/>
  <cols>
    <col min="1" max="1" width="30" style="1" bestFit="1" customWidth="1"/>
    <col min="2" max="2" width="23.6640625" style="1" bestFit="1" customWidth="1"/>
    <col min="3" max="3" width="6.33203125" style="1" bestFit="1" customWidth="1"/>
    <col min="4" max="4" width="6.5546875" style="1" bestFit="1" customWidth="1"/>
    <col min="5" max="5" width="6" style="1" bestFit="1" customWidth="1"/>
    <col min="6" max="7" width="7.109375" style="1" bestFit="1" customWidth="1"/>
    <col min="8" max="9" width="8.88671875" style="1" bestFit="1" customWidth="1"/>
    <col min="10" max="10" width="6.33203125" style="1" bestFit="1" customWidth="1"/>
    <col min="11" max="11" width="31" style="1" bestFit="1" customWidth="1"/>
    <col min="12" max="12" width="7.5546875" style="1" bestFit="1" customWidth="1"/>
    <col min="13" max="13" width="13.109375" style="1" bestFit="1" customWidth="1"/>
    <col min="14" max="14" width="13.6640625" style="1" bestFit="1" customWidth="1"/>
    <col min="15" max="15" width="15.21875" style="1" bestFit="1" customWidth="1"/>
    <col min="16" max="16" width="12.109375" style="1" bestFit="1" customWidth="1"/>
    <col min="17" max="17" width="15.6640625" style="1" bestFit="1" customWidth="1"/>
    <col min="18" max="18" width="6.33203125" style="1" bestFit="1" customWidth="1"/>
    <col min="19" max="19" width="6.5546875" style="1" bestFit="1" customWidth="1"/>
    <col min="20" max="20" width="6" style="1" bestFit="1" customWidth="1"/>
    <col min="21" max="21" width="13.33203125" style="1" bestFit="1" customWidth="1"/>
    <col min="22" max="22" width="7.6640625" style="1" bestFit="1" customWidth="1"/>
    <col min="23" max="23" width="6.33203125" style="1" bestFit="1" customWidth="1"/>
    <col min="24" max="24" width="6.5546875" style="1" bestFit="1" customWidth="1"/>
    <col min="25" max="27" width="6" style="1" bestFit="1" customWidth="1"/>
    <col min="28" max="28" width="10.33203125" style="1" bestFit="1" customWidth="1"/>
    <col min="29" max="29" width="12.33203125" style="1" bestFit="1" customWidth="1"/>
    <col min="30" max="30" width="10.88671875" style="1" bestFit="1" customWidth="1"/>
    <col min="31" max="31" width="6.33203125" style="1" bestFit="1" customWidth="1"/>
    <col min="32" max="32" width="6.5546875" style="1" bestFit="1" customWidth="1"/>
    <col min="33" max="35" width="6" style="1" bestFit="1" customWidth="1"/>
    <col min="36" max="36" width="13.33203125" style="1" bestFit="1" customWidth="1"/>
    <col min="37" max="37" width="7.6640625" style="1" bestFit="1" customWidth="1"/>
    <col min="38" max="38" width="6.33203125" style="1" bestFit="1" customWidth="1"/>
    <col min="39" max="39" width="6.5546875" style="1" bestFit="1" customWidth="1"/>
    <col min="40" max="42" width="6" style="1" bestFit="1" customWidth="1"/>
    <col min="43" max="43" width="10.33203125" style="1" bestFit="1" customWidth="1"/>
    <col min="44" max="44" width="8.88671875" style="1" bestFit="1" customWidth="1"/>
    <col min="45" max="16384" width="11.5546875" style="1"/>
  </cols>
  <sheetData>
    <row r="1" spans="1:44" x14ac:dyDescent="0.3">
      <c r="A1" s="51" t="s">
        <v>96</v>
      </c>
      <c r="B1" s="1" t="s">
        <v>145</v>
      </c>
    </row>
    <row r="2" spans="1:44" x14ac:dyDescent="0.3">
      <c r="A2" s="51" t="s">
        <v>9</v>
      </c>
      <c r="B2" s="1" t="s">
        <v>146</v>
      </c>
    </row>
    <row r="4" spans="1:44" x14ac:dyDescent="0.3">
      <c r="B4" s="51" t="s">
        <v>144</v>
      </c>
      <c r="I4"/>
      <c r="J4"/>
      <c r="K4" s="7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ht="15" thickBot="1" x14ac:dyDescent="0.35">
      <c r="B5" s="1" t="s">
        <v>13</v>
      </c>
      <c r="H5" s="1" t="s">
        <v>157</v>
      </c>
      <c r="I5"/>
      <c r="J5"/>
      <c r="K5" s="7"/>
      <c r="L5" s="1" t="s">
        <v>151</v>
      </c>
      <c r="M5" s="1" t="s">
        <v>152</v>
      </c>
      <c r="N5" s="1" t="s">
        <v>153</v>
      </c>
      <c r="O5" s="1" t="s">
        <v>155</v>
      </c>
      <c r="P5" s="1" t="s">
        <v>154</v>
      </c>
      <c r="Q5" s="1" t="s">
        <v>156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15" thickBot="1" x14ac:dyDescent="0.35">
      <c r="A6" s="51" t="s">
        <v>98</v>
      </c>
      <c r="B6" s="1" t="s">
        <v>3</v>
      </c>
      <c r="C6" s="1" t="s">
        <v>1</v>
      </c>
      <c r="D6" s="1" t="s">
        <v>12</v>
      </c>
      <c r="E6" s="1" t="s">
        <v>11</v>
      </c>
      <c r="F6" s="1" t="s">
        <v>2</v>
      </c>
      <c r="G6" s="1" t="s">
        <v>10</v>
      </c>
      <c r="I6"/>
      <c r="J6"/>
      <c r="K6" s="7"/>
      <c r="L6" s="61" t="s">
        <v>3</v>
      </c>
      <c r="M6" s="62" t="s">
        <v>1</v>
      </c>
      <c r="N6" s="62" t="s">
        <v>12</v>
      </c>
      <c r="O6" s="62" t="s">
        <v>11</v>
      </c>
      <c r="P6" s="62" t="s">
        <v>2</v>
      </c>
      <c r="Q6" s="63" t="s">
        <v>10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 ht="15" thickBot="1" x14ac:dyDescent="0.35">
      <c r="A7" s="1" t="s">
        <v>39</v>
      </c>
      <c r="B7" s="52">
        <v>7</v>
      </c>
      <c r="C7" s="52">
        <v>3</v>
      </c>
      <c r="D7" s="52">
        <v>2</v>
      </c>
      <c r="E7" s="52">
        <v>3</v>
      </c>
      <c r="F7" s="52">
        <v>6</v>
      </c>
      <c r="G7" s="52">
        <v>3</v>
      </c>
      <c r="H7" s="52">
        <v>24</v>
      </c>
      <c r="I7"/>
      <c r="J7"/>
      <c r="K7" s="59" t="s">
        <v>111</v>
      </c>
      <c r="L7" s="64">
        <f t="shared" ref="L7:Q7" si="0">B7/SUM($B$7:$G$7)</f>
        <v>0.29166666666666669</v>
      </c>
      <c r="M7" s="65">
        <f t="shared" si="0"/>
        <v>0.125</v>
      </c>
      <c r="N7" s="65">
        <f t="shared" si="0"/>
        <v>8.3333333333333329E-2</v>
      </c>
      <c r="O7" s="65">
        <f t="shared" si="0"/>
        <v>0.125</v>
      </c>
      <c r="P7" s="65">
        <f t="shared" si="0"/>
        <v>0.25</v>
      </c>
      <c r="Q7" s="66">
        <f t="shared" si="0"/>
        <v>0.125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x14ac:dyDescent="0.3">
      <c r="A8" s="1" t="s">
        <v>88</v>
      </c>
      <c r="B8" s="52">
        <v>6</v>
      </c>
      <c r="C8" s="52">
        <v>0</v>
      </c>
      <c r="D8" s="52">
        <v>0</v>
      </c>
      <c r="E8" s="52">
        <v>0</v>
      </c>
      <c r="F8" s="52">
        <v>1</v>
      </c>
      <c r="G8" s="52">
        <v>0</v>
      </c>
      <c r="H8" s="52">
        <v>7</v>
      </c>
      <c r="I8"/>
      <c r="J8"/>
      <c r="K8" s="57" t="s">
        <v>149</v>
      </c>
      <c r="L8" s="67">
        <f>B10/SUM($B$10:$G$10)</f>
        <v>0.2</v>
      </c>
      <c r="M8" s="68">
        <f t="shared" ref="M8:Q8" si="1">C10/SUM($B$10:$G$10)</f>
        <v>0.10588235294117647</v>
      </c>
      <c r="N8" s="68">
        <f t="shared" si="1"/>
        <v>8.2352941176470587E-2</v>
      </c>
      <c r="O8" s="68">
        <f t="shared" si="1"/>
        <v>6.4705882352941183E-2</v>
      </c>
      <c r="P8" s="68">
        <f t="shared" si="1"/>
        <v>0.45294117647058824</v>
      </c>
      <c r="Q8" s="69">
        <f t="shared" si="1"/>
        <v>9.4117647058823528E-2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 x14ac:dyDescent="0.3">
      <c r="A9" s="1" t="s">
        <v>87</v>
      </c>
      <c r="B9" s="52">
        <v>13</v>
      </c>
      <c r="C9" s="52">
        <v>3</v>
      </c>
      <c r="D9" s="52">
        <v>2</v>
      </c>
      <c r="E9" s="52">
        <v>3</v>
      </c>
      <c r="F9" s="52">
        <v>7</v>
      </c>
      <c r="G9" s="52">
        <v>3</v>
      </c>
      <c r="H9" s="52">
        <v>31</v>
      </c>
      <c r="I9"/>
      <c r="J9"/>
      <c r="K9" s="58" t="s">
        <v>148</v>
      </c>
      <c r="L9" s="70">
        <f>B12/SUM($B$12:$G$12)</f>
        <v>0</v>
      </c>
      <c r="M9" s="71">
        <f t="shared" ref="M9:Q9" si="2">C12/SUM($B$12:$G$12)</f>
        <v>0</v>
      </c>
      <c r="N9" s="71">
        <f t="shared" si="2"/>
        <v>2.5000000000000001E-2</v>
      </c>
      <c r="O9" s="71">
        <f t="shared" si="2"/>
        <v>0</v>
      </c>
      <c r="P9" s="71">
        <f t="shared" si="2"/>
        <v>0.75</v>
      </c>
      <c r="Q9" s="72">
        <f t="shared" si="2"/>
        <v>0.22500000000000001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 ht="15" thickBot="1" x14ac:dyDescent="0.35">
      <c r="A10" s="1" t="s">
        <v>107</v>
      </c>
      <c r="B10" s="52">
        <v>34</v>
      </c>
      <c r="C10" s="52">
        <v>18</v>
      </c>
      <c r="D10" s="52">
        <v>14</v>
      </c>
      <c r="E10" s="52">
        <v>11</v>
      </c>
      <c r="F10" s="52">
        <v>77</v>
      </c>
      <c r="G10" s="52">
        <v>16</v>
      </c>
      <c r="H10" s="52">
        <v>170</v>
      </c>
      <c r="I10"/>
      <c r="J10"/>
      <c r="K10" s="11" t="s">
        <v>150</v>
      </c>
      <c r="L10" s="73">
        <f>B13/SUM($B$13:$G$13)</f>
        <v>0.16901408450704225</v>
      </c>
      <c r="M10" s="74">
        <f t="shared" ref="M10:Q10" si="3">C13/SUM($B$13:$G$13)</f>
        <v>8.4507042253521125E-2</v>
      </c>
      <c r="N10" s="74">
        <f t="shared" si="3"/>
        <v>7.0422535211267609E-2</v>
      </c>
      <c r="O10" s="74">
        <f t="shared" si="3"/>
        <v>5.1643192488262914E-2</v>
      </c>
      <c r="P10" s="74">
        <f t="shared" si="3"/>
        <v>0.50704225352112675</v>
      </c>
      <c r="Q10" s="75">
        <f t="shared" si="3"/>
        <v>0.11737089201877934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 ht="15" thickBot="1" x14ac:dyDescent="0.35">
      <c r="A11" s="1" t="s">
        <v>90</v>
      </c>
      <c r="B11" s="52">
        <v>2</v>
      </c>
      <c r="C11" s="52">
        <v>0</v>
      </c>
      <c r="D11" s="52">
        <v>0</v>
      </c>
      <c r="E11" s="52">
        <v>0</v>
      </c>
      <c r="F11" s="52">
        <v>1</v>
      </c>
      <c r="G11" s="52">
        <v>0</v>
      </c>
      <c r="H11" s="52">
        <v>3</v>
      </c>
      <c r="I11"/>
      <c r="J11"/>
      <c r="K11" s="60" t="s">
        <v>147</v>
      </c>
      <c r="L11" s="64">
        <f>B15/SUM($B$15:$G$15)</f>
        <v>6.3372312334967928E-2</v>
      </c>
      <c r="M11" s="65">
        <f t="shared" ref="M11:Q11" si="4">C15/SUM($B$15:$G$15)</f>
        <v>0.13730667672576385</v>
      </c>
      <c r="N11" s="65">
        <f t="shared" si="4"/>
        <v>0.1716333459072048</v>
      </c>
      <c r="O11" s="65">
        <f t="shared" si="4"/>
        <v>8.3909635776855673E-2</v>
      </c>
      <c r="P11" s="65">
        <f t="shared" si="4"/>
        <v>0.35307431158053559</v>
      </c>
      <c r="Q11" s="66">
        <f t="shared" si="4"/>
        <v>0.19070371767467201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 ht="15" thickBot="1" x14ac:dyDescent="0.35">
      <c r="A12" s="1" t="s">
        <v>89</v>
      </c>
      <c r="B12" s="52">
        <v>0</v>
      </c>
      <c r="C12" s="52">
        <v>0</v>
      </c>
      <c r="D12" s="52">
        <v>1</v>
      </c>
      <c r="E12" s="52">
        <v>0</v>
      </c>
      <c r="F12" s="52">
        <v>30</v>
      </c>
      <c r="G12" s="52">
        <v>9</v>
      </c>
      <c r="H12" s="52">
        <v>40</v>
      </c>
      <c r="I12"/>
      <c r="J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 ht="15" thickBot="1" x14ac:dyDescent="0.35">
      <c r="A13" s="1" t="s">
        <v>108</v>
      </c>
      <c r="B13" s="52">
        <v>36</v>
      </c>
      <c r="C13" s="52">
        <v>18</v>
      </c>
      <c r="D13" s="52">
        <v>15</v>
      </c>
      <c r="E13" s="52">
        <v>11</v>
      </c>
      <c r="F13" s="52">
        <v>108</v>
      </c>
      <c r="G13" s="52">
        <v>25</v>
      </c>
      <c r="H13" s="52">
        <v>213</v>
      </c>
      <c r="I13"/>
      <c r="J13"/>
      <c r="K13" s="8" t="s">
        <v>111</v>
      </c>
      <c r="L13" s="57" t="str">
        <f>IF(L7=MAX($L7:$Q7),L$5,"")</f>
        <v>EMISOR</v>
      </c>
      <c r="M13" s="76" t="str">
        <f>IF(M7=MAX($L7:$Q7),M$5,"")</f>
        <v/>
      </c>
      <c r="N13" s="76" t="str">
        <f>IF(N7=MAX($L7:$Q7),N$5,"")</f>
        <v/>
      </c>
      <c r="O13" s="76" t="str">
        <f t="shared" ref="O13:Q13" si="5">IF(O7=MAX($L7:$Q7),O$5,"")</f>
        <v/>
      </c>
      <c r="P13" s="76" t="str">
        <f t="shared" si="5"/>
        <v/>
      </c>
      <c r="Q13" s="77" t="str">
        <f t="shared" si="5"/>
        <v/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 x14ac:dyDescent="0.3">
      <c r="A14" s="1" t="s">
        <v>109</v>
      </c>
      <c r="B14" s="55">
        <v>0.16901408450704225</v>
      </c>
      <c r="C14" s="55">
        <v>8.4507042253521125E-2</v>
      </c>
      <c r="D14" s="55">
        <v>7.0422535211267609E-2</v>
      </c>
      <c r="E14" s="55">
        <v>5.1643192488262914E-2</v>
      </c>
      <c r="F14" s="55">
        <v>0.50704225352112675</v>
      </c>
      <c r="G14" s="55">
        <v>0.11737089201877934</v>
      </c>
      <c r="H14" s="55">
        <v>1</v>
      </c>
      <c r="I14"/>
      <c r="J14"/>
      <c r="K14" s="57" t="s">
        <v>149</v>
      </c>
      <c r="L14" s="57" t="str">
        <f t="shared" ref="L14:Q14" si="6">IF(L8=MAX($L8:$Q8),L$5,"")</f>
        <v/>
      </c>
      <c r="M14" s="76" t="str">
        <f t="shared" si="6"/>
        <v/>
      </c>
      <c r="N14" s="76" t="str">
        <f t="shared" si="6"/>
        <v/>
      </c>
      <c r="O14" s="76" t="str">
        <f t="shared" si="6"/>
        <v/>
      </c>
      <c r="P14" s="76" t="str">
        <f t="shared" si="6"/>
        <v>ESPECIALISTA</v>
      </c>
      <c r="Q14" s="77" t="str">
        <f t="shared" si="6"/>
        <v/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 x14ac:dyDescent="0.3">
      <c r="A15" s="1" t="s">
        <v>97</v>
      </c>
      <c r="B15" s="52">
        <v>2.7692307692307692</v>
      </c>
      <c r="C15" s="52">
        <v>6</v>
      </c>
      <c r="D15" s="52">
        <v>7.5</v>
      </c>
      <c r="E15" s="52">
        <v>3.6666666666666665</v>
      </c>
      <c r="F15" s="52">
        <v>15.428571428571429</v>
      </c>
      <c r="G15" s="52">
        <v>8.3333333333333339</v>
      </c>
      <c r="H15" s="52">
        <v>6.870967741935484</v>
      </c>
      <c r="I15"/>
      <c r="J15"/>
      <c r="K15" s="58" t="s">
        <v>148</v>
      </c>
      <c r="L15" s="58" t="str">
        <f t="shared" ref="L15:Q15" si="7">IF(L9=MAX($L9:$Q9),L$5,"")</f>
        <v/>
      </c>
      <c r="M15" s="1" t="str">
        <f t="shared" si="7"/>
        <v/>
      </c>
      <c r="N15" s="1" t="str">
        <f t="shared" si="7"/>
        <v/>
      </c>
      <c r="O15" s="1" t="str">
        <f t="shared" si="7"/>
        <v/>
      </c>
      <c r="P15" s="1" t="str">
        <f t="shared" si="7"/>
        <v>ESPECIALISTA</v>
      </c>
      <c r="Q15" s="78" t="str">
        <f t="shared" si="7"/>
        <v/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 ht="15" thickBot="1" x14ac:dyDescent="0.35">
      <c r="A16" s="1" t="s">
        <v>110</v>
      </c>
      <c r="B16" s="52">
        <v>4</v>
      </c>
      <c r="C16" s="52">
        <v>12</v>
      </c>
      <c r="D16" s="52">
        <v>10</v>
      </c>
      <c r="E16" s="52">
        <v>6</v>
      </c>
      <c r="F16" s="52">
        <v>20</v>
      </c>
      <c r="G16" s="52">
        <v>8</v>
      </c>
      <c r="H16" s="52">
        <v>10.25</v>
      </c>
      <c r="I16"/>
      <c r="J16"/>
      <c r="K16" s="11" t="s">
        <v>150</v>
      </c>
      <c r="L16" s="81" t="str">
        <f t="shared" ref="L16:Q16" si="8">IF(L10=MAX($L10:$Q10),L$5,"")</f>
        <v/>
      </c>
      <c r="M16" s="79" t="str">
        <f t="shared" si="8"/>
        <v/>
      </c>
      <c r="N16" s="79" t="str">
        <f t="shared" si="8"/>
        <v/>
      </c>
      <c r="O16" s="79" t="str">
        <f t="shared" si="8"/>
        <v/>
      </c>
      <c r="P16" s="79" t="str">
        <f t="shared" si="8"/>
        <v>ESPECIALISTA</v>
      </c>
      <c r="Q16" s="80" t="str">
        <f t="shared" si="8"/>
        <v/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ht="15" thickBot="1" x14ac:dyDescent="0.35">
      <c r="A17"/>
      <c r="H17"/>
      <c r="I17"/>
      <c r="J17"/>
      <c r="K17" s="81" t="s">
        <v>147</v>
      </c>
      <c r="L17" s="81" t="str">
        <f t="shared" ref="L17:Q17" si="9">IF(L11=MAX($L11:$Q11),L$5,"")</f>
        <v/>
      </c>
      <c r="M17" s="79" t="str">
        <f t="shared" si="9"/>
        <v/>
      </c>
      <c r="N17" s="79" t="str">
        <f t="shared" si="9"/>
        <v/>
      </c>
      <c r="O17" s="79" t="str">
        <f t="shared" si="9"/>
        <v/>
      </c>
      <c r="P17" s="79" t="str">
        <f t="shared" si="9"/>
        <v>ESPECIALISTA</v>
      </c>
      <c r="Q17" s="80" t="str">
        <f t="shared" si="9"/>
        <v/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x14ac:dyDescent="0.3">
      <c r="A18"/>
      <c r="H18"/>
      <c r="I18"/>
      <c r="J18"/>
      <c r="K18" s="7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x14ac:dyDescent="0.3">
      <c r="A19"/>
      <c r="H19"/>
      <c r="I19"/>
      <c r="J19"/>
      <c r="K19" s="7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 x14ac:dyDescent="0.3">
      <c r="A20"/>
      <c r="H20"/>
      <c r="I20"/>
      <c r="J20"/>
      <c r="K20" s="7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 x14ac:dyDescent="0.3">
      <c r="A21"/>
      <c r="H21"/>
      <c r="I21"/>
      <c r="J21"/>
      <c r="K21" s="7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A22"/>
      <c r="B22"/>
      <c r="C22"/>
      <c r="D22"/>
      <c r="E22"/>
      <c r="F22"/>
      <c r="G22"/>
      <c r="H22"/>
      <c r="I22"/>
      <c r="J22"/>
      <c r="K22" s="7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x14ac:dyDescent="0.3">
      <c r="A23"/>
      <c r="B23"/>
      <c r="C23"/>
      <c r="D23"/>
      <c r="E23"/>
      <c r="F23"/>
      <c r="G23"/>
      <c r="H23"/>
      <c r="I23"/>
      <c r="J23"/>
      <c r="K23" s="7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 x14ac:dyDescent="0.3">
      <c r="A24"/>
      <c r="B24"/>
      <c r="C24"/>
      <c r="D24"/>
      <c r="E24"/>
      <c r="F24"/>
      <c r="G24"/>
      <c r="H24"/>
      <c r="I24"/>
      <c r="J24"/>
      <c r="K24" s="7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 x14ac:dyDescent="0.3">
      <c r="A25"/>
      <c r="B25"/>
      <c r="C25"/>
      <c r="D25"/>
      <c r="E25"/>
      <c r="F25"/>
      <c r="G25"/>
      <c r="H25"/>
      <c r="I25"/>
      <c r="J25"/>
      <c r="K25" s="7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x14ac:dyDescent="0.3">
      <c r="A26"/>
      <c r="B26"/>
      <c r="C26"/>
      <c r="D26"/>
      <c r="E26"/>
      <c r="F26"/>
      <c r="G26"/>
      <c r="H26"/>
      <c r="I26"/>
      <c r="J26"/>
      <c r="K26" s="7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x14ac:dyDescent="0.3">
      <c r="A27"/>
      <c r="B27"/>
      <c r="C27"/>
      <c r="D27"/>
      <c r="E27"/>
      <c r="F27"/>
      <c r="G27"/>
      <c r="H27"/>
      <c r="I27"/>
      <c r="J27"/>
      <c r="K27" s="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x14ac:dyDescent="0.3">
      <c r="A28"/>
      <c r="B28"/>
      <c r="C28"/>
      <c r="D28"/>
      <c r="E28"/>
      <c r="F28"/>
      <c r="G28"/>
      <c r="H28"/>
      <c r="I28"/>
      <c r="J28"/>
      <c r="K28" s="7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x14ac:dyDescent="0.3">
      <c r="A29"/>
      <c r="B29"/>
      <c r="C29"/>
      <c r="D29"/>
      <c r="E29"/>
      <c r="F29"/>
      <c r="G29"/>
      <c r="H29"/>
    </row>
    <row r="30" spans="1:44" x14ac:dyDescent="0.3">
      <c r="A30"/>
      <c r="B30"/>
      <c r="C30"/>
      <c r="D30"/>
      <c r="E30"/>
      <c r="F30"/>
      <c r="G30"/>
      <c r="H30"/>
    </row>
    <row r="31" spans="1:44" x14ac:dyDescent="0.3">
      <c r="A31"/>
      <c r="B31"/>
      <c r="C31"/>
      <c r="D31"/>
      <c r="E31"/>
      <c r="F31"/>
      <c r="G31"/>
      <c r="H31"/>
    </row>
    <row r="32" spans="1:44" x14ac:dyDescent="0.3">
      <c r="A32"/>
      <c r="B32"/>
      <c r="C32"/>
      <c r="D32"/>
      <c r="E32"/>
      <c r="F32"/>
      <c r="G32"/>
      <c r="H32"/>
    </row>
    <row r="33" spans="1:8" x14ac:dyDescent="0.3">
      <c r="A33"/>
      <c r="B33"/>
      <c r="C33"/>
      <c r="D33"/>
      <c r="E33"/>
      <c r="F33"/>
      <c r="G33"/>
      <c r="H33"/>
    </row>
    <row r="34" spans="1:8" x14ac:dyDescent="0.3">
      <c r="A34"/>
      <c r="B34"/>
      <c r="C34"/>
      <c r="D34"/>
      <c r="E34"/>
      <c r="F34"/>
      <c r="G34"/>
      <c r="H34"/>
    </row>
    <row r="35" spans="1:8" x14ac:dyDescent="0.3">
      <c r="A35"/>
      <c r="B35"/>
      <c r="C35"/>
      <c r="D35"/>
      <c r="E35"/>
      <c r="F35"/>
      <c r="G35"/>
      <c r="H35"/>
    </row>
    <row r="36" spans="1:8" x14ac:dyDescent="0.3">
      <c r="A36"/>
      <c r="B36"/>
      <c r="C36"/>
      <c r="D36"/>
      <c r="E36"/>
      <c r="F36"/>
      <c r="G36"/>
      <c r="H36"/>
    </row>
    <row r="37" spans="1:8" x14ac:dyDescent="0.3">
      <c r="A37"/>
      <c r="B37"/>
      <c r="C37"/>
      <c r="D37"/>
      <c r="E37"/>
      <c r="F37"/>
      <c r="G37"/>
      <c r="H37"/>
    </row>
    <row r="38" spans="1:8" x14ac:dyDescent="0.3">
      <c r="A38"/>
      <c r="B38"/>
      <c r="C38"/>
      <c r="D38"/>
      <c r="E38"/>
      <c r="F38"/>
      <c r="G38"/>
      <c r="H38"/>
    </row>
    <row r="39" spans="1:8" x14ac:dyDescent="0.3">
      <c r="A39"/>
      <c r="B39"/>
      <c r="C39"/>
      <c r="D39"/>
      <c r="E39"/>
      <c r="F39"/>
      <c r="G39"/>
      <c r="H39"/>
    </row>
    <row r="40" spans="1:8" x14ac:dyDescent="0.3">
      <c r="A40"/>
      <c r="B40"/>
      <c r="C40"/>
      <c r="D40"/>
      <c r="E40"/>
      <c r="F40"/>
      <c r="G40"/>
      <c r="H40"/>
    </row>
    <row r="41" spans="1:8" x14ac:dyDescent="0.3">
      <c r="A41"/>
      <c r="B41"/>
      <c r="C41"/>
      <c r="D41"/>
      <c r="E41"/>
      <c r="F41"/>
      <c r="G41"/>
      <c r="H41"/>
    </row>
    <row r="42" spans="1:8" x14ac:dyDescent="0.3">
      <c r="A42"/>
      <c r="B42"/>
      <c r="C42"/>
      <c r="D42"/>
      <c r="E42"/>
      <c r="F42"/>
      <c r="G42"/>
      <c r="H42"/>
    </row>
    <row r="43" spans="1:8" x14ac:dyDescent="0.3">
      <c r="A43"/>
      <c r="B43"/>
      <c r="C43"/>
      <c r="D43"/>
      <c r="E43"/>
      <c r="F43"/>
      <c r="G43"/>
      <c r="H43"/>
    </row>
    <row r="44" spans="1:8" x14ac:dyDescent="0.3">
      <c r="A44"/>
      <c r="B44"/>
      <c r="C44"/>
      <c r="D44"/>
      <c r="E44"/>
      <c r="F44"/>
      <c r="G44"/>
      <c r="H44"/>
    </row>
    <row r="45" spans="1:8" x14ac:dyDescent="0.3">
      <c r="A45"/>
      <c r="B45"/>
      <c r="C45"/>
      <c r="D45"/>
      <c r="E45"/>
      <c r="F45"/>
      <c r="G45"/>
      <c r="H45"/>
    </row>
    <row r="46" spans="1:8" x14ac:dyDescent="0.3">
      <c r="A46"/>
      <c r="B46"/>
      <c r="C46"/>
      <c r="D46"/>
      <c r="E46"/>
      <c r="F46"/>
      <c r="G46"/>
      <c r="H46"/>
    </row>
    <row r="47" spans="1:8" x14ac:dyDescent="0.3">
      <c r="A47"/>
      <c r="B47"/>
      <c r="C47"/>
      <c r="D47"/>
      <c r="E47"/>
      <c r="F47"/>
      <c r="G47"/>
      <c r="H47"/>
    </row>
    <row r="48" spans="1:8" x14ac:dyDescent="0.3">
      <c r="A48"/>
      <c r="B48"/>
      <c r="C48"/>
      <c r="D48"/>
      <c r="E48"/>
      <c r="F48"/>
      <c r="G48"/>
      <c r="H48"/>
    </row>
    <row r="49" spans="1:8" x14ac:dyDescent="0.3">
      <c r="A49"/>
      <c r="B49"/>
      <c r="C49"/>
      <c r="D49"/>
      <c r="E49"/>
      <c r="F49"/>
      <c r="G49"/>
      <c r="H49"/>
    </row>
    <row r="50" spans="1:8" x14ac:dyDescent="0.3">
      <c r="A50"/>
      <c r="B50"/>
      <c r="C50"/>
      <c r="D50"/>
      <c r="E50"/>
      <c r="F50"/>
      <c r="G50"/>
      <c r="H50"/>
    </row>
    <row r="51" spans="1:8" x14ac:dyDescent="0.3">
      <c r="A51"/>
      <c r="B51"/>
      <c r="C51"/>
      <c r="D51"/>
      <c r="E51"/>
      <c r="F51"/>
      <c r="G51"/>
      <c r="H51"/>
    </row>
    <row r="52" spans="1:8" x14ac:dyDescent="0.3">
      <c r="A52"/>
      <c r="B52"/>
      <c r="C52"/>
      <c r="D52"/>
      <c r="E52"/>
      <c r="F52"/>
      <c r="G52"/>
      <c r="H52"/>
    </row>
    <row r="53" spans="1:8" x14ac:dyDescent="0.3">
      <c r="A53"/>
      <c r="B53"/>
      <c r="C53"/>
      <c r="D53"/>
      <c r="E53"/>
      <c r="F53"/>
      <c r="G53"/>
      <c r="H53"/>
    </row>
    <row r="54" spans="1:8" x14ac:dyDescent="0.3">
      <c r="A54"/>
      <c r="B54"/>
      <c r="C54"/>
      <c r="D54"/>
      <c r="E54"/>
      <c r="F54"/>
      <c r="G54"/>
      <c r="H54"/>
    </row>
    <row r="55" spans="1:8" x14ac:dyDescent="0.3">
      <c r="A55"/>
      <c r="B55"/>
      <c r="C55"/>
      <c r="D55"/>
      <c r="E55"/>
      <c r="F55"/>
      <c r="G55"/>
      <c r="H55"/>
    </row>
    <row r="56" spans="1:8" x14ac:dyDescent="0.3">
      <c r="A56"/>
      <c r="B56"/>
      <c r="C56"/>
      <c r="D56"/>
      <c r="E56"/>
      <c r="F56"/>
      <c r="G56"/>
      <c r="H56"/>
    </row>
    <row r="57" spans="1:8" x14ac:dyDescent="0.3">
      <c r="A57"/>
      <c r="B57"/>
      <c r="C57"/>
      <c r="D57"/>
      <c r="E57"/>
      <c r="F57"/>
      <c r="G57"/>
      <c r="H57"/>
    </row>
    <row r="58" spans="1:8" x14ac:dyDescent="0.3">
      <c r="A58"/>
      <c r="B58"/>
      <c r="C58"/>
      <c r="D58"/>
      <c r="E58"/>
      <c r="F58"/>
      <c r="G58"/>
      <c r="H58"/>
    </row>
    <row r="59" spans="1:8" x14ac:dyDescent="0.3">
      <c r="A59"/>
      <c r="B59"/>
      <c r="C59"/>
      <c r="D59"/>
      <c r="E59"/>
      <c r="F59"/>
      <c r="G59"/>
      <c r="H59"/>
    </row>
    <row r="60" spans="1:8" x14ac:dyDescent="0.3">
      <c r="A60"/>
      <c r="B60"/>
      <c r="C60"/>
      <c r="D60"/>
      <c r="E60"/>
      <c r="F60"/>
      <c r="G60"/>
      <c r="H60"/>
    </row>
    <row r="61" spans="1:8" x14ac:dyDescent="0.3">
      <c r="A61"/>
      <c r="B61"/>
      <c r="C61"/>
      <c r="D61"/>
      <c r="E61"/>
      <c r="F61"/>
      <c r="G61"/>
      <c r="H61"/>
    </row>
    <row r="62" spans="1:8" x14ac:dyDescent="0.3">
      <c r="A62"/>
      <c r="B62"/>
      <c r="C62"/>
      <c r="D62"/>
      <c r="E62"/>
      <c r="F62"/>
      <c r="G62"/>
      <c r="H62"/>
    </row>
    <row r="63" spans="1:8" x14ac:dyDescent="0.3">
      <c r="A63"/>
      <c r="B63"/>
      <c r="C63"/>
      <c r="D63"/>
      <c r="E63"/>
      <c r="F63"/>
      <c r="G63"/>
      <c r="H63"/>
    </row>
    <row r="64" spans="1:8" x14ac:dyDescent="0.3">
      <c r="A64"/>
      <c r="B64"/>
      <c r="C64"/>
      <c r="D64"/>
      <c r="E64"/>
      <c r="F64"/>
      <c r="G64"/>
      <c r="H64"/>
    </row>
    <row r="65" spans="1:8" x14ac:dyDescent="0.3">
      <c r="A65"/>
      <c r="B65"/>
      <c r="C65"/>
      <c r="D65"/>
      <c r="E65"/>
      <c r="F65"/>
      <c r="G65"/>
      <c r="H65"/>
    </row>
    <row r="66" spans="1:8" x14ac:dyDescent="0.3">
      <c r="A66"/>
      <c r="B66"/>
      <c r="C66"/>
      <c r="D66"/>
      <c r="E66"/>
      <c r="F66"/>
      <c r="G66"/>
      <c r="H66"/>
    </row>
    <row r="67" spans="1:8" x14ac:dyDescent="0.3">
      <c r="A67"/>
      <c r="B67"/>
      <c r="C67"/>
      <c r="D67"/>
      <c r="E67"/>
      <c r="F67"/>
      <c r="G67"/>
      <c r="H67"/>
    </row>
    <row r="68" spans="1:8" x14ac:dyDescent="0.3">
      <c r="A68"/>
      <c r="B68"/>
      <c r="C68"/>
      <c r="D68"/>
      <c r="E68"/>
      <c r="F68"/>
      <c r="G68"/>
      <c r="H68"/>
    </row>
    <row r="69" spans="1:8" x14ac:dyDescent="0.3">
      <c r="A69"/>
      <c r="B69"/>
      <c r="C69"/>
      <c r="D69"/>
      <c r="E69"/>
      <c r="F69"/>
      <c r="G69"/>
      <c r="H69"/>
    </row>
    <row r="70" spans="1:8" x14ac:dyDescent="0.3">
      <c r="A70"/>
      <c r="B70"/>
      <c r="C70"/>
      <c r="D70"/>
      <c r="E70"/>
      <c r="F70"/>
      <c r="G70"/>
      <c r="H70"/>
    </row>
    <row r="71" spans="1:8" x14ac:dyDescent="0.3">
      <c r="A71"/>
      <c r="B71"/>
      <c r="C71"/>
      <c r="D71"/>
      <c r="E71"/>
      <c r="F71"/>
      <c r="G71"/>
      <c r="H71"/>
    </row>
    <row r="72" spans="1:8" x14ac:dyDescent="0.3">
      <c r="A72"/>
      <c r="B72"/>
      <c r="C72"/>
      <c r="D72"/>
      <c r="E72"/>
      <c r="F72"/>
      <c r="G72"/>
      <c r="H72"/>
    </row>
    <row r="73" spans="1:8" x14ac:dyDescent="0.3">
      <c r="A73"/>
      <c r="B73"/>
      <c r="C73"/>
      <c r="D73"/>
      <c r="E73"/>
      <c r="F73"/>
      <c r="G73"/>
      <c r="H73"/>
    </row>
    <row r="74" spans="1:8" x14ac:dyDescent="0.3">
      <c r="A74"/>
      <c r="B74"/>
      <c r="C74"/>
      <c r="D74"/>
      <c r="E74"/>
      <c r="F74"/>
      <c r="G74"/>
      <c r="H74"/>
    </row>
    <row r="75" spans="1:8" x14ac:dyDescent="0.3">
      <c r="A75"/>
      <c r="B75"/>
      <c r="C75"/>
      <c r="D75"/>
      <c r="E75"/>
      <c r="F75"/>
      <c r="G75"/>
      <c r="H75"/>
    </row>
    <row r="76" spans="1:8" x14ac:dyDescent="0.3">
      <c r="A76"/>
      <c r="B76"/>
      <c r="C76"/>
      <c r="D76"/>
      <c r="E76"/>
      <c r="F76"/>
      <c r="G76"/>
      <c r="H76"/>
    </row>
    <row r="77" spans="1:8" x14ac:dyDescent="0.3">
      <c r="A77"/>
      <c r="B77"/>
      <c r="C77"/>
      <c r="D77"/>
      <c r="E77"/>
      <c r="F77"/>
      <c r="G77"/>
      <c r="H77"/>
    </row>
    <row r="78" spans="1:8" x14ac:dyDescent="0.3">
      <c r="A78"/>
      <c r="B78"/>
      <c r="C78"/>
      <c r="D78"/>
      <c r="E78"/>
      <c r="F78"/>
      <c r="G78"/>
      <c r="H78"/>
    </row>
    <row r="79" spans="1:8" x14ac:dyDescent="0.3">
      <c r="A79"/>
      <c r="B79"/>
      <c r="C79"/>
      <c r="D79"/>
      <c r="E79"/>
      <c r="F79"/>
      <c r="G79"/>
      <c r="H79"/>
    </row>
    <row r="80" spans="1:8" x14ac:dyDescent="0.3">
      <c r="A80"/>
      <c r="B80"/>
      <c r="C80"/>
      <c r="D80"/>
      <c r="E80"/>
      <c r="F80"/>
      <c r="G80"/>
      <c r="H80"/>
    </row>
    <row r="81" spans="1:8" x14ac:dyDescent="0.3">
      <c r="A81"/>
      <c r="B81"/>
      <c r="C81"/>
      <c r="D81"/>
      <c r="E81"/>
      <c r="F81"/>
      <c r="G81"/>
      <c r="H81"/>
    </row>
    <row r="82" spans="1:8" x14ac:dyDescent="0.3">
      <c r="A82"/>
      <c r="B82"/>
      <c r="C82"/>
      <c r="D82"/>
      <c r="E82"/>
      <c r="F82"/>
      <c r="G82"/>
      <c r="H82"/>
    </row>
    <row r="83" spans="1:8" x14ac:dyDescent="0.3">
      <c r="A83"/>
      <c r="B83"/>
      <c r="C83"/>
      <c r="D83"/>
      <c r="E83"/>
      <c r="F83"/>
      <c r="G83"/>
      <c r="H83"/>
    </row>
    <row r="84" spans="1:8" x14ac:dyDescent="0.3">
      <c r="A84"/>
      <c r="B84"/>
      <c r="C84"/>
      <c r="D84"/>
      <c r="E84"/>
      <c r="F84"/>
      <c r="G84"/>
      <c r="H84"/>
    </row>
    <row r="85" spans="1:8" x14ac:dyDescent="0.3">
      <c r="A85"/>
      <c r="B85"/>
      <c r="C85"/>
      <c r="D85"/>
      <c r="E85"/>
      <c r="F85"/>
      <c r="G85"/>
      <c r="H85"/>
    </row>
    <row r="86" spans="1:8" x14ac:dyDescent="0.3">
      <c r="A86"/>
      <c r="B86"/>
      <c r="C86"/>
      <c r="D86"/>
      <c r="E86"/>
      <c r="F86"/>
      <c r="G86"/>
      <c r="H86"/>
    </row>
    <row r="87" spans="1:8" x14ac:dyDescent="0.3">
      <c r="A87"/>
      <c r="B87"/>
      <c r="C87"/>
      <c r="D87"/>
      <c r="E87"/>
      <c r="F87"/>
      <c r="G87"/>
      <c r="H87"/>
    </row>
    <row r="88" spans="1:8" x14ac:dyDescent="0.3">
      <c r="A88"/>
      <c r="B88"/>
      <c r="C88"/>
      <c r="D88"/>
      <c r="E88"/>
      <c r="F88"/>
      <c r="G88"/>
      <c r="H88"/>
    </row>
    <row r="89" spans="1:8" x14ac:dyDescent="0.3">
      <c r="A89"/>
      <c r="B89"/>
      <c r="C89"/>
      <c r="D89"/>
      <c r="E89"/>
      <c r="F89"/>
      <c r="G89"/>
      <c r="H89"/>
    </row>
    <row r="90" spans="1:8" x14ac:dyDescent="0.3">
      <c r="A90"/>
      <c r="B90"/>
      <c r="C90"/>
      <c r="D90"/>
      <c r="E90"/>
      <c r="F90"/>
      <c r="G90"/>
      <c r="H90"/>
    </row>
    <row r="91" spans="1:8" x14ac:dyDescent="0.3">
      <c r="A91"/>
      <c r="B91"/>
      <c r="C91"/>
      <c r="D91"/>
      <c r="E91"/>
      <c r="F91"/>
      <c r="G91"/>
      <c r="H91"/>
    </row>
    <row r="92" spans="1:8" x14ac:dyDescent="0.3">
      <c r="A92"/>
      <c r="B92"/>
      <c r="C92"/>
      <c r="D92"/>
      <c r="E92"/>
      <c r="F92"/>
      <c r="G92"/>
      <c r="H92"/>
    </row>
    <row r="93" spans="1:8" x14ac:dyDescent="0.3">
      <c r="A93"/>
      <c r="B93"/>
      <c r="C93"/>
      <c r="D93"/>
      <c r="E93"/>
      <c r="F93"/>
      <c r="G93"/>
      <c r="H93"/>
    </row>
    <row r="94" spans="1:8" x14ac:dyDescent="0.3">
      <c r="A94"/>
      <c r="B94"/>
      <c r="C94"/>
      <c r="D94"/>
      <c r="E94"/>
      <c r="F94"/>
      <c r="G94"/>
      <c r="H94"/>
    </row>
    <row r="95" spans="1:8" x14ac:dyDescent="0.3">
      <c r="A95"/>
      <c r="B95"/>
      <c r="C95"/>
      <c r="D95"/>
      <c r="E95"/>
      <c r="F95"/>
      <c r="G95"/>
      <c r="H95"/>
    </row>
    <row r="96" spans="1:8" x14ac:dyDescent="0.3">
      <c r="A96"/>
      <c r="B96"/>
      <c r="C96"/>
      <c r="D96"/>
      <c r="E96"/>
      <c r="F96"/>
      <c r="G96"/>
      <c r="H96"/>
    </row>
    <row r="97" spans="1:8" x14ac:dyDescent="0.3">
      <c r="A97"/>
      <c r="B97"/>
      <c r="C97"/>
      <c r="D97"/>
      <c r="E97"/>
      <c r="F97"/>
      <c r="G97"/>
      <c r="H97"/>
    </row>
    <row r="98" spans="1:8" x14ac:dyDescent="0.3">
      <c r="A98"/>
      <c r="B98"/>
      <c r="C98"/>
      <c r="D98"/>
      <c r="E98"/>
      <c r="F98"/>
      <c r="G98"/>
      <c r="H98"/>
    </row>
    <row r="99" spans="1:8" x14ac:dyDescent="0.3">
      <c r="A99"/>
      <c r="B99"/>
      <c r="C99"/>
      <c r="D99"/>
      <c r="E99"/>
      <c r="F99"/>
      <c r="G99"/>
      <c r="H99"/>
    </row>
    <row r="100" spans="1:8" x14ac:dyDescent="0.3">
      <c r="A100"/>
      <c r="B100"/>
      <c r="C100"/>
      <c r="D100"/>
      <c r="E100"/>
      <c r="F100"/>
      <c r="G100"/>
      <c r="H100"/>
    </row>
    <row r="101" spans="1:8" x14ac:dyDescent="0.3">
      <c r="A101"/>
      <c r="B101"/>
      <c r="C101"/>
      <c r="D101"/>
      <c r="E101"/>
      <c r="F101"/>
      <c r="G101"/>
      <c r="H101"/>
    </row>
    <row r="102" spans="1:8" x14ac:dyDescent="0.3">
      <c r="A102"/>
      <c r="B102"/>
      <c r="C102"/>
      <c r="D102"/>
      <c r="E102"/>
      <c r="F102"/>
      <c r="G102"/>
      <c r="H102"/>
    </row>
    <row r="103" spans="1:8" x14ac:dyDescent="0.3">
      <c r="A103"/>
      <c r="B103"/>
      <c r="C103"/>
      <c r="D103"/>
      <c r="E103"/>
      <c r="F103"/>
      <c r="G103"/>
      <c r="H103"/>
    </row>
    <row r="104" spans="1:8" x14ac:dyDescent="0.3">
      <c r="A104"/>
      <c r="B104"/>
      <c r="C104"/>
      <c r="D104"/>
      <c r="E104"/>
      <c r="F104"/>
      <c r="G104"/>
      <c r="H104"/>
    </row>
    <row r="105" spans="1:8" x14ac:dyDescent="0.3">
      <c r="A105"/>
      <c r="B105"/>
      <c r="C105"/>
      <c r="D105"/>
      <c r="E105"/>
      <c r="F105"/>
      <c r="G105"/>
      <c r="H105"/>
    </row>
    <row r="106" spans="1:8" x14ac:dyDescent="0.3">
      <c r="A106"/>
      <c r="B106"/>
      <c r="C106"/>
      <c r="D106"/>
      <c r="E106"/>
      <c r="F106"/>
      <c r="G106"/>
      <c r="H106"/>
    </row>
    <row r="107" spans="1:8" x14ac:dyDescent="0.3">
      <c r="A107"/>
      <c r="B107"/>
      <c r="C107"/>
      <c r="D107"/>
      <c r="E107"/>
      <c r="F107"/>
      <c r="G107"/>
      <c r="H107"/>
    </row>
    <row r="108" spans="1:8" x14ac:dyDescent="0.3">
      <c r="A108"/>
      <c r="B108"/>
      <c r="C108"/>
      <c r="D108"/>
      <c r="E108"/>
      <c r="F108"/>
      <c r="G108"/>
      <c r="H108"/>
    </row>
    <row r="109" spans="1:8" x14ac:dyDescent="0.3">
      <c r="A109"/>
      <c r="B109"/>
      <c r="C109"/>
      <c r="D109"/>
      <c r="E109"/>
      <c r="F109"/>
      <c r="G109"/>
      <c r="H109"/>
    </row>
    <row r="110" spans="1:8" x14ac:dyDescent="0.3">
      <c r="A110"/>
      <c r="B110"/>
      <c r="C110"/>
      <c r="D110"/>
      <c r="E110"/>
      <c r="F110"/>
      <c r="G110"/>
      <c r="H110"/>
    </row>
    <row r="111" spans="1:8" x14ac:dyDescent="0.3">
      <c r="A111"/>
      <c r="B111"/>
      <c r="C111"/>
      <c r="D111"/>
      <c r="E111"/>
      <c r="F111"/>
      <c r="G111"/>
      <c r="H111"/>
    </row>
    <row r="112" spans="1:8" x14ac:dyDescent="0.3">
      <c r="A112"/>
      <c r="B112"/>
      <c r="C112"/>
      <c r="D112"/>
      <c r="E112"/>
      <c r="F112"/>
      <c r="G112"/>
      <c r="H112"/>
    </row>
    <row r="113" spans="1:8" x14ac:dyDescent="0.3">
      <c r="A113"/>
      <c r="B113"/>
      <c r="C113"/>
      <c r="D113"/>
      <c r="E113"/>
      <c r="F113"/>
      <c r="G113"/>
      <c r="H113"/>
    </row>
    <row r="114" spans="1:8" x14ac:dyDescent="0.3">
      <c r="A114"/>
      <c r="B114"/>
      <c r="C114"/>
      <c r="D114"/>
      <c r="E114"/>
      <c r="F114"/>
      <c r="G114"/>
      <c r="H114"/>
    </row>
    <row r="115" spans="1:8" x14ac:dyDescent="0.3">
      <c r="A115"/>
      <c r="B115"/>
      <c r="C115"/>
      <c r="D115"/>
      <c r="E115"/>
      <c r="F115"/>
      <c r="G115"/>
      <c r="H115"/>
    </row>
    <row r="116" spans="1:8" x14ac:dyDescent="0.3">
      <c r="A116"/>
      <c r="B116"/>
      <c r="C116"/>
      <c r="D116"/>
      <c r="E116"/>
      <c r="F116"/>
      <c r="G116"/>
      <c r="H116"/>
    </row>
    <row r="117" spans="1:8" x14ac:dyDescent="0.3">
      <c r="A117"/>
      <c r="B117"/>
      <c r="C117"/>
      <c r="D117"/>
      <c r="E117"/>
      <c r="F117"/>
      <c r="G117"/>
      <c r="H117"/>
    </row>
    <row r="118" spans="1:8" x14ac:dyDescent="0.3">
      <c r="A118"/>
      <c r="B118"/>
      <c r="C118"/>
      <c r="D118"/>
      <c r="E118"/>
      <c r="F118"/>
      <c r="G118"/>
      <c r="H118"/>
    </row>
    <row r="119" spans="1:8" x14ac:dyDescent="0.3">
      <c r="A119"/>
      <c r="B119"/>
      <c r="C119"/>
      <c r="D119"/>
      <c r="E119"/>
      <c r="F119"/>
      <c r="G119"/>
      <c r="H119"/>
    </row>
    <row r="120" spans="1:8" x14ac:dyDescent="0.3">
      <c r="A120"/>
      <c r="B120"/>
      <c r="C120"/>
      <c r="D120"/>
      <c r="E120"/>
      <c r="F120"/>
      <c r="G120"/>
      <c r="H120"/>
    </row>
    <row r="121" spans="1:8" x14ac:dyDescent="0.3">
      <c r="A121"/>
      <c r="B121"/>
      <c r="C121"/>
      <c r="D121"/>
      <c r="E121"/>
      <c r="F121"/>
      <c r="G121"/>
      <c r="H121"/>
    </row>
    <row r="122" spans="1:8" x14ac:dyDescent="0.3">
      <c r="A122"/>
      <c r="B122"/>
      <c r="C122"/>
      <c r="D122"/>
      <c r="E122"/>
      <c r="F122"/>
      <c r="G122"/>
      <c r="H122"/>
    </row>
    <row r="123" spans="1:8" x14ac:dyDescent="0.3">
      <c r="A123"/>
      <c r="B123"/>
      <c r="C123"/>
      <c r="D123"/>
      <c r="E123"/>
      <c r="F123"/>
      <c r="G123"/>
      <c r="H123"/>
    </row>
    <row r="124" spans="1:8" x14ac:dyDescent="0.3">
      <c r="A124"/>
      <c r="B124"/>
      <c r="C124"/>
      <c r="D124"/>
      <c r="E124"/>
      <c r="F124"/>
      <c r="G124"/>
      <c r="H124"/>
    </row>
    <row r="125" spans="1:8" x14ac:dyDescent="0.3">
      <c r="A125"/>
      <c r="B125"/>
      <c r="C125"/>
      <c r="D125"/>
      <c r="E125"/>
      <c r="F125"/>
      <c r="G125"/>
      <c r="H125"/>
    </row>
    <row r="126" spans="1:8" x14ac:dyDescent="0.3">
      <c r="A126"/>
      <c r="B126"/>
      <c r="C126"/>
      <c r="D126"/>
      <c r="E126"/>
      <c r="F126"/>
      <c r="G126"/>
      <c r="H126"/>
    </row>
  </sheetData>
  <sheetProtection formatCells="0" formatColumns="0" formatRows="0" insertColumns="0" insertRows="0" insertHyperlinks="0" deleteColumns="0" deleteRows="0" sort="0" autoFilter="0" pivotTables="0"/>
  <conditionalFormatting sqref="L11:Q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:Q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Q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Q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0287D-211D-4263-B8C8-1F760D483AF0}">
  <sheetPr codeName="Hoja1"/>
  <dimension ref="A1"/>
  <sheetViews>
    <sheetView zoomScale="101" zoomScaleNormal="101" workbookViewId="0">
      <selection activeCell="N24" sqref="N24"/>
    </sheetView>
  </sheetViews>
  <sheetFormatPr baseColWidth="10" defaultColWidth="11.44140625" defaultRowHeight="14.4" x14ac:dyDescent="0.3"/>
  <cols>
    <col min="11" max="11" width="11.5546875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500B6-2C89-4021-A736-8140B702C11E}">
  <sheetPr codeName="Hoja5"/>
  <dimension ref="A1:AV23"/>
  <sheetViews>
    <sheetView topLeftCell="M1" zoomScaleNormal="100" workbookViewId="0">
      <selection activeCell="X21" sqref="X21"/>
    </sheetView>
  </sheetViews>
  <sheetFormatPr baseColWidth="10" defaultColWidth="11.44140625" defaultRowHeight="14.4" x14ac:dyDescent="0.3"/>
  <cols>
    <col min="1" max="1" width="10.44140625" customWidth="1"/>
    <col min="2" max="2" width="6.88671875" bestFit="1" customWidth="1"/>
    <col min="3" max="3" width="5.109375" bestFit="1" customWidth="1"/>
    <col min="4" max="4" width="8.33203125" bestFit="1" customWidth="1"/>
    <col min="5" max="5" width="5.109375" bestFit="1" customWidth="1"/>
    <col min="6" max="6" width="8.33203125" bestFit="1" customWidth="1"/>
    <col min="7" max="7" width="5.109375" bestFit="1" customWidth="1"/>
    <col min="8" max="8" width="8.33203125" bestFit="1" customWidth="1"/>
    <col min="9" max="9" width="5.109375" bestFit="1" customWidth="1"/>
    <col min="10" max="10" width="9.6640625" bestFit="1" customWidth="1"/>
    <col min="11" max="11" width="5.109375" bestFit="1" customWidth="1"/>
    <col min="12" max="12" width="8.33203125" bestFit="1" customWidth="1"/>
    <col min="13" max="13" width="5.109375" bestFit="1" customWidth="1"/>
    <col min="14" max="14" width="8.33203125" bestFit="1" customWidth="1"/>
    <col min="15" max="15" width="5.109375" bestFit="1" customWidth="1"/>
    <col min="16" max="16" width="8.33203125" bestFit="1" customWidth="1"/>
    <col min="17" max="17" width="5.109375" bestFit="1" customWidth="1"/>
    <col min="18" max="18" width="8.33203125" bestFit="1" customWidth="1"/>
    <col min="19" max="19" width="5.109375" bestFit="1" customWidth="1"/>
    <col min="20" max="20" width="8.33203125" bestFit="1" customWidth="1"/>
    <col min="21" max="21" width="8.5546875" customWidth="1"/>
    <col min="22" max="22" width="8.44140625" bestFit="1" customWidth="1"/>
    <col min="23" max="23" width="5.109375" bestFit="1" customWidth="1"/>
    <col min="24" max="24" width="8.33203125" bestFit="1" customWidth="1"/>
    <col min="25" max="25" width="5.109375" bestFit="1" customWidth="1"/>
    <col min="26" max="26" width="8.33203125" bestFit="1" customWidth="1"/>
    <col min="27" max="27" width="5.109375" bestFit="1" customWidth="1"/>
    <col min="28" max="28" width="8.33203125" bestFit="1" customWidth="1"/>
    <col min="29" max="29" width="6.33203125" bestFit="1" customWidth="1"/>
    <col min="30" max="30" width="6" bestFit="1" customWidth="1"/>
    <col min="31" max="31" width="4.88671875" bestFit="1" customWidth="1"/>
    <col min="32" max="32" width="5.44140625" bestFit="1" customWidth="1"/>
    <col min="33" max="33" width="6.33203125" bestFit="1" customWidth="1"/>
    <col min="34" max="34" width="5.44140625" bestFit="1" customWidth="1"/>
    <col min="36" max="37" width="4.44140625" style="29" bestFit="1" customWidth="1"/>
    <col min="38" max="38" width="3.44140625" style="29" bestFit="1" customWidth="1"/>
    <col min="39" max="41" width="4.44140625" style="29" bestFit="1" customWidth="1"/>
    <col min="42" max="42" width="12" customWidth="1"/>
  </cols>
  <sheetData>
    <row r="1" spans="1:48" x14ac:dyDescent="0.3">
      <c r="J1" t="s">
        <v>42</v>
      </c>
      <c r="V1" t="s">
        <v>43</v>
      </c>
    </row>
    <row r="2" spans="1:48" ht="15" thickBot="1" x14ac:dyDescent="0.35">
      <c r="E2" s="7">
        <f>SUM(E5:E9)</f>
        <v>1</v>
      </c>
      <c r="F2" s="7">
        <f t="shared" ref="F2:AB2" si="0">SUM(F5:F9)</f>
        <v>3</v>
      </c>
      <c r="G2" s="7">
        <f t="shared" si="0"/>
        <v>19</v>
      </c>
      <c r="H2" s="7">
        <f t="shared" si="0"/>
        <v>11</v>
      </c>
      <c r="I2" s="7">
        <f t="shared" si="0"/>
        <v>7</v>
      </c>
      <c r="J2" s="7">
        <f t="shared" si="0"/>
        <v>7</v>
      </c>
      <c r="K2" s="7">
        <f t="shared" si="0"/>
        <v>14</v>
      </c>
      <c r="L2" s="7">
        <f t="shared" si="0"/>
        <v>9</v>
      </c>
      <c r="M2" s="7">
        <f t="shared" si="0"/>
        <v>18</v>
      </c>
      <c r="N2" s="7">
        <f t="shared" si="0"/>
        <v>9</v>
      </c>
      <c r="O2" s="7">
        <f t="shared" si="0"/>
        <v>5</v>
      </c>
      <c r="P2" s="7">
        <f t="shared" si="0"/>
        <v>7</v>
      </c>
      <c r="Q2" s="7">
        <f t="shared" si="0"/>
        <v>11</v>
      </c>
      <c r="R2" s="7">
        <f t="shared" si="0"/>
        <v>17</v>
      </c>
      <c r="S2" s="7">
        <f t="shared" si="0"/>
        <v>268</v>
      </c>
      <c r="T2" s="7">
        <f t="shared" si="0"/>
        <v>50</v>
      </c>
      <c r="U2" s="7">
        <f t="shared" si="0"/>
        <v>65</v>
      </c>
      <c r="V2" s="7">
        <f t="shared" si="0"/>
        <v>26</v>
      </c>
      <c r="W2" s="7">
        <f t="shared" si="0"/>
        <v>121</v>
      </c>
      <c r="X2" s="7">
        <f t="shared" si="0"/>
        <v>34</v>
      </c>
      <c r="Y2" s="7">
        <f t="shared" si="0"/>
        <v>254</v>
      </c>
      <c r="Z2" s="7">
        <f t="shared" si="0"/>
        <v>45</v>
      </c>
      <c r="AA2" s="7">
        <f t="shared" si="0"/>
        <v>100</v>
      </c>
      <c r="AB2" s="7">
        <f t="shared" si="0"/>
        <v>39</v>
      </c>
      <c r="AC2" s="47">
        <f t="shared" ref="AC2:AH2" si="1">AC3/SUM($AC$3:$AH$3)</f>
        <v>3.6363636363636362E-2</v>
      </c>
      <c r="AD2" s="47">
        <f t="shared" si="1"/>
        <v>0.27272727272727271</v>
      </c>
      <c r="AE2" s="47">
        <f t="shared" si="1"/>
        <v>0.12727272727272726</v>
      </c>
      <c r="AF2" s="47">
        <f t="shared" si="1"/>
        <v>0.20909090909090908</v>
      </c>
      <c r="AG2" s="47">
        <f t="shared" si="1"/>
        <v>0.24545454545454545</v>
      </c>
      <c r="AH2" s="47">
        <f t="shared" si="1"/>
        <v>0.10909090909090909</v>
      </c>
    </row>
    <row r="3" spans="1:48" ht="14.4" customHeight="1" thickBot="1" x14ac:dyDescent="0.35">
      <c r="B3" s="7">
        <f>SUM(B5:B9)</f>
        <v>110</v>
      </c>
      <c r="C3" s="7">
        <f>SUM(C5:C9)</f>
        <v>64</v>
      </c>
      <c r="D3" s="7">
        <f>SUM(D5:D9)</f>
        <v>46</v>
      </c>
      <c r="E3" s="126" t="s">
        <v>1</v>
      </c>
      <c r="F3" s="127"/>
      <c r="G3" s="128" t="s">
        <v>3</v>
      </c>
      <c r="H3" s="129"/>
      <c r="I3" s="130" t="s">
        <v>10</v>
      </c>
      <c r="J3" s="131"/>
      <c r="K3" s="132" t="s">
        <v>11</v>
      </c>
      <c r="L3" s="133"/>
      <c r="M3" s="134" t="s">
        <v>12</v>
      </c>
      <c r="N3" s="135"/>
      <c r="O3" s="124" t="s">
        <v>2</v>
      </c>
      <c r="P3" s="125"/>
      <c r="Q3" s="126" t="s">
        <v>1</v>
      </c>
      <c r="R3" s="136"/>
      <c r="S3" s="128" t="s">
        <v>3</v>
      </c>
      <c r="T3" s="129"/>
      <c r="U3" s="130" t="s">
        <v>10</v>
      </c>
      <c r="V3" s="131"/>
      <c r="W3" s="132" t="s">
        <v>11</v>
      </c>
      <c r="X3" s="133"/>
      <c r="Y3" s="134" t="s">
        <v>12</v>
      </c>
      <c r="Z3" s="135"/>
      <c r="AA3" s="124" t="s">
        <v>2</v>
      </c>
      <c r="AB3" s="125"/>
      <c r="AC3">
        <f t="shared" ref="AC3:AH3" si="2">SUM(AC5:AC9)</f>
        <v>4</v>
      </c>
      <c r="AD3">
        <f t="shared" si="2"/>
        <v>30</v>
      </c>
      <c r="AE3">
        <f t="shared" si="2"/>
        <v>14</v>
      </c>
      <c r="AF3">
        <f t="shared" si="2"/>
        <v>23</v>
      </c>
      <c r="AG3">
        <f t="shared" si="2"/>
        <v>27</v>
      </c>
      <c r="AH3">
        <f t="shared" si="2"/>
        <v>12</v>
      </c>
    </row>
    <row r="4" spans="1:48" ht="15" thickBot="1" x14ac:dyDescent="0.35">
      <c r="B4" t="s">
        <v>39</v>
      </c>
      <c r="C4" t="s">
        <v>40</v>
      </c>
      <c r="D4" t="s">
        <v>41</v>
      </c>
      <c r="E4" s="13" t="s">
        <v>40</v>
      </c>
      <c r="F4" s="14" t="s">
        <v>41</v>
      </c>
      <c r="G4" s="13" t="s">
        <v>40</v>
      </c>
      <c r="H4" s="14" t="s">
        <v>41</v>
      </c>
      <c r="I4" s="13" t="s">
        <v>40</v>
      </c>
      <c r="J4" s="15" t="s">
        <v>41</v>
      </c>
      <c r="K4" s="14" t="s">
        <v>40</v>
      </c>
      <c r="L4" s="15" t="s">
        <v>41</v>
      </c>
      <c r="M4" s="14" t="s">
        <v>40</v>
      </c>
      <c r="N4" s="15" t="s">
        <v>41</v>
      </c>
      <c r="O4" s="14" t="s">
        <v>40</v>
      </c>
      <c r="P4" s="15" t="s">
        <v>41</v>
      </c>
      <c r="Q4" s="16" t="s">
        <v>40</v>
      </c>
      <c r="R4" s="17" t="s">
        <v>41</v>
      </c>
      <c r="S4" s="16" t="s">
        <v>40</v>
      </c>
      <c r="T4" s="17" t="s">
        <v>41</v>
      </c>
      <c r="U4" s="16" t="s">
        <v>40</v>
      </c>
      <c r="V4" s="18" t="s">
        <v>41</v>
      </c>
      <c r="W4" s="17" t="s">
        <v>40</v>
      </c>
      <c r="X4" s="18" t="s">
        <v>41</v>
      </c>
      <c r="Y4" s="17" t="s">
        <v>40</v>
      </c>
      <c r="Z4" s="18" t="s">
        <v>41</v>
      </c>
      <c r="AA4" s="17" t="s">
        <v>40</v>
      </c>
      <c r="AB4" s="18" t="s">
        <v>41</v>
      </c>
      <c r="AC4" s="19" t="s">
        <v>1</v>
      </c>
      <c r="AD4" s="20" t="s">
        <v>3</v>
      </c>
      <c r="AE4" s="21" t="s">
        <v>10</v>
      </c>
      <c r="AF4" s="22" t="s">
        <v>11</v>
      </c>
      <c r="AG4" s="23" t="s">
        <v>12</v>
      </c>
      <c r="AH4" s="24" t="s">
        <v>2</v>
      </c>
      <c r="AQ4" t="s">
        <v>73</v>
      </c>
      <c r="AR4" t="s">
        <v>74</v>
      </c>
      <c r="AS4" t="s">
        <v>75</v>
      </c>
    </row>
    <row r="5" spans="1:48" ht="15" thickBot="1" x14ac:dyDescent="0.35">
      <c r="A5" s="2" t="s">
        <v>0</v>
      </c>
      <c r="B5" s="7">
        <f>COUNTIFS(IMPRESION!$C$2:$C$991,Hoja1!$A5)</f>
        <v>28</v>
      </c>
      <c r="C5" s="7">
        <f>COUNTIFS(IMPRESION!$C$2:$C$991,Hoja1!$A5,IMPRESION!$BK$2:$BK$991,C$4)</f>
        <v>15</v>
      </c>
      <c r="D5" s="7">
        <f>COUNTIFS(IMPRESION!$C$2:$C$991,Hoja1!$A5,IMPRESION!$BK$2:$BK$991,D$4)</f>
        <v>13</v>
      </c>
      <c r="E5" s="8">
        <f>COUNTIFS(IMPRESION!$C$2:$C$991,Hoja1!$A5,IMPRESION!$D$2:$D$991,Hoja1!E$3,IMPRESION!$BK$2:$BK$991,E$4)</f>
        <v>0</v>
      </c>
      <c r="F5" s="9">
        <f>COUNTIFS(IMPRESION!$C$2:$C$991,Hoja1!$A5,IMPRESION!$D$2:$D$991,Hoja1!E$3,IMPRESION!$BK$2:$BK$991,F$4)</f>
        <v>1</v>
      </c>
      <c r="G5" s="9">
        <f>COUNTIFS(IMPRESION!$C$2:$C$991,Hoja1!$A5,IMPRESION!$D$2:$D$991,Hoja1!G$3,IMPRESION!$BK$2:$BK$991,G$4)</f>
        <v>7</v>
      </c>
      <c r="H5" s="9">
        <f>COUNTIFS(IMPRESION!$C$2:$C$991,Hoja1!$A5,IMPRESION!$D$2:$D$991,Hoja1!G$3,IMPRESION!$BK$2:$BK$991,H$4)</f>
        <v>1</v>
      </c>
      <c r="I5" s="9">
        <f>COUNTIFS(IMPRESION!$C$2:$C$991,Hoja1!$A5,IMPRESION!$D$2:$D$991,Hoja1!I$3,IMPRESION!$BK$2:$BK$991,I$4)</f>
        <v>2</v>
      </c>
      <c r="J5" s="9">
        <f>COUNTIFS(IMPRESION!$C$2:$C$991,Hoja1!$A5,IMPRESION!$D$2:$D$991,Hoja1!I$3,IMPRESION!$BK$2:$BK$991,J$4)</f>
        <v>2</v>
      </c>
      <c r="K5" s="9">
        <f>COUNTIFS(IMPRESION!$C$2:$C$991,Hoja1!$A5,IMPRESION!$D$2:$D$991,Hoja1!K$3,IMPRESION!$BK$2:$BK$991,K$4)</f>
        <v>3</v>
      </c>
      <c r="L5" s="9">
        <f>COUNTIFS(IMPRESION!$C$2:$C$991,Hoja1!$A5,IMPRESION!$D$2:$D$991,Hoja1!K$3,IMPRESION!$BK$2:$BK$991,L$4)</f>
        <v>3</v>
      </c>
      <c r="M5" s="9">
        <f>COUNTIFS(IMPRESION!$C$2:$C$991,Hoja1!$A5,IMPRESION!$D$2:$D$991,Hoja1!M$3,IMPRESION!$BK$2:$BK$991,M$4)</f>
        <v>3</v>
      </c>
      <c r="N5" s="9">
        <f>COUNTIFS(IMPRESION!$C$2:$C$991,Hoja1!$A5,IMPRESION!$D$2:$D$991,Hoja1!M$3,IMPRESION!$BK$2:$BK$991,N$4)</f>
        <v>4</v>
      </c>
      <c r="O5" s="9">
        <f>COUNTIFS(IMPRESION!$C$2:$C$991,Hoja1!$A5,IMPRESION!$D$2:$D$991,Hoja1!O$3,IMPRESION!$BK$2:$BK$991,O$4)</f>
        <v>0</v>
      </c>
      <c r="P5" s="9">
        <f>COUNTIFS(IMPRESION!$C$2:$C$991,Hoja1!$A5,IMPRESION!$D$2:$D$991,Hoja1!O$3,IMPRESION!$BK$2:$BK$991,P$4)</f>
        <v>2</v>
      </c>
      <c r="Q5" s="8">
        <f>SUMIFS(IMPRESION!$BQ$2:$BQ$991,IMPRESION!$C$2:$C$991,Hoja1!$A5,IMPRESION!$D$2:$D$991,Hoja1!Q$3,IMPRESION!$BK$2:$BK$991,Q$4)</f>
        <v>0</v>
      </c>
      <c r="R5" s="9">
        <f>SUMIFS(IMPRESION!$BQ$2:$BQ$991,IMPRESION!$C$2:$C$991,Hoja1!$A5,IMPRESION!$D$2:$D$991,Hoja1!Q$3,IMPRESION!$BK$2:$BK$991,R$4)</f>
        <v>10</v>
      </c>
      <c r="S5" s="9">
        <f>SUMIFS(IMPRESION!$BQ$2:$BQ$991,IMPRESION!$C$2:$C$991,Hoja1!$A5,IMPRESION!$D$2:$D$991,Hoja1!S$3,IMPRESION!$BK$2:$BK$991,S$4)</f>
        <v>114</v>
      </c>
      <c r="T5" s="9">
        <f>SUMIFS(IMPRESION!$BQ$2:$BQ$991,IMPRESION!$C$2:$C$991,Hoja1!$A5,IMPRESION!$D$2:$D$991,Hoja1!S$3,IMPRESION!$BK$2:$BK$991,T$4)</f>
        <v>13</v>
      </c>
      <c r="U5" s="9">
        <f>SUMIFS(IMPRESION!$BQ$2:$BQ$991,IMPRESION!$C$2:$C$991,Hoja1!$A5,IMPRESION!$D$2:$D$991,Hoja1!U$3,IMPRESION!$BK$2:$BK$991,U$4)</f>
        <v>25</v>
      </c>
      <c r="V5" s="9">
        <f>SUMIFS(IMPRESION!$BQ$2:$BQ$991,IMPRESION!$C$2:$C$991,Hoja1!$A5,IMPRESION!$D$2:$D$991,Hoja1!U$3,IMPRESION!$BK$2:$BK$991,V$4)</f>
        <v>11</v>
      </c>
      <c r="W5" s="9">
        <f>SUMIFS(IMPRESION!$BQ$2:$BQ$991,IMPRESION!$C$2:$C$991,Hoja1!$A5,IMPRESION!$D$2:$D$991,Hoja1!W$3,IMPRESION!$BK$2:$BK$991,W$4)</f>
        <v>33</v>
      </c>
      <c r="X5" s="9">
        <f>SUMIFS(IMPRESION!$BQ$2:$BQ$991,IMPRESION!$C$2:$C$991,Hoja1!$A5,IMPRESION!$D$2:$D$991,Hoja1!W$3,IMPRESION!$BK$2:$BK$991,X$4)</f>
        <v>8</v>
      </c>
      <c r="Y5" s="9">
        <f>SUMIFS(IMPRESION!$BQ$2:$BQ$991,IMPRESION!$C$2:$C$991,Hoja1!$A5,IMPRESION!$D$2:$D$991,Hoja1!Y$3,IMPRESION!$BK$2:$BK$991,Y$4)</f>
        <v>34</v>
      </c>
      <c r="Z5" s="9">
        <f>SUMIFS(IMPRESION!$BQ$2:$BQ$991,IMPRESION!$C$2:$C$991,Hoja1!$A5,IMPRESION!$D$2:$D$991,Hoja1!Y$3,IMPRESION!$BK$2:$BK$991,Z$4)</f>
        <v>10</v>
      </c>
      <c r="AA5" s="9">
        <f>SUMIFS(IMPRESION!$BQ$2:$BQ$991,IMPRESION!$C$2:$C$991,Hoja1!$A5,IMPRESION!$D$2:$D$991,Hoja1!AA$3,IMPRESION!$BK$2:$BK$991,AA$4)</f>
        <v>0</v>
      </c>
      <c r="AB5" s="9">
        <f>SUMIFS(IMPRESION!$BQ$2:$BQ$991,IMPRESION!$C$2:$C$991,Hoja1!$A5,IMPRESION!$D$2:$D$991,Hoja1!AA$3,IMPRESION!$BK$2:$BK$991,AB$4)</f>
        <v>9</v>
      </c>
      <c r="AC5" s="8">
        <f>COUNTIFS(IMPRESION!$C$2:$C$991,Hoja1!$A5,IMPRESION!$D$2:$D$991,Hoja1!AC$4)</f>
        <v>1</v>
      </c>
      <c r="AD5" s="8">
        <f>COUNTIFS(IMPRESION!$C$2:$C$991,Hoja1!$A5,IMPRESION!$D$2:$D$991,Hoja1!AD$4)</f>
        <v>8</v>
      </c>
      <c r="AE5" s="8">
        <f>COUNTIFS(IMPRESION!$C$2:$C$991,Hoja1!$A5,IMPRESION!$D$2:$D$991,Hoja1!AE$4)</f>
        <v>4</v>
      </c>
      <c r="AF5" s="8">
        <f>COUNTIFS(IMPRESION!$C$2:$C$991,Hoja1!$A5,IMPRESION!$D$2:$D$991,Hoja1!AF$4)</f>
        <v>6</v>
      </c>
      <c r="AG5" s="8">
        <f>COUNTIFS(IMPRESION!$C$2:$C$991,Hoja1!$A5,IMPRESION!$D$2:$D$991,Hoja1!AG$4)</f>
        <v>7</v>
      </c>
      <c r="AH5" s="8">
        <f>COUNTIFS(IMPRESION!$C$2:$C$991,Hoja1!$A5,IMPRESION!$D$2:$D$991,Hoja1!AH$4)</f>
        <v>2</v>
      </c>
      <c r="AJ5" s="46">
        <f t="shared" ref="AJ5:AO9" si="3">AC5/9</f>
        <v>0.1111111111111111</v>
      </c>
      <c r="AK5" s="48">
        <f t="shared" si="3"/>
        <v>0.88888888888888884</v>
      </c>
      <c r="AL5" s="46">
        <f t="shared" si="3"/>
        <v>0.44444444444444442</v>
      </c>
      <c r="AM5" s="46">
        <f t="shared" si="3"/>
        <v>0.66666666666666663</v>
      </c>
      <c r="AN5" s="46">
        <f t="shared" si="3"/>
        <v>0.77777777777777779</v>
      </c>
      <c r="AO5" s="46">
        <f t="shared" si="3"/>
        <v>0.22222222222222221</v>
      </c>
    </row>
    <row r="6" spans="1:48" ht="15" thickBot="1" x14ac:dyDescent="0.35">
      <c r="A6" s="3" t="s">
        <v>8</v>
      </c>
      <c r="B6" s="7">
        <f>COUNTIFS(IMPRESION!$C$2:$C$991,Hoja1!$A6)</f>
        <v>32</v>
      </c>
      <c r="C6" s="7">
        <f>COUNTIFS(IMPRESION!$C$2:$C$991,Hoja1!$A6,IMPRESION!$BK$2:$BK$991,C$4)</f>
        <v>21</v>
      </c>
      <c r="D6" s="7">
        <f>COUNTIFS(IMPRESION!$C$2:$C$991,Hoja1!$A6,IMPRESION!$BK$2:$BK$991,D$4)</f>
        <v>11</v>
      </c>
      <c r="E6" s="10">
        <f>COUNTIFS(IMPRESION!$C$2:$C$991,Hoja1!$A6,IMPRESION!$D$2:$D$991,Hoja1!E$3,IMPRESION!$BK$2:$BK$991,E$4)</f>
        <v>0</v>
      </c>
      <c r="F6" s="7">
        <f>COUNTIFS(IMPRESION!$C$2:$C$991,Hoja1!$A6,IMPRESION!$D$2:$D$991,Hoja1!E$3,IMPRESION!$BK$2:$BK$991,F$4)</f>
        <v>0</v>
      </c>
      <c r="G6" s="7">
        <f>COUNTIFS(IMPRESION!$C$2:$C$991,Hoja1!$A6,IMPRESION!$D$2:$D$991,Hoja1!G$3,IMPRESION!$BK$2:$BK$991,G$4)</f>
        <v>4</v>
      </c>
      <c r="H6" s="7">
        <f>COUNTIFS(IMPRESION!$C$2:$C$991,Hoja1!$A6,IMPRESION!$D$2:$D$991,Hoja1!G$3,IMPRESION!$BK$2:$BK$991,H$4)</f>
        <v>5</v>
      </c>
      <c r="I6" s="7">
        <f>COUNTIFS(IMPRESION!$C$2:$C$991,Hoja1!$A6,IMPRESION!$D$2:$D$991,Hoja1!I$3,IMPRESION!$BK$2:$BK$991,I$4)</f>
        <v>2</v>
      </c>
      <c r="J6" s="7">
        <f>COUNTIFS(IMPRESION!$C$2:$C$991,Hoja1!$A6,IMPRESION!$D$2:$D$991,Hoja1!I$3,IMPRESION!$BK$2:$BK$991,J$4)</f>
        <v>2</v>
      </c>
      <c r="K6" s="7">
        <f>COUNTIFS(IMPRESION!$C$2:$C$991,Hoja1!$A6,IMPRESION!$D$2:$D$991,Hoja1!K$3,IMPRESION!$BK$2:$BK$991,K$4)</f>
        <v>6</v>
      </c>
      <c r="L6" s="7">
        <f>COUNTIFS(IMPRESION!$C$2:$C$991,Hoja1!$A6,IMPRESION!$D$2:$D$991,Hoja1!K$3,IMPRESION!$BK$2:$BK$991,L$4)</f>
        <v>1</v>
      </c>
      <c r="M6" s="7">
        <f>COUNTIFS(IMPRESION!$C$2:$C$991,Hoja1!$A6,IMPRESION!$D$2:$D$991,Hoja1!M$3,IMPRESION!$BK$2:$BK$991,M$4)</f>
        <v>9</v>
      </c>
      <c r="N6" s="7">
        <f>COUNTIFS(IMPRESION!$C$2:$C$991,Hoja1!$A6,IMPRESION!$D$2:$D$991,Hoja1!M$3,IMPRESION!$BK$2:$BK$991,N$4)</f>
        <v>2</v>
      </c>
      <c r="O6" s="7">
        <f>COUNTIFS(IMPRESION!$C$2:$C$991,Hoja1!$A6,IMPRESION!$D$2:$D$991,Hoja1!O$3,IMPRESION!$BK$2:$BK$991,O$4)</f>
        <v>0</v>
      </c>
      <c r="P6" s="7">
        <f>COUNTIFS(IMPRESION!$C$2:$C$991,Hoja1!$A6,IMPRESION!$D$2:$D$991,Hoja1!O$3,IMPRESION!$BK$2:$BK$991,P$4)</f>
        <v>1</v>
      </c>
      <c r="Q6" s="10">
        <f>SUMIFS(IMPRESION!$BQ$2:$BQ$991,IMPRESION!$C$2:$C$991,Hoja1!$A6,IMPRESION!$D$2:$D$991,Hoja1!Q$3,IMPRESION!$BK$2:$BK$991,Q$4)</f>
        <v>0</v>
      </c>
      <c r="R6" s="7">
        <f>SUMIFS(IMPRESION!$BQ$2:$BQ$991,IMPRESION!$C$2:$C$991,Hoja1!$A6,IMPRESION!$D$2:$D$991,Hoja1!Q$3,IMPRESION!$BK$2:$BK$991,R$4)</f>
        <v>0</v>
      </c>
      <c r="S6" s="7">
        <f>SUMIFS(IMPRESION!$BQ$2:$BQ$991,IMPRESION!$C$2:$C$991,Hoja1!$A6,IMPRESION!$D$2:$D$991,Hoja1!S$3,IMPRESION!$BK$2:$BK$991,S$4)</f>
        <v>38</v>
      </c>
      <c r="T6" s="7">
        <f>SUMIFS(IMPRESION!$BQ$2:$BQ$991,IMPRESION!$C$2:$C$991,Hoja1!$A6,IMPRESION!$D$2:$D$991,Hoja1!S$3,IMPRESION!$BK$2:$BK$991,T$4)</f>
        <v>24</v>
      </c>
      <c r="U6" s="7">
        <f>SUMIFS(IMPRESION!$BQ$2:$BQ$991,IMPRESION!$C$2:$C$991,Hoja1!$A6,IMPRESION!$D$2:$D$991,Hoja1!U$3,IMPRESION!$BK$2:$BK$991,U$4)</f>
        <v>22</v>
      </c>
      <c r="V6" s="7">
        <f>SUMIFS(IMPRESION!$BQ$2:$BQ$991,IMPRESION!$C$2:$C$991,Hoja1!$A6,IMPRESION!$D$2:$D$991,Hoja1!U$3,IMPRESION!$BK$2:$BK$991,V$4)</f>
        <v>3</v>
      </c>
      <c r="W6" s="7">
        <f>SUMIFS(IMPRESION!$BQ$2:$BQ$991,IMPRESION!$C$2:$C$991,Hoja1!$A6,IMPRESION!$D$2:$D$991,Hoja1!W$3,IMPRESION!$BK$2:$BK$991,W$4)</f>
        <v>45</v>
      </c>
      <c r="X6" s="7">
        <f>SUMIFS(IMPRESION!$BQ$2:$BQ$991,IMPRESION!$C$2:$C$991,Hoja1!$A6,IMPRESION!$D$2:$D$991,Hoja1!W$3,IMPRESION!$BK$2:$BK$991,X$4)</f>
        <v>5</v>
      </c>
      <c r="Y6" s="7">
        <f>SUMIFS(IMPRESION!$BQ$2:$BQ$991,IMPRESION!$C$2:$C$991,Hoja1!$A6,IMPRESION!$D$2:$D$991,Hoja1!Y$3,IMPRESION!$BK$2:$BK$991,Y$4)</f>
        <v>142</v>
      </c>
      <c r="Z6" s="7">
        <f>SUMIFS(IMPRESION!$BQ$2:$BQ$991,IMPRESION!$C$2:$C$991,Hoja1!$A6,IMPRESION!$D$2:$D$991,Hoja1!Y$3,IMPRESION!$BK$2:$BK$991,Z$4)</f>
        <v>7</v>
      </c>
      <c r="AA6" s="7">
        <f>SUMIFS(IMPRESION!$BQ$2:$BQ$991,IMPRESION!$C$2:$C$991,Hoja1!$A6,IMPRESION!$D$2:$D$991,Hoja1!AA$3,IMPRESION!$BK$2:$BK$991,AA$4)</f>
        <v>0</v>
      </c>
      <c r="AB6" s="7">
        <f>SUMIFS(IMPRESION!$BQ$2:$BQ$991,IMPRESION!$C$2:$C$991,Hoja1!$A6,IMPRESION!$D$2:$D$991,Hoja1!AA$3,IMPRESION!$BK$2:$BK$991,AB$4)</f>
        <v>5</v>
      </c>
      <c r="AC6" s="8">
        <f>COUNTIFS(IMPRESION!$C$2:$C$991,Hoja1!$A6,IMPRESION!$D$2:$D$991,Hoja1!AC$4)</f>
        <v>0</v>
      </c>
      <c r="AD6" s="8">
        <f>COUNTIFS(IMPRESION!$C$2:$C$991,Hoja1!$A6,IMPRESION!$D$2:$D$991,Hoja1!AD$4)</f>
        <v>9</v>
      </c>
      <c r="AE6" s="8">
        <f>COUNTIFS(IMPRESION!$C$2:$C$991,Hoja1!$A6,IMPRESION!$D$2:$D$991,Hoja1!AE$4)</f>
        <v>4</v>
      </c>
      <c r="AF6" s="8">
        <f>COUNTIFS(IMPRESION!$C$2:$C$991,Hoja1!$A6,IMPRESION!$D$2:$D$991,Hoja1!AF$4)</f>
        <v>7</v>
      </c>
      <c r="AG6" s="8">
        <f>COUNTIFS(IMPRESION!$C$2:$C$991,Hoja1!$A6,IMPRESION!$D$2:$D$991,Hoja1!AG$4)</f>
        <v>11</v>
      </c>
      <c r="AH6" s="8">
        <f>COUNTIFS(IMPRESION!$C$2:$C$991,Hoja1!$A6,IMPRESION!$D$2:$D$991,Hoja1!AH$4)</f>
        <v>1</v>
      </c>
      <c r="AJ6" s="46">
        <f t="shared" si="3"/>
        <v>0</v>
      </c>
      <c r="AK6" s="46">
        <f t="shared" si="3"/>
        <v>1</v>
      </c>
      <c r="AL6" s="46">
        <f t="shared" si="3"/>
        <v>0.44444444444444442</v>
      </c>
      <c r="AM6" s="46">
        <f t="shared" si="3"/>
        <v>0.77777777777777779</v>
      </c>
      <c r="AN6" s="46">
        <f t="shared" si="3"/>
        <v>1.2222222222222223</v>
      </c>
      <c r="AO6" s="46">
        <f t="shared" si="3"/>
        <v>0.1111111111111111</v>
      </c>
    </row>
    <row r="7" spans="1:48" ht="15" thickBot="1" x14ac:dyDescent="0.35">
      <c r="A7" s="4" t="s">
        <v>13</v>
      </c>
      <c r="B7" s="7">
        <f>COUNTIFS(IMPRESION!$C$2:$C$991,Hoja1!$A7)</f>
        <v>24</v>
      </c>
      <c r="C7" s="7">
        <f>COUNTIFS(IMPRESION!$C$2:$C$991,Hoja1!$A7,IMPRESION!$BK$2:$BK$991,C$4)</f>
        <v>12</v>
      </c>
      <c r="D7" s="7">
        <f>COUNTIFS(IMPRESION!$C$2:$C$991,Hoja1!$A7,IMPRESION!$BK$2:$BK$991,D$4)</f>
        <v>12</v>
      </c>
      <c r="E7" s="10">
        <f>COUNTIFS(IMPRESION!$C$2:$C$991,Hoja1!$A7,IMPRESION!$D$2:$D$991,Hoja1!E$3,IMPRESION!$BK$2:$BK$991,E$4)</f>
        <v>1</v>
      </c>
      <c r="F7" s="7">
        <f>COUNTIFS(IMPRESION!$C$2:$C$991,Hoja1!$A7,IMPRESION!$D$2:$D$991,Hoja1!E$3,IMPRESION!$BK$2:$BK$991,F$4)</f>
        <v>2</v>
      </c>
      <c r="G7" s="7">
        <f>COUNTIFS(IMPRESION!$C$2:$C$991,Hoja1!$A7,IMPRESION!$D$2:$D$991,Hoja1!G$3,IMPRESION!$BK$2:$BK$991,G$4)</f>
        <v>2</v>
      </c>
      <c r="H7" s="7">
        <f>COUNTIFS(IMPRESION!$C$2:$C$991,Hoja1!$A7,IMPRESION!$D$2:$D$991,Hoja1!G$3,IMPRESION!$BK$2:$BK$991,H$4)</f>
        <v>5</v>
      </c>
      <c r="I7" s="7">
        <f>COUNTIFS(IMPRESION!$C$2:$C$991,Hoja1!$A7,IMPRESION!$D$2:$D$991,Hoja1!I$3,IMPRESION!$BK$2:$BK$991,I$4)</f>
        <v>2</v>
      </c>
      <c r="J7" s="7">
        <f>COUNTIFS(IMPRESION!$C$2:$C$991,Hoja1!$A7,IMPRESION!$D$2:$D$991,Hoja1!I$3,IMPRESION!$BK$2:$BK$991,J$4)</f>
        <v>1</v>
      </c>
      <c r="K7" s="7">
        <f>COUNTIFS(IMPRESION!$C$2:$C$991,Hoja1!$A7,IMPRESION!$D$2:$D$991,Hoja1!K$3,IMPRESION!$BK$2:$BK$991,K$4)</f>
        <v>1</v>
      </c>
      <c r="L7" s="7">
        <f>COUNTIFS(IMPRESION!$C$2:$C$991,Hoja1!$A7,IMPRESION!$D$2:$D$991,Hoja1!K$3,IMPRESION!$BK$2:$BK$991,L$4)</f>
        <v>2</v>
      </c>
      <c r="M7" s="7">
        <f>COUNTIFS(IMPRESION!$C$2:$C$991,Hoja1!$A7,IMPRESION!$D$2:$D$991,Hoja1!M$3,IMPRESION!$BK$2:$BK$991,M$4)</f>
        <v>2</v>
      </c>
      <c r="N7" s="7">
        <f>COUNTIFS(IMPRESION!$C$2:$C$991,Hoja1!$A7,IMPRESION!$D$2:$D$991,Hoja1!M$3,IMPRESION!$BK$2:$BK$991,N$4)</f>
        <v>0</v>
      </c>
      <c r="O7" s="7">
        <f>COUNTIFS(IMPRESION!$C$2:$C$991,Hoja1!$A7,IMPRESION!$D$2:$D$991,Hoja1!O$3,IMPRESION!$BK$2:$BK$991,O$4)</f>
        <v>4</v>
      </c>
      <c r="P7" s="7">
        <f>COUNTIFS(IMPRESION!$C$2:$C$991,Hoja1!$A7,IMPRESION!$D$2:$D$991,Hoja1!O$3,IMPRESION!$BK$2:$BK$991,P$4)</f>
        <v>2</v>
      </c>
      <c r="Q7" s="10">
        <f>SUMIFS(IMPRESION!$BQ$2:$BQ$991,IMPRESION!$C$2:$C$991,Hoja1!$A7,IMPRESION!$D$2:$D$991,Hoja1!Q$3,IMPRESION!$BK$2:$BK$991,Q$4)</f>
        <v>11</v>
      </c>
      <c r="R7" s="7">
        <f>SUMIFS(IMPRESION!$BQ$2:$BQ$991,IMPRESION!$C$2:$C$991,Hoja1!$A7,IMPRESION!$D$2:$D$991,Hoja1!Q$3,IMPRESION!$BK$2:$BK$991,R$4)</f>
        <v>7</v>
      </c>
      <c r="S7" s="7">
        <f>SUMIFS(IMPRESION!$BQ$2:$BQ$991,IMPRESION!$C$2:$C$991,Hoja1!$A7,IMPRESION!$D$2:$D$991,Hoja1!S$3,IMPRESION!$BK$2:$BK$991,S$4)</f>
        <v>23</v>
      </c>
      <c r="T7" s="7">
        <f>SUMIFS(IMPRESION!$BQ$2:$BQ$991,IMPRESION!$C$2:$C$991,Hoja1!$A7,IMPRESION!$D$2:$D$991,Hoja1!S$3,IMPRESION!$BK$2:$BK$991,T$4)</f>
        <v>13</v>
      </c>
      <c r="U7" s="7">
        <f>SUMIFS(IMPRESION!$BQ$2:$BQ$991,IMPRESION!$C$2:$C$991,Hoja1!$A7,IMPRESION!$D$2:$D$991,Hoja1!U$3,IMPRESION!$BK$2:$BK$991,U$4)</f>
        <v>16</v>
      </c>
      <c r="V7" s="7">
        <f>SUMIFS(IMPRESION!$BQ$2:$BQ$991,IMPRESION!$C$2:$C$991,Hoja1!$A7,IMPRESION!$D$2:$D$991,Hoja1!U$3,IMPRESION!$BK$2:$BK$991,V$4)</f>
        <v>9</v>
      </c>
      <c r="W7" s="7">
        <f>SUMIFS(IMPRESION!$BQ$2:$BQ$991,IMPRESION!$C$2:$C$991,Hoja1!$A7,IMPRESION!$D$2:$D$991,Hoja1!W$3,IMPRESION!$BK$2:$BK$991,W$4)</f>
        <v>5</v>
      </c>
      <c r="X7" s="7">
        <f>SUMIFS(IMPRESION!$BQ$2:$BQ$991,IMPRESION!$C$2:$C$991,Hoja1!$A7,IMPRESION!$D$2:$D$991,Hoja1!W$3,IMPRESION!$BK$2:$BK$991,X$4)</f>
        <v>6</v>
      </c>
      <c r="Y7" s="7">
        <f>SUMIFS(IMPRESION!$BQ$2:$BQ$991,IMPRESION!$C$2:$C$991,Hoja1!$A7,IMPRESION!$D$2:$D$991,Hoja1!Y$3,IMPRESION!$BK$2:$BK$991,Y$4)</f>
        <v>15</v>
      </c>
      <c r="Z7" s="7">
        <f>SUMIFS(IMPRESION!$BQ$2:$BQ$991,IMPRESION!$C$2:$C$991,Hoja1!$A7,IMPRESION!$D$2:$D$991,Hoja1!Y$3,IMPRESION!$BK$2:$BK$991,Z$4)</f>
        <v>0</v>
      </c>
      <c r="AA7" s="7">
        <f>SUMIFS(IMPRESION!$BQ$2:$BQ$991,IMPRESION!$C$2:$C$991,Hoja1!$A7,IMPRESION!$D$2:$D$991,Hoja1!AA$3,IMPRESION!$BK$2:$BK$991,AA$4)</f>
        <v>88</v>
      </c>
      <c r="AB7" s="7">
        <f>SUMIFS(IMPRESION!$BQ$2:$BQ$991,IMPRESION!$C$2:$C$991,Hoja1!$A7,IMPRESION!$D$2:$D$991,Hoja1!AA$3,IMPRESION!$BK$2:$BK$991,AB$4)</f>
        <v>20</v>
      </c>
      <c r="AC7" s="8">
        <f>COUNTIFS(IMPRESION!$C$2:$C$991,Hoja1!$A7,IMPRESION!$D$2:$D$991,Hoja1!AC$4)</f>
        <v>3</v>
      </c>
      <c r="AD7" s="8">
        <f>COUNTIFS(IMPRESION!$C$2:$C$991,Hoja1!$A7,IMPRESION!$D$2:$D$991,Hoja1!AD$4)</f>
        <v>7</v>
      </c>
      <c r="AE7" s="8">
        <f>COUNTIFS(IMPRESION!$C$2:$C$991,Hoja1!$A7,IMPRESION!$D$2:$D$991,Hoja1!AE$4)</f>
        <v>3</v>
      </c>
      <c r="AF7" s="8">
        <f>COUNTIFS(IMPRESION!$C$2:$C$991,Hoja1!$A7,IMPRESION!$D$2:$D$991,Hoja1!AF$4)</f>
        <v>3</v>
      </c>
      <c r="AG7" s="8">
        <f>COUNTIFS(IMPRESION!$C$2:$C$991,Hoja1!$A7,IMPRESION!$D$2:$D$991,Hoja1!AG$4)</f>
        <v>2</v>
      </c>
      <c r="AH7" s="8">
        <f>COUNTIFS(IMPRESION!$C$2:$C$991,Hoja1!$A7,IMPRESION!$D$2:$D$991,Hoja1!AH$4)</f>
        <v>6</v>
      </c>
      <c r="AJ7" s="46">
        <f t="shared" si="3"/>
        <v>0.33333333333333331</v>
      </c>
      <c r="AK7" s="46">
        <f t="shared" si="3"/>
        <v>0.77777777777777779</v>
      </c>
      <c r="AL7" s="46">
        <f t="shared" si="3"/>
        <v>0.33333333333333331</v>
      </c>
      <c r="AM7" s="46">
        <f t="shared" si="3"/>
        <v>0.33333333333333331</v>
      </c>
      <c r="AN7" s="46">
        <f t="shared" si="3"/>
        <v>0.22222222222222221</v>
      </c>
      <c r="AO7" s="46">
        <f t="shared" si="3"/>
        <v>0.66666666666666663</v>
      </c>
    </row>
    <row r="8" spans="1:48" ht="15" thickBot="1" x14ac:dyDescent="0.35">
      <c r="A8" s="5" t="s">
        <v>14</v>
      </c>
      <c r="B8" s="7">
        <f>COUNTIFS(IMPRESION!$C$2:$C$991,Hoja1!$A8)</f>
        <v>26</v>
      </c>
      <c r="C8" s="7">
        <f>COUNTIFS(IMPRESION!$C$2:$C$991,Hoja1!$A8,IMPRESION!$BK$2:$BK$991,C$4)</f>
        <v>16</v>
      </c>
      <c r="D8" s="7">
        <f>COUNTIFS(IMPRESION!$C$2:$C$991,Hoja1!$A8,IMPRESION!$BK$2:$BK$991,D$4)</f>
        <v>10</v>
      </c>
      <c r="E8" s="10">
        <f>COUNTIFS(IMPRESION!$C$2:$C$991,Hoja1!$A8,IMPRESION!$D$2:$D$991,Hoja1!E$3,IMPRESION!$BK$2:$BK$991,E$4)</f>
        <v>0</v>
      </c>
      <c r="F8" s="7">
        <f>COUNTIFS(IMPRESION!$C$2:$C$991,Hoja1!$A8,IMPRESION!$D$2:$D$991,Hoja1!E$3,IMPRESION!$BK$2:$BK$991,F$4)</f>
        <v>0</v>
      </c>
      <c r="G8" s="7">
        <f>COUNTIFS(IMPRESION!$C$2:$C$991,Hoja1!$A8,IMPRESION!$D$2:$D$991,Hoja1!G$3,IMPRESION!$BK$2:$BK$991,G$4)</f>
        <v>6</v>
      </c>
      <c r="H8" s="7">
        <f>COUNTIFS(IMPRESION!$C$2:$C$991,Hoja1!$A8,IMPRESION!$D$2:$D$991,Hoja1!G$3,IMPRESION!$BK$2:$BK$991,H$4)</f>
        <v>0</v>
      </c>
      <c r="I8" s="7">
        <f>COUNTIFS(IMPRESION!$C$2:$C$991,Hoja1!$A8,IMPRESION!$D$2:$D$991,Hoja1!I$3,IMPRESION!$BK$2:$BK$991,I$4)</f>
        <v>1</v>
      </c>
      <c r="J8" s="7">
        <f>COUNTIFS(IMPRESION!$C$2:$C$991,Hoja1!$A8,IMPRESION!$D$2:$D$991,Hoja1!I$3,IMPRESION!$BK$2:$BK$991,J$4)</f>
        <v>2</v>
      </c>
      <c r="K8" s="7">
        <f>COUNTIFS(IMPRESION!$C$2:$C$991,Hoja1!$A8,IMPRESION!$D$2:$D$991,Hoja1!K$3,IMPRESION!$BK$2:$BK$991,K$4)</f>
        <v>4</v>
      </c>
      <c r="L8" s="7">
        <f>COUNTIFS(IMPRESION!$C$2:$C$991,Hoja1!$A8,IMPRESION!$D$2:$D$991,Hoja1!K$3,IMPRESION!$BK$2:$BK$991,L$4)</f>
        <v>3</v>
      </c>
      <c r="M8" s="7">
        <f>COUNTIFS(IMPRESION!$C$2:$C$991,Hoja1!$A8,IMPRESION!$D$2:$D$991,Hoja1!M$3,IMPRESION!$BK$2:$BK$991,M$4)</f>
        <v>4</v>
      </c>
      <c r="N8" s="7">
        <f>COUNTIFS(IMPRESION!$C$2:$C$991,Hoja1!$A8,IMPRESION!$D$2:$D$991,Hoja1!M$3,IMPRESION!$BK$2:$BK$991,N$4)</f>
        <v>3</v>
      </c>
      <c r="O8" s="7">
        <f>COUNTIFS(IMPRESION!$C$2:$C$991,Hoja1!$A8,IMPRESION!$D$2:$D$991,Hoja1!O$3,IMPRESION!$BK$2:$BK$991,O$4)</f>
        <v>1</v>
      </c>
      <c r="P8" s="7">
        <f>COUNTIFS(IMPRESION!$C$2:$C$991,Hoja1!$A8,IMPRESION!$D$2:$D$991,Hoja1!O$3,IMPRESION!$BK$2:$BK$991,P$4)</f>
        <v>2</v>
      </c>
      <c r="Q8" s="10">
        <f>SUMIFS(IMPRESION!$BQ$2:$BQ$991,IMPRESION!$C$2:$C$991,Hoja1!$A8,IMPRESION!$D$2:$D$991,Hoja1!Q$3,IMPRESION!$BK$2:$BK$991,Q$4)</f>
        <v>0</v>
      </c>
      <c r="R8" s="7">
        <f>SUMIFS(IMPRESION!$BQ$2:$BQ$991,IMPRESION!$C$2:$C$991,Hoja1!$A8,IMPRESION!$D$2:$D$991,Hoja1!Q$3,IMPRESION!$BK$2:$BK$991,R$4)</f>
        <v>0</v>
      </c>
      <c r="S8" s="7">
        <f>SUMIFS(IMPRESION!$BQ$2:$BQ$991,IMPRESION!$C$2:$C$991,Hoja1!$A8,IMPRESION!$D$2:$D$991,Hoja1!S$3,IMPRESION!$BK$2:$BK$991,S$4)</f>
        <v>93</v>
      </c>
      <c r="T8" s="7">
        <f>SUMIFS(IMPRESION!$BQ$2:$BQ$991,IMPRESION!$C$2:$C$991,Hoja1!$A8,IMPRESION!$D$2:$D$991,Hoja1!S$3,IMPRESION!$BK$2:$BK$991,T$4)</f>
        <v>0</v>
      </c>
      <c r="U8" s="7">
        <f>SUMIFS(IMPRESION!$BQ$2:$BQ$991,IMPRESION!$C$2:$C$991,Hoja1!$A8,IMPRESION!$D$2:$D$991,Hoja1!U$3,IMPRESION!$BK$2:$BK$991,U$4)</f>
        <v>2</v>
      </c>
      <c r="V8" s="7">
        <f>SUMIFS(IMPRESION!$BQ$2:$BQ$991,IMPRESION!$C$2:$C$991,Hoja1!$A8,IMPRESION!$D$2:$D$991,Hoja1!U$3,IMPRESION!$BK$2:$BK$991,V$4)</f>
        <v>3</v>
      </c>
      <c r="W8" s="7">
        <f>SUMIFS(IMPRESION!$BQ$2:$BQ$991,IMPRESION!$C$2:$C$991,Hoja1!$A8,IMPRESION!$D$2:$D$991,Hoja1!W$3,IMPRESION!$BK$2:$BK$991,W$4)</f>
        <v>38</v>
      </c>
      <c r="X8" s="7">
        <f>SUMIFS(IMPRESION!$BQ$2:$BQ$991,IMPRESION!$C$2:$C$991,Hoja1!$A8,IMPRESION!$D$2:$D$991,Hoja1!W$3,IMPRESION!$BK$2:$BK$991,X$4)</f>
        <v>15</v>
      </c>
      <c r="Y8" s="7">
        <f>SUMIFS(IMPRESION!$BQ$2:$BQ$991,IMPRESION!$C$2:$C$991,Hoja1!$A8,IMPRESION!$D$2:$D$991,Hoja1!Y$3,IMPRESION!$BK$2:$BK$991,Y$4)</f>
        <v>63</v>
      </c>
      <c r="Z8" s="7">
        <f>SUMIFS(IMPRESION!$BQ$2:$BQ$991,IMPRESION!$C$2:$C$991,Hoja1!$A8,IMPRESION!$D$2:$D$991,Hoja1!Y$3,IMPRESION!$BK$2:$BK$991,Z$4)</f>
        <v>28</v>
      </c>
      <c r="AA8" s="7">
        <f>SUMIFS(IMPRESION!$BQ$2:$BQ$991,IMPRESION!$C$2:$C$991,Hoja1!$A8,IMPRESION!$D$2:$D$991,Hoja1!AA$3,IMPRESION!$BK$2:$BK$991,AA$4)</f>
        <v>12</v>
      </c>
      <c r="AB8" s="7">
        <f>SUMIFS(IMPRESION!$BQ$2:$BQ$991,IMPRESION!$C$2:$C$991,Hoja1!$A8,IMPRESION!$D$2:$D$991,Hoja1!AA$3,IMPRESION!$BK$2:$BK$991,AB$4)</f>
        <v>5</v>
      </c>
      <c r="AC8" s="8">
        <f>COUNTIFS(IMPRESION!$C$2:$C$991,Hoja1!$A8,IMPRESION!$D$2:$D$991,Hoja1!AC$4)</f>
        <v>0</v>
      </c>
      <c r="AD8" s="8">
        <f>COUNTIFS(IMPRESION!$C$2:$C$991,Hoja1!$A8,IMPRESION!$D$2:$D$991,Hoja1!AD$4)</f>
        <v>6</v>
      </c>
      <c r="AE8" s="8">
        <f>COUNTIFS(IMPRESION!$C$2:$C$991,Hoja1!$A8,IMPRESION!$D$2:$D$991,Hoja1!AE$4)</f>
        <v>3</v>
      </c>
      <c r="AF8" s="8">
        <f>COUNTIFS(IMPRESION!$C$2:$C$991,Hoja1!$A8,IMPRESION!$D$2:$D$991,Hoja1!AF$4)</f>
        <v>7</v>
      </c>
      <c r="AG8" s="8">
        <f>COUNTIFS(IMPRESION!$C$2:$C$991,Hoja1!$A8,IMPRESION!$D$2:$D$991,Hoja1!AG$4)</f>
        <v>7</v>
      </c>
      <c r="AH8" s="8">
        <f>COUNTIFS(IMPRESION!$C$2:$C$991,Hoja1!$A8,IMPRESION!$D$2:$D$991,Hoja1!AH$4)</f>
        <v>3</v>
      </c>
      <c r="AJ8" s="46">
        <f t="shared" si="3"/>
        <v>0</v>
      </c>
      <c r="AK8" s="46">
        <f t="shared" si="3"/>
        <v>0.66666666666666663</v>
      </c>
      <c r="AL8" s="46">
        <f t="shared" si="3"/>
        <v>0.33333333333333331</v>
      </c>
      <c r="AM8" s="46">
        <f t="shared" si="3"/>
        <v>0.77777777777777779</v>
      </c>
      <c r="AN8" s="46">
        <f t="shared" si="3"/>
        <v>0.77777777777777779</v>
      </c>
      <c r="AO8" s="46">
        <f t="shared" si="3"/>
        <v>0.33333333333333331</v>
      </c>
    </row>
    <row r="9" spans="1:48" ht="15" thickBot="1" x14ac:dyDescent="0.35">
      <c r="A9" s="6" t="s">
        <v>15</v>
      </c>
      <c r="B9" s="7">
        <f>COUNTIFS(IMPRESION!$C$2:$C$991,Hoja1!$A9)</f>
        <v>0</v>
      </c>
      <c r="C9" s="7">
        <f>COUNTIFS(IMPRESION!$C$2:$C$991,Hoja1!$A9,IMPRESION!$BK$2:$BK$991,C$4)</f>
        <v>0</v>
      </c>
      <c r="D9" s="7">
        <f>COUNTIFS(IMPRESION!$C$2:$C$991,Hoja1!$A9,IMPRESION!$BK$2:$BK$991,D$4)</f>
        <v>0</v>
      </c>
      <c r="E9" s="11">
        <f>COUNTIFS(IMPRESION!$C$2:$C$991,Hoja1!$A9,IMPRESION!$D$2:$D$991,Hoja1!E$3,IMPRESION!$BK$2:$BK$991,E$4)</f>
        <v>0</v>
      </c>
      <c r="F9" s="12">
        <f>COUNTIFS(IMPRESION!$C$2:$C$991,Hoja1!$A9,IMPRESION!$D$2:$D$991,Hoja1!E$3,IMPRESION!$BK$2:$BK$991,F$4)</f>
        <v>0</v>
      </c>
      <c r="G9" s="12">
        <f>COUNTIFS(IMPRESION!$C$2:$C$991,Hoja1!$A9,IMPRESION!$D$2:$D$991,Hoja1!G$3,IMPRESION!$BK$2:$BK$991,G$4)</f>
        <v>0</v>
      </c>
      <c r="H9" s="12">
        <f>COUNTIFS(IMPRESION!$C$2:$C$991,Hoja1!$A9,IMPRESION!$D$2:$D$991,Hoja1!G$3,IMPRESION!$BK$2:$BK$991,H$4)</f>
        <v>0</v>
      </c>
      <c r="I9" s="12">
        <f>COUNTIFS(IMPRESION!$C$2:$C$991,Hoja1!$A9,IMPRESION!$D$2:$D$991,Hoja1!I$3,IMPRESION!$BK$2:$BK$991,I$4)</f>
        <v>0</v>
      </c>
      <c r="J9" s="12">
        <f>COUNTIFS(IMPRESION!$C$2:$C$991,Hoja1!$A9,IMPRESION!$D$2:$D$991,Hoja1!I$3,IMPRESION!$BK$2:$BK$991,J$4)</f>
        <v>0</v>
      </c>
      <c r="K9" s="12">
        <f>COUNTIFS(IMPRESION!$C$2:$C$991,Hoja1!$A9,IMPRESION!$D$2:$D$991,Hoja1!K$3,IMPRESION!$BK$2:$BK$991,K$4)</f>
        <v>0</v>
      </c>
      <c r="L9" s="12">
        <f>COUNTIFS(IMPRESION!$C$2:$C$991,Hoja1!$A9,IMPRESION!$D$2:$D$991,Hoja1!K$3,IMPRESION!$BK$2:$BK$991,L$4)</f>
        <v>0</v>
      </c>
      <c r="M9" s="12">
        <f>COUNTIFS(IMPRESION!$C$2:$C$991,Hoja1!$A9,IMPRESION!$D$2:$D$991,Hoja1!M$3,IMPRESION!$BK$2:$BK$991,M$4)</f>
        <v>0</v>
      </c>
      <c r="N9" s="12">
        <f>COUNTIFS(IMPRESION!$C$2:$C$991,Hoja1!$A9,IMPRESION!$D$2:$D$991,Hoja1!M$3,IMPRESION!$BK$2:$BK$991,N$4)</f>
        <v>0</v>
      </c>
      <c r="O9" s="12">
        <f>COUNTIFS(IMPRESION!$C$2:$C$991,Hoja1!$A9,IMPRESION!$D$2:$D$991,Hoja1!O$3,IMPRESION!$BK$2:$BK$991,O$4)</f>
        <v>0</v>
      </c>
      <c r="P9" s="12">
        <f>COUNTIFS(IMPRESION!$C$2:$C$991,Hoja1!$A9,IMPRESION!$D$2:$D$991,Hoja1!O$3,IMPRESION!$BK$2:$BK$991,P$4)</f>
        <v>0</v>
      </c>
      <c r="Q9" s="11">
        <f>SUMIFS(IMPRESION!$BQ$2:$BQ$991,IMPRESION!$C$2:$C$991,Hoja1!$A9,IMPRESION!$D$2:$D$991,Hoja1!Q$3,IMPRESION!$BK$2:$BK$991,Q$4)</f>
        <v>0</v>
      </c>
      <c r="R9" s="12">
        <f>SUMIFS(IMPRESION!$BQ$2:$BQ$991,IMPRESION!$C$2:$C$991,Hoja1!$A9,IMPRESION!$D$2:$D$991,Hoja1!Q$3,IMPRESION!$BK$2:$BK$991,R$4)</f>
        <v>0</v>
      </c>
      <c r="S9" s="12">
        <f>SUMIFS(IMPRESION!$BQ$2:$BQ$991,IMPRESION!$C$2:$C$991,Hoja1!$A9,IMPRESION!$D$2:$D$991,Hoja1!S$3,IMPRESION!$BK$2:$BK$991,S$4)</f>
        <v>0</v>
      </c>
      <c r="T9" s="12">
        <f>SUMIFS(IMPRESION!$BQ$2:$BQ$991,IMPRESION!$C$2:$C$991,Hoja1!$A9,IMPRESION!$D$2:$D$991,Hoja1!S$3,IMPRESION!$BK$2:$BK$991,T$4)</f>
        <v>0</v>
      </c>
      <c r="U9" s="12">
        <f>SUMIFS(IMPRESION!$BQ$2:$BQ$991,IMPRESION!$C$2:$C$991,Hoja1!$A9,IMPRESION!$D$2:$D$991,Hoja1!U$3,IMPRESION!$BK$2:$BK$991,U$4)</f>
        <v>0</v>
      </c>
      <c r="V9" s="12">
        <f>SUMIFS(IMPRESION!$BQ$2:$BQ$991,IMPRESION!$C$2:$C$991,Hoja1!$A9,IMPRESION!$D$2:$D$991,Hoja1!U$3,IMPRESION!$BK$2:$BK$991,V$4)</f>
        <v>0</v>
      </c>
      <c r="W9" s="12">
        <f>SUMIFS(IMPRESION!$BQ$2:$BQ$991,IMPRESION!$C$2:$C$991,Hoja1!$A9,IMPRESION!$D$2:$D$991,Hoja1!W$3,IMPRESION!$BK$2:$BK$991,W$4)</f>
        <v>0</v>
      </c>
      <c r="X9" s="12">
        <f>SUMIFS(IMPRESION!$BQ$2:$BQ$991,IMPRESION!$C$2:$C$991,Hoja1!$A9,IMPRESION!$D$2:$D$991,Hoja1!W$3,IMPRESION!$BK$2:$BK$991,X$4)</f>
        <v>0</v>
      </c>
      <c r="Y9" s="12">
        <f>SUMIFS(IMPRESION!$BQ$2:$BQ$991,IMPRESION!$C$2:$C$991,Hoja1!$A9,IMPRESION!$D$2:$D$991,Hoja1!Y$3,IMPRESION!$BK$2:$BK$991,Y$4)</f>
        <v>0</v>
      </c>
      <c r="Z9" s="12">
        <f>SUMIFS(IMPRESION!$BQ$2:$BQ$991,IMPRESION!$C$2:$C$991,Hoja1!$A9,IMPRESION!$D$2:$D$991,Hoja1!Y$3,IMPRESION!$BK$2:$BK$991,Z$4)</f>
        <v>0</v>
      </c>
      <c r="AA9" s="12">
        <f>SUMIFS(IMPRESION!$BQ$2:$BQ$991,IMPRESION!$C$2:$C$991,Hoja1!$A9,IMPRESION!$D$2:$D$991,Hoja1!AA$3,IMPRESION!$BK$2:$BK$991,AA$4)</f>
        <v>0</v>
      </c>
      <c r="AB9" s="12">
        <f>SUMIFS(IMPRESION!$BQ$2:$BQ$991,IMPRESION!$C$2:$C$991,Hoja1!$A9,IMPRESION!$D$2:$D$991,Hoja1!AA$3,IMPRESION!$BK$2:$BK$991,AB$4)</f>
        <v>0</v>
      </c>
      <c r="AC9" s="8">
        <f>COUNTIFS(IMPRESION!$C$2:$C$991,Hoja1!$A9,IMPRESION!$D$2:$D$991,Hoja1!AC$4)</f>
        <v>0</v>
      </c>
      <c r="AD9" s="8">
        <f>COUNTIFS(IMPRESION!$C$2:$C$991,Hoja1!$A9,IMPRESION!$D$2:$D$991,Hoja1!AD$4)</f>
        <v>0</v>
      </c>
      <c r="AE9" s="8">
        <f>COUNTIFS(IMPRESION!$C$2:$C$991,Hoja1!$A9,IMPRESION!$D$2:$D$991,Hoja1!AE$4)</f>
        <v>0</v>
      </c>
      <c r="AF9" s="8">
        <f>COUNTIFS(IMPRESION!$C$2:$C$991,Hoja1!$A9,IMPRESION!$D$2:$D$991,Hoja1!AF$4)</f>
        <v>0</v>
      </c>
      <c r="AG9" s="8">
        <f>COUNTIFS(IMPRESION!$C$2:$C$991,Hoja1!$A9,IMPRESION!$D$2:$D$991,Hoja1!AG$4)</f>
        <v>0</v>
      </c>
      <c r="AH9" s="8">
        <f>COUNTIFS(IMPRESION!$C$2:$C$991,Hoja1!$A9,IMPRESION!$D$2:$D$991,Hoja1!AH$4)</f>
        <v>0</v>
      </c>
      <c r="AJ9" s="46">
        <f t="shared" si="3"/>
        <v>0</v>
      </c>
      <c r="AK9" s="46">
        <f t="shared" si="3"/>
        <v>0</v>
      </c>
      <c r="AL9" s="46">
        <f t="shared" si="3"/>
        <v>0</v>
      </c>
      <c r="AM9" s="46">
        <f t="shared" si="3"/>
        <v>0</v>
      </c>
      <c r="AN9" s="46">
        <f t="shared" si="3"/>
        <v>0</v>
      </c>
      <c r="AO9" s="46">
        <f t="shared" si="3"/>
        <v>0</v>
      </c>
    </row>
    <row r="10" spans="1:48" ht="15" thickBot="1" x14ac:dyDescent="0.35">
      <c r="Q10" t="str">
        <f>IFERROR(Q9/E9,"")</f>
        <v/>
      </c>
      <c r="R10" t="str">
        <f t="shared" ref="R10:AB10" si="4">IFERROR(R9/F9,"")</f>
        <v/>
      </c>
      <c r="S10" t="str">
        <f t="shared" si="4"/>
        <v/>
      </c>
      <c r="T10" t="str">
        <f t="shared" si="4"/>
        <v/>
      </c>
      <c r="U10" t="str">
        <f t="shared" si="4"/>
        <v/>
      </c>
      <c r="V10" t="str">
        <f t="shared" si="4"/>
        <v/>
      </c>
      <c r="W10" t="str">
        <f t="shared" si="4"/>
        <v/>
      </c>
      <c r="X10" t="str">
        <f t="shared" si="4"/>
        <v/>
      </c>
      <c r="Y10" t="str">
        <f t="shared" si="4"/>
        <v/>
      </c>
      <c r="Z10" t="str">
        <f t="shared" si="4"/>
        <v/>
      </c>
      <c r="AA10" t="str">
        <f t="shared" si="4"/>
        <v/>
      </c>
      <c r="AB10" t="str">
        <f t="shared" si="4"/>
        <v/>
      </c>
    </row>
    <row r="11" spans="1:48" x14ac:dyDescent="0.3">
      <c r="AR11" s="19" t="s">
        <v>1</v>
      </c>
    </row>
    <row r="12" spans="1:48" ht="15" thickBot="1" x14ac:dyDescent="0.35">
      <c r="B12" t="s">
        <v>57</v>
      </c>
      <c r="U12" t="s">
        <v>58</v>
      </c>
      <c r="AC12" s="123" t="s">
        <v>59</v>
      </c>
      <c r="AD12" s="123"/>
      <c r="AE12" s="123"/>
      <c r="AF12" s="123"/>
      <c r="AG12" s="123"/>
      <c r="AH12" s="123"/>
      <c r="AR12" t="s">
        <v>77</v>
      </c>
    </row>
    <row r="13" spans="1:48" ht="15" thickBot="1" x14ac:dyDescent="0.35">
      <c r="A13" t="s">
        <v>30</v>
      </c>
      <c r="AC13" s="19" t="s">
        <v>1</v>
      </c>
      <c r="AD13" s="20" t="s">
        <v>3</v>
      </c>
      <c r="AE13" s="21" t="s">
        <v>10</v>
      </c>
      <c r="AF13" s="22" t="s">
        <v>11</v>
      </c>
      <c r="AG13" s="23" t="s">
        <v>12</v>
      </c>
      <c r="AH13" s="24" t="s">
        <v>2</v>
      </c>
      <c r="AM13" s="49" t="s">
        <v>86</v>
      </c>
      <c r="AO13" s="29" t="s">
        <v>86</v>
      </c>
      <c r="AU13" t="s">
        <v>83</v>
      </c>
    </row>
    <row r="14" spans="1:48" ht="15" thickBot="1" x14ac:dyDescent="0.35">
      <c r="A14" s="2" t="s">
        <v>0</v>
      </c>
      <c r="E14" s="29">
        <f>IFERROR(E5/$B$5,"")</f>
        <v>0</v>
      </c>
      <c r="F14" s="29">
        <f t="shared" ref="F14:P14" si="5">IFERROR(F5/$B$5,"")</f>
        <v>3.5714285714285712E-2</v>
      </c>
      <c r="G14" s="29">
        <f t="shared" si="5"/>
        <v>0.25</v>
      </c>
      <c r="H14" s="29">
        <f t="shared" si="5"/>
        <v>3.5714285714285712E-2</v>
      </c>
      <c r="I14" s="29">
        <f t="shared" si="5"/>
        <v>7.1428571428571425E-2</v>
      </c>
      <c r="J14" s="29">
        <f t="shared" si="5"/>
        <v>7.1428571428571425E-2</v>
      </c>
      <c r="K14" s="29">
        <f t="shared" si="5"/>
        <v>0.10714285714285714</v>
      </c>
      <c r="L14" s="29">
        <f t="shared" si="5"/>
        <v>0.10714285714285714</v>
      </c>
      <c r="M14" s="29">
        <f t="shared" si="5"/>
        <v>0.10714285714285714</v>
      </c>
      <c r="N14" s="29">
        <f t="shared" si="5"/>
        <v>0.14285714285714285</v>
      </c>
      <c r="O14" s="29">
        <f t="shared" si="5"/>
        <v>0</v>
      </c>
      <c r="P14" s="29">
        <f t="shared" si="5"/>
        <v>7.1428571428571425E-2</v>
      </c>
      <c r="Q14" s="30" t="str">
        <f>IFERROR(Q5/E5,"")</f>
        <v/>
      </c>
      <c r="R14" s="31">
        <f t="shared" ref="R14:AB14" si="6">IFERROR(R5/F5,"")</f>
        <v>10</v>
      </c>
      <c r="S14" s="31">
        <f t="shared" si="6"/>
        <v>16.285714285714285</v>
      </c>
      <c r="T14" s="31">
        <f t="shared" si="6"/>
        <v>13</v>
      </c>
      <c r="U14" s="31">
        <f t="shared" si="6"/>
        <v>12.5</v>
      </c>
      <c r="V14" s="31">
        <f t="shared" si="6"/>
        <v>5.5</v>
      </c>
      <c r="W14" s="31">
        <f t="shared" si="6"/>
        <v>11</v>
      </c>
      <c r="X14" s="31">
        <f t="shared" si="6"/>
        <v>2.6666666666666665</v>
      </c>
      <c r="Y14" s="31">
        <f t="shared" si="6"/>
        <v>11.333333333333334</v>
      </c>
      <c r="Z14" s="31">
        <f t="shared" si="6"/>
        <v>2.5</v>
      </c>
      <c r="AA14" s="31" t="str">
        <f t="shared" si="6"/>
        <v/>
      </c>
      <c r="AB14" s="32">
        <f t="shared" si="6"/>
        <v>4.5</v>
      </c>
      <c r="AC14" s="29">
        <f>IFERROR(E5/AC5,"")</f>
        <v>0</v>
      </c>
      <c r="AD14" s="29">
        <f>IFERROR(G5/AD5,"")</f>
        <v>0.875</v>
      </c>
      <c r="AE14" s="29">
        <f>IFERROR(I5/AE5,"")</f>
        <v>0.5</v>
      </c>
      <c r="AF14" s="29">
        <f>IFERROR(K5/AF5,"")</f>
        <v>0.5</v>
      </c>
      <c r="AG14" s="29">
        <f>IFERROR(M5/AG5,"")</f>
        <v>0.42857142857142855</v>
      </c>
      <c r="AH14" s="29">
        <f>IFERROR(O5/AH5,"")</f>
        <v>0</v>
      </c>
      <c r="AP14" s="20" t="s">
        <v>3</v>
      </c>
      <c r="AQ14" t="s">
        <v>82</v>
      </c>
      <c r="AS14" t="s">
        <v>78</v>
      </c>
      <c r="AT14" s="22" t="s">
        <v>11</v>
      </c>
      <c r="AU14" t="s">
        <v>84</v>
      </c>
      <c r="AV14" s="50" t="s">
        <v>84</v>
      </c>
    </row>
    <row r="15" spans="1:48" ht="15" thickBot="1" x14ac:dyDescent="0.35">
      <c r="A15" s="3" t="s">
        <v>8</v>
      </c>
      <c r="AC15" s="29" t="str">
        <f>IFERROR(E6/AC6,"")</f>
        <v/>
      </c>
      <c r="AD15" s="29">
        <f>IFERROR(G6/AD6,"")</f>
        <v>0.44444444444444442</v>
      </c>
      <c r="AE15" s="29">
        <f>IFERROR(I6/AE6,"")</f>
        <v>0.5</v>
      </c>
      <c r="AF15" s="29">
        <f>IFERROR(K6/AF6,"")</f>
        <v>0.8571428571428571</v>
      </c>
      <c r="AG15" s="29">
        <f>IFERROR(M6/AG6,"")</f>
        <v>0.81818181818181823</v>
      </c>
      <c r="AH15" s="29">
        <f>IFERROR(O6/AH6,"")</f>
        <v>0</v>
      </c>
      <c r="AM15" s="49" t="s">
        <v>83</v>
      </c>
    </row>
    <row r="16" spans="1:48" ht="15" thickBot="1" x14ac:dyDescent="0.35">
      <c r="A16" s="4" t="s">
        <v>13</v>
      </c>
      <c r="AC16" s="29">
        <f>IFERROR(E7/AC7,"")</f>
        <v>0.33333333333333331</v>
      </c>
      <c r="AD16" s="29">
        <f>IFERROR(G7/AD7,"")</f>
        <v>0.2857142857142857</v>
      </c>
      <c r="AE16" s="29">
        <f>IFERROR(I7/AE7,"")</f>
        <v>0.66666666666666663</v>
      </c>
      <c r="AF16" s="29">
        <f>IFERROR(K7/AF7,"")</f>
        <v>0.33333333333333331</v>
      </c>
      <c r="AG16" s="29">
        <f>IFERROR(M7/AG7,"")</f>
        <v>1</v>
      </c>
      <c r="AH16" s="29">
        <f>IFERROR(O7/AH7,"")</f>
        <v>0.66666666666666663</v>
      </c>
    </row>
    <row r="17" spans="1:46" ht="15" thickBot="1" x14ac:dyDescent="0.35">
      <c r="A17" s="5" t="s">
        <v>14</v>
      </c>
      <c r="AC17" s="29" t="str">
        <f>IFERROR(E8/AC8,"")</f>
        <v/>
      </c>
      <c r="AD17" s="29">
        <f>IFERROR(G8/AD8,"")</f>
        <v>1</v>
      </c>
      <c r="AE17" s="29">
        <f>IFERROR(I8/AE8,"")</f>
        <v>0.33333333333333331</v>
      </c>
      <c r="AF17" s="29">
        <f>IFERROR(K8/AF8,"")</f>
        <v>0.5714285714285714</v>
      </c>
      <c r="AG17" s="29">
        <f>IFERROR(M8/AG8,"")</f>
        <v>0.5714285714285714</v>
      </c>
      <c r="AH17" s="29">
        <f>IFERROR(O8/AH8,"")</f>
        <v>0.33333333333333331</v>
      </c>
      <c r="AP17" s="23" t="s">
        <v>12</v>
      </c>
      <c r="AQ17" t="s">
        <v>81</v>
      </c>
      <c r="AS17" t="s">
        <v>79</v>
      </c>
      <c r="AT17" s="21" t="s">
        <v>10</v>
      </c>
    </row>
    <row r="18" spans="1:46" ht="15" thickBot="1" x14ac:dyDescent="0.35">
      <c r="A18" s="6" t="s">
        <v>15</v>
      </c>
      <c r="AC18" s="29" t="str">
        <f>IFERROR(E9/AC9,"")</f>
        <v/>
      </c>
      <c r="AD18" s="29" t="str">
        <f>IFERROR(G9/AD9,"")</f>
        <v/>
      </c>
      <c r="AE18" s="29" t="str">
        <f>IFERROR(I9/AE9,"")</f>
        <v/>
      </c>
      <c r="AF18" s="29" t="str">
        <f>IFERROR(K9/AF9,"")</f>
        <v/>
      </c>
      <c r="AG18" s="29" t="str">
        <f>IFERROR(M9/AG9,"")</f>
        <v/>
      </c>
      <c r="AH18" s="29" t="str">
        <f>IFERROR(O9/AH9,"")</f>
        <v/>
      </c>
    </row>
    <row r="19" spans="1:46" ht="15" thickBot="1" x14ac:dyDescent="0.35">
      <c r="AR19" t="s">
        <v>80</v>
      </c>
    </row>
    <row r="20" spans="1:46" x14ac:dyDescent="0.3">
      <c r="AP20" t="s">
        <v>13</v>
      </c>
      <c r="AR20" s="24" t="s">
        <v>2</v>
      </c>
    </row>
    <row r="21" spans="1:46" x14ac:dyDescent="0.3">
      <c r="AO21" s="50" t="s">
        <v>13</v>
      </c>
      <c r="AR21" t="s">
        <v>85</v>
      </c>
    </row>
    <row r="23" spans="1:46" x14ac:dyDescent="0.3">
      <c r="AR23" s="50" t="s">
        <v>85</v>
      </c>
    </row>
  </sheetData>
  <mergeCells count="13">
    <mergeCell ref="AC12:AH12"/>
    <mergeCell ref="AA3:AB3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Z3"/>
  </mergeCells>
  <conditionalFormatting sqref="E14:P1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AB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:AO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:AO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7:AO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8:AO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9:AO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INPUT</vt:lpstr>
      <vt:lpstr>TABLAS</vt:lpstr>
      <vt:lpstr>IMPRESION</vt:lpstr>
      <vt:lpstr>INTERPRETACION</vt:lpstr>
      <vt:lpstr>GRAFICO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dalfo</dc:creator>
  <cp:lastModifiedBy>enrique dalfo</cp:lastModifiedBy>
  <dcterms:created xsi:type="dcterms:W3CDTF">2025-02-15T23:32:50Z</dcterms:created>
  <dcterms:modified xsi:type="dcterms:W3CDTF">2025-05-12T13:18:26Z</dcterms:modified>
</cp:coreProperties>
</file>