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dq\Documents\Python Scripts\Local Files CDR Portfolio\PortfolioFiles\Endogenous_eight_options\"/>
    </mc:Choice>
  </mc:AlternateContent>
  <bookViews>
    <workbookView minimized="1" xWindow="0" yWindow="0" windowWidth="23040" windowHeight="8904" activeTab="1"/>
  </bookViews>
  <sheets>
    <sheet name="Endogenous_Learning" sheetId="6" r:id="rId1"/>
    <sheet name="Endogenous_Adoption" sheetId="9" r:id="rId2"/>
    <sheet name="For copy-pasting" sheetId="4" r:id="rId3"/>
    <sheet name="Equations &amp; Dashboard" sheetId="7" r:id="rId4"/>
    <sheet name="(OLD) Endogenous_Learning" sheetId="5" r:id="rId5"/>
    <sheet name="(OLD) Endogenous_Adoption" sheetId="10" r:id="rId6"/>
    <sheet name="(OLD) For copy-pasting" sheetId="11" r:id="rId7"/>
  </sheets>
  <calcPr calcId="162913"/>
</workbook>
</file>

<file path=xl/calcChain.xml><?xml version="1.0" encoding="utf-8"?>
<calcChain xmlns="http://schemas.openxmlformats.org/spreadsheetml/2006/main">
  <c r="H3" i="11" l="1"/>
  <c r="I3" i="11"/>
  <c r="J3" i="11"/>
  <c r="H4" i="11"/>
  <c r="I4" i="11"/>
  <c r="J4" i="11"/>
  <c r="H5" i="11"/>
  <c r="I5" i="11"/>
  <c r="J5" i="11"/>
  <c r="H6" i="11"/>
  <c r="I6" i="11"/>
  <c r="J6" i="11"/>
  <c r="H7" i="11"/>
  <c r="I7" i="11"/>
  <c r="J7" i="11"/>
  <c r="H8" i="11"/>
  <c r="I8" i="11"/>
  <c r="J8" i="11"/>
  <c r="H9" i="11"/>
  <c r="I9" i="11"/>
  <c r="J9" i="11"/>
  <c r="H10" i="11"/>
  <c r="I10" i="11"/>
  <c r="J10" i="11"/>
  <c r="H11" i="11"/>
  <c r="I11" i="11"/>
  <c r="J11" i="11"/>
  <c r="H12" i="11"/>
  <c r="I12" i="11"/>
  <c r="J12" i="11"/>
  <c r="H13" i="11"/>
  <c r="I13" i="11"/>
  <c r="J13" i="11"/>
  <c r="H14" i="11"/>
  <c r="I14" i="11"/>
  <c r="J14" i="11"/>
  <c r="H15" i="11"/>
  <c r="I15" i="11"/>
  <c r="J15" i="11"/>
  <c r="H16" i="11"/>
  <c r="I16" i="11"/>
  <c r="J16" i="11"/>
  <c r="H17" i="11"/>
  <c r="I17" i="11"/>
  <c r="J17" i="11"/>
  <c r="H18" i="11"/>
  <c r="I18" i="11"/>
  <c r="J18" i="11"/>
  <c r="H19" i="11"/>
  <c r="I19" i="11"/>
  <c r="J19" i="11"/>
  <c r="H20" i="11"/>
  <c r="I20" i="11"/>
  <c r="J20" i="11"/>
  <c r="H21" i="11"/>
  <c r="I21" i="11"/>
  <c r="J21" i="11"/>
  <c r="H22" i="11"/>
  <c r="I22" i="11"/>
  <c r="J22" i="11"/>
  <c r="H23" i="11"/>
  <c r="I23" i="11"/>
  <c r="J23" i="11"/>
  <c r="H24" i="11"/>
  <c r="I24" i="11"/>
  <c r="J24" i="11"/>
  <c r="H25" i="11"/>
  <c r="I25" i="11"/>
  <c r="J25" i="11"/>
  <c r="H26" i="11"/>
  <c r="I26" i="11"/>
  <c r="J26" i="11"/>
  <c r="H27" i="11"/>
  <c r="I27" i="11"/>
  <c r="J27" i="11"/>
  <c r="H28" i="11"/>
  <c r="I28" i="11"/>
  <c r="J28" i="11"/>
  <c r="H29" i="11"/>
  <c r="I29" i="11"/>
  <c r="J29" i="11"/>
  <c r="H30" i="11"/>
  <c r="I30" i="11"/>
  <c r="J30" i="11"/>
  <c r="H31" i="11"/>
  <c r="I31" i="11"/>
  <c r="J31" i="11"/>
  <c r="H32" i="11"/>
  <c r="I32" i="11"/>
  <c r="J32" i="11"/>
  <c r="H33" i="11"/>
  <c r="I33" i="11"/>
  <c r="J33" i="11"/>
  <c r="I2" i="11"/>
  <c r="J2" i="11"/>
  <c r="H2" i="11"/>
  <c r="C3" i="11"/>
  <c r="D3" i="11"/>
  <c r="E3" i="11"/>
  <c r="F3" i="11"/>
  <c r="G3" i="11"/>
  <c r="C4" i="11"/>
  <c r="D4" i="11"/>
  <c r="E4" i="11"/>
  <c r="F4" i="11"/>
  <c r="G4" i="11"/>
  <c r="C5" i="11"/>
  <c r="D5" i="11"/>
  <c r="E5" i="11"/>
  <c r="F5" i="11"/>
  <c r="G5" i="11"/>
  <c r="C6" i="11"/>
  <c r="D6" i="11"/>
  <c r="E6" i="11"/>
  <c r="F6" i="11"/>
  <c r="G6" i="11"/>
  <c r="C7" i="11"/>
  <c r="D7" i="11"/>
  <c r="E7" i="11"/>
  <c r="F7" i="11"/>
  <c r="G7" i="11"/>
  <c r="C8" i="11"/>
  <c r="D8" i="11"/>
  <c r="E8" i="11"/>
  <c r="F8" i="11"/>
  <c r="G8" i="11"/>
  <c r="C9" i="11"/>
  <c r="D9" i="11"/>
  <c r="E9" i="11"/>
  <c r="F9" i="11"/>
  <c r="G9" i="11"/>
  <c r="C10" i="11"/>
  <c r="D10" i="11"/>
  <c r="E10" i="11"/>
  <c r="F10" i="11"/>
  <c r="G10" i="11"/>
  <c r="C11" i="11"/>
  <c r="D11" i="11"/>
  <c r="E11" i="11"/>
  <c r="F11" i="11"/>
  <c r="G11" i="11"/>
  <c r="C12" i="11"/>
  <c r="D12" i="11"/>
  <c r="E12" i="11"/>
  <c r="F12" i="11"/>
  <c r="G12" i="11"/>
  <c r="C13" i="11"/>
  <c r="D13" i="11"/>
  <c r="E13" i="11"/>
  <c r="F13" i="11"/>
  <c r="G13" i="11"/>
  <c r="C14" i="11"/>
  <c r="D14" i="11"/>
  <c r="E14" i="11"/>
  <c r="F14" i="11"/>
  <c r="G14" i="11"/>
  <c r="C15" i="11"/>
  <c r="D15" i="11"/>
  <c r="E15" i="11"/>
  <c r="F15" i="11"/>
  <c r="G15" i="11"/>
  <c r="C16" i="11"/>
  <c r="D16" i="11"/>
  <c r="E16" i="11"/>
  <c r="F16" i="11"/>
  <c r="G16" i="11"/>
  <c r="C17" i="11"/>
  <c r="D17" i="11"/>
  <c r="E17" i="11"/>
  <c r="F17" i="11"/>
  <c r="G17" i="11"/>
  <c r="C18" i="11"/>
  <c r="D18" i="11"/>
  <c r="E18" i="11"/>
  <c r="F18" i="11"/>
  <c r="G18" i="11"/>
  <c r="C19" i="11"/>
  <c r="D19" i="11"/>
  <c r="E19" i="11"/>
  <c r="F19" i="11"/>
  <c r="G19" i="11"/>
  <c r="C20" i="11"/>
  <c r="D20" i="11"/>
  <c r="E20" i="11"/>
  <c r="F20" i="11"/>
  <c r="G20" i="11"/>
  <c r="C21" i="11"/>
  <c r="D21" i="11"/>
  <c r="E21" i="11"/>
  <c r="F21" i="11"/>
  <c r="G21" i="11"/>
  <c r="C22" i="11"/>
  <c r="D22" i="11"/>
  <c r="E22" i="11"/>
  <c r="F22" i="11"/>
  <c r="G22" i="11"/>
  <c r="C23" i="11"/>
  <c r="D23" i="11"/>
  <c r="E23" i="11"/>
  <c r="F23" i="11"/>
  <c r="G23" i="11"/>
  <c r="C24" i="11"/>
  <c r="D24" i="11"/>
  <c r="E24" i="11"/>
  <c r="F24" i="11"/>
  <c r="G24" i="11"/>
  <c r="C25" i="11"/>
  <c r="D25" i="11"/>
  <c r="E25" i="11"/>
  <c r="F25" i="11"/>
  <c r="G25" i="11"/>
  <c r="C26" i="11"/>
  <c r="D26" i="11"/>
  <c r="E26" i="11"/>
  <c r="F26" i="11"/>
  <c r="G26" i="11"/>
  <c r="C27" i="11"/>
  <c r="D27" i="11"/>
  <c r="E27" i="11"/>
  <c r="F27" i="11"/>
  <c r="G27" i="11"/>
  <c r="C28" i="11"/>
  <c r="D28" i="11"/>
  <c r="E28" i="11"/>
  <c r="F28" i="11"/>
  <c r="G28" i="11"/>
  <c r="C29" i="11"/>
  <c r="D29" i="11"/>
  <c r="E29" i="11"/>
  <c r="F29" i="11"/>
  <c r="G29" i="11"/>
  <c r="C30" i="11"/>
  <c r="D30" i="11"/>
  <c r="E30" i="11"/>
  <c r="F30" i="11"/>
  <c r="G30" i="11"/>
  <c r="C31" i="11"/>
  <c r="D31" i="11"/>
  <c r="E31" i="11"/>
  <c r="F31" i="11"/>
  <c r="G31" i="11"/>
  <c r="C32" i="11"/>
  <c r="D32" i="11"/>
  <c r="E32" i="11"/>
  <c r="F32" i="11"/>
  <c r="G32" i="11"/>
  <c r="C33" i="11"/>
  <c r="D33" i="11"/>
  <c r="E33" i="11"/>
  <c r="F33" i="11"/>
  <c r="G33" i="11"/>
  <c r="D2" i="11"/>
  <c r="E2" i="11"/>
  <c r="F2" i="11"/>
  <c r="G2" i="11"/>
  <c r="C2" i="11"/>
  <c r="B30" i="11"/>
  <c r="B31" i="11" s="1"/>
  <c r="B26" i="11"/>
  <c r="B24" i="11"/>
  <c r="B22" i="11"/>
  <c r="B23" i="11" s="1"/>
  <c r="B18" i="11"/>
  <c r="B16" i="11"/>
  <c r="B14" i="11"/>
  <c r="B15" i="11" s="1"/>
  <c r="B10" i="11"/>
  <c r="B6" i="11"/>
  <c r="B7" i="11" s="1"/>
  <c r="B2" i="11"/>
  <c r="O1" i="11"/>
  <c r="P1" i="11" s="1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G17" i="10"/>
  <c r="F17" i="10"/>
  <c r="B17" i="11" l="1"/>
  <c r="Q1" i="11"/>
  <c r="B25" i="11"/>
  <c r="B8" i="11"/>
  <c r="B32" i="11"/>
  <c r="B3" i="11"/>
  <c r="B11" i="11"/>
  <c r="B19" i="11"/>
  <c r="B27" i="11"/>
  <c r="O18" i="5"/>
  <c r="P18" i="5"/>
  <c r="Q18" i="5"/>
  <c r="R18" i="5"/>
  <c r="S18" i="5"/>
  <c r="O19" i="5"/>
  <c r="P19" i="5"/>
  <c r="Q19" i="5"/>
  <c r="R19" i="5"/>
  <c r="S19" i="5"/>
  <c r="O20" i="5"/>
  <c r="P20" i="5"/>
  <c r="Q20" i="5"/>
  <c r="R20" i="5"/>
  <c r="S20" i="5"/>
  <c r="O21" i="5"/>
  <c r="P21" i="5"/>
  <c r="Q21" i="5"/>
  <c r="R21" i="5"/>
  <c r="S21" i="5"/>
  <c r="O22" i="5"/>
  <c r="P22" i="5"/>
  <c r="Q22" i="5"/>
  <c r="R22" i="5"/>
  <c r="S22" i="5"/>
  <c r="O23" i="5"/>
  <c r="P23" i="5"/>
  <c r="Q23" i="5"/>
  <c r="R23" i="5"/>
  <c r="S23" i="5"/>
  <c r="O24" i="5"/>
  <c r="P24" i="5"/>
  <c r="Q24" i="5"/>
  <c r="R24" i="5"/>
  <c r="S24" i="5"/>
  <c r="O25" i="5"/>
  <c r="P25" i="5"/>
  <c r="Q25" i="5"/>
  <c r="R25" i="5"/>
  <c r="S25" i="5"/>
  <c r="O26" i="5"/>
  <c r="P26" i="5"/>
  <c r="Q26" i="5"/>
  <c r="R26" i="5"/>
  <c r="S26" i="5"/>
  <c r="O27" i="5"/>
  <c r="P27" i="5"/>
  <c r="Q27" i="5"/>
  <c r="R27" i="5"/>
  <c r="S27" i="5"/>
  <c r="O28" i="5"/>
  <c r="P28" i="5"/>
  <c r="Q28" i="5"/>
  <c r="R28" i="5"/>
  <c r="S28" i="5"/>
  <c r="O29" i="5"/>
  <c r="P29" i="5"/>
  <c r="Q29" i="5"/>
  <c r="R29" i="5"/>
  <c r="S29" i="5"/>
  <c r="O30" i="5"/>
  <c r="P30" i="5"/>
  <c r="Q30" i="5"/>
  <c r="R30" i="5"/>
  <c r="S30" i="5"/>
  <c r="O31" i="5"/>
  <c r="P31" i="5"/>
  <c r="Q31" i="5"/>
  <c r="R31" i="5"/>
  <c r="S31" i="5"/>
  <c r="O32" i="5"/>
  <c r="P32" i="5"/>
  <c r="Q32" i="5"/>
  <c r="R32" i="5"/>
  <c r="S32" i="5"/>
  <c r="O33" i="5"/>
  <c r="P33" i="5"/>
  <c r="Q33" i="5"/>
  <c r="R33" i="5"/>
  <c r="S33" i="5"/>
  <c r="O34" i="5"/>
  <c r="P34" i="5"/>
  <c r="Q34" i="5"/>
  <c r="R34" i="5"/>
  <c r="S34" i="5"/>
  <c r="O35" i="5"/>
  <c r="P35" i="5"/>
  <c r="Q35" i="5"/>
  <c r="R35" i="5"/>
  <c r="S35" i="5"/>
  <c r="O36" i="5"/>
  <c r="P36" i="5"/>
  <c r="Q36" i="5"/>
  <c r="R36" i="5"/>
  <c r="S36" i="5"/>
  <c r="O37" i="5"/>
  <c r="P37" i="5"/>
  <c r="Q37" i="5"/>
  <c r="R37" i="5"/>
  <c r="S37" i="5"/>
  <c r="O38" i="5"/>
  <c r="P38" i="5"/>
  <c r="Q38" i="5"/>
  <c r="R38" i="5"/>
  <c r="S38" i="5"/>
  <c r="O39" i="5"/>
  <c r="P39" i="5"/>
  <c r="Q39" i="5"/>
  <c r="R39" i="5"/>
  <c r="S39" i="5"/>
  <c r="O40" i="5"/>
  <c r="P40" i="5"/>
  <c r="Q40" i="5"/>
  <c r="R40" i="5"/>
  <c r="S40" i="5"/>
  <c r="O41" i="5"/>
  <c r="P41" i="5"/>
  <c r="Q41" i="5"/>
  <c r="R41" i="5"/>
  <c r="S41" i="5"/>
  <c r="O42" i="5"/>
  <c r="P42" i="5"/>
  <c r="Q42" i="5"/>
  <c r="R42" i="5"/>
  <c r="S42" i="5"/>
  <c r="O43" i="5"/>
  <c r="P43" i="5"/>
  <c r="Q43" i="5"/>
  <c r="R43" i="5"/>
  <c r="S43" i="5"/>
  <c r="O44" i="5"/>
  <c r="P44" i="5"/>
  <c r="Q44" i="5"/>
  <c r="R44" i="5"/>
  <c r="S44" i="5"/>
  <c r="O45" i="5"/>
  <c r="P45" i="5"/>
  <c r="Q45" i="5"/>
  <c r="R45" i="5"/>
  <c r="S45" i="5"/>
  <c r="O46" i="5"/>
  <c r="P46" i="5"/>
  <c r="Q46" i="5"/>
  <c r="R46" i="5"/>
  <c r="S46" i="5"/>
  <c r="O47" i="5"/>
  <c r="P47" i="5"/>
  <c r="Q47" i="5"/>
  <c r="R47" i="5"/>
  <c r="S47" i="5"/>
  <c r="O48" i="5"/>
  <c r="P48" i="5"/>
  <c r="Q48" i="5"/>
  <c r="R48" i="5"/>
  <c r="S48" i="5"/>
  <c r="P17" i="5"/>
  <c r="Q17" i="5"/>
  <c r="R17" i="5"/>
  <c r="S17" i="5"/>
  <c r="O17" i="5"/>
  <c r="P23" i="10"/>
  <c r="P24" i="10"/>
  <c r="O25" i="10"/>
  <c r="O27" i="10"/>
  <c r="P32" i="10"/>
  <c r="P36" i="10"/>
  <c r="P38" i="10"/>
  <c r="P39" i="10"/>
  <c r="O41" i="10"/>
  <c r="O43" i="10"/>
  <c r="P45" i="10"/>
  <c r="P47" i="10"/>
  <c r="P48" i="10"/>
  <c r="O17" i="10"/>
  <c r="H2" i="4"/>
  <c r="D18" i="10"/>
  <c r="D22" i="10"/>
  <c r="D26" i="10"/>
  <c r="D27" i="10"/>
  <c r="D29" i="10"/>
  <c r="D35" i="10"/>
  <c r="D40" i="10"/>
  <c r="D42" i="10"/>
  <c r="D43" i="10"/>
  <c r="D45" i="10"/>
  <c r="D48" i="10"/>
  <c r="D51" i="10"/>
  <c r="D53" i="10"/>
  <c r="D56" i="10"/>
  <c r="D17" i="10"/>
  <c r="H18" i="10"/>
  <c r="O18" i="10" s="1"/>
  <c r="I18" i="10"/>
  <c r="H19" i="10" s="1"/>
  <c r="O19" i="10" s="1"/>
  <c r="I19" i="10"/>
  <c r="P19" i="10" s="1"/>
  <c r="H20" i="10"/>
  <c r="O20" i="10" s="1"/>
  <c r="I20" i="10"/>
  <c r="D21" i="10" s="1"/>
  <c r="I21" i="10"/>
  <c r="H22" i="10"/>
  <c r="O21" i="10" s="1"/>
  <c r="I22" i="10"/>
  <c r="H23" i="10" s="1"/>
  <c r="O22" i="10" s="1"/>
  <c r="I23" i="10"/>
  <c r="D24" i="10" s="1"/>
  <c r="I24" i="10"/>
  <c r="D25" i="10" s="1"/>
  <c r="H25" i="10"/>
  <c r="O24" i="10" s="1"/>
  <c r="I25" i="10"/>
  <c r="H26" i="10" s="1"/>
  <c r="I26" i="10"/>
  <c r="H27" i="10"/>
  <c r="I27" i="10"/>
  <c r="P25" i="10" s="1"/>
  <c r="H28" i="10"/>
  <c r="O26" i="10" s="1"/>
  <c r="I28" i="10"/>
  <c r="P26" i="10" s="1"/>
  <c r="H29" i="10"/>
  <c r="I29" i="10"/>
  <c r="D30" i="10" s="1"/>
  <c r="I30" i="10"/>
  <c r="D31" i="10" s="1"/>
  <c r="I31" i="10"/>
  <c r="H32" i="10"/>
  <c r="D32" i="10" s="1"/>
  <c r="I32" i="10"/>
  <c r="P29" i="10" s="1"/>
  <c r="H33" i="10"/>
  <c r="O30" i="10" s="1"/>
  <c r="I33" i="10"/>
  <c r="H34" i="10" s="1"/>
  <c r="O31" i="10" s="1"/>
  <c r="I34" i="10"/>
  <c r="H35" i="10" s="1"/>
  <c r="O32" i="10" s="1"/>
  <c r="I35" i="10"/>
  <c r="D36" i="10" s="1"/>
  <c r="H36" i="10"/>
  <c r="I36" i="10"/>
  <c r="H37" i="10"/>
  <c r="O33" i="10" s="1"/>
  <c r="I37" i="10"/>
  <c r="D38" i="10" s="1"/>
  <c r="I38" i="10"/>
  <c r="D39" i="10" s="1"/>
  <c r="I39" i="10"/>
  <c r="P35" i="10" s="1"/>
  <c r="H40" i="10"/>
  <c r="O36" i="10" s="1"/>
  <c r="I40" i="10"/>
  <c r="D41" i="10" s="1"/>
  <c r="H41" i="10"/>
  <c r="I41" i="10"/>
  <c r="H42" i="10"/>
  <c r="O37" i="10" s="1"/>
  <c r="I42" i="10"/>
  <c r="P37" i="10" s="1"/>
  <c r="I43" i="10"/>
  <c r="D44" i="10" s="1"/>
  <c r="H44" i="10"/>
  <c r="O39" i="10" s="1"/>
  <c r="I44" i="10"/>
  <c r="H45" i="10"/>
  <c r="O40" i="10" s="1"/>
  <c r="I45" i="10"/>
  <c r="D46" i="10" s="1"/>
  <c r="I46" i="10"/>
  <c r="H47" i="10"/>
  <c r="D47" i="10" s="1"/>
  <c r="I47" i="10"/>
  <c r="P41" i="10" s="1"/>
  <c r="H48" i="10"/>
  <c r="O42" i="10" s="1"/>
  <c r="I48" i="10"/>
  <c r="D49" i="10" s="1"/>
  <c r="H49" i="10"/>
  <c r="I49" i="10"/>
  <c r="P43" i="10" s="1"/>
  <c r="I50" i="10"/>
  <c r="H51" i="10" s="1"/>
  <c r="I51" i="10"/>
  <c r="H52" i="10"/>
  <c r="O45" i="10" s="1"/>
  <c r="I52" i="10"/>
  <c r="H53" i="10"/>
  <c r="O46" i="10" s="1"/>
  <c r="I53" i="10"/>
  <c r="D54" i="10" s="1"/>
  <c r="I54" i="10"/>
  <c r="D55" i="10" s="1"/>
  <c r="I55" i="10"/>
  <c r="H56" i="10"/>
  <c r="I56" i="10"/>
  <c r="I17" i="10"/>
  <c r="P17" i="10" s="1"/>
  <c r="H17" i="10"/>
  <c r="C52" i="10"/>
  <c r="C48" i="10"/>
  <c r="K48" i="10" s="1"/>
  <c r="A48" i="10" s="1"/>
  <c r="K47" i="10"/>
  <c r="C47" i="10"/>
  <c r="A47" i="10"/>
  <c r="C42" i="10"/>
  <c r="C37" i="10"/>
  <c r="K35" i="10"/>
  <c r="A35" i="10" s="1"/>
  <c r="C34" i="10"/>
  <c r="C35" i="10" s="1"/>
  <c r="A33" i="10"/>
  <c r="K32" i="10"/>
  <c r="C32" i="10"/>
  <c r="C33" i="10" s="1"/>
  <c r="K33" i="10" s="1"/>
  <c r="A32" i="10"/>
  <c r="C27" i="10"/>
  <c r="C28" i="10" s="1"/>
  <c r="C22" i="10"/>
  <c r="C17" i="10"/>
  <c r="B15" i="10"/>
  <c r="C15" i="10" s="1"/>
  <c r="D15" i="10" s="1"/>
  <c r="E15" i="10" s="1"/>
  <c r="F15" i="10" s="1"/>
  <c r="M13" i="10"/>
  <c r="C13" i="10"/>
  <c r="M12" i="10"/>
  <c r="F12" i="10"/>
  <c r="C12" i="10"/>
  <c r="M11" i="10"/>
  <c r="F11" i="10"/>
  <c r="I11" i="10" s="1"/>
  <c r="C11" i="10"/>
  <c r="M10" i="10"/>
  <c r="I10" i="10"/>
  <c r="F10" i="10"/>
  <c r="H10" i="10" s="1"/>
  <c r="C10" i="10"/>
  <c r="M9" i="10"/>
  <c r="C9" i="10"/>
  <c r="M8" i="10"/>
  <c r="C8" i="10"/>
  <c r="M7" i="10"/>
  <c r="C7" i="10"/>
  <c r="M6" i="10"/>
  <c r="B2" i="10" s="1"/>
  <c r="C6" i="10"/>
  <c r="B4" i="10"/>
  <c r="C4" i="10" s="1"/>
  <c r="D4" i="10" s="1"/>
  <c r="E4" i="10" s="1"/>
  <c r="F4" i="10" s="1"/>
  <c r="G4" i="10" s="1"/>
  <c r="H4" i="10" s="1"/>
  <c r="I4" i="10" s="1"/>
  <c r="B9" i="11" l="1"/>
  <c r="B12" i="11"/>
  <c r="B20" i="11"/>
  <c r="B33" i="11"/>
  <c r="B28" i="11"/>
  <c r="B4" i="11"/>
  <c r="R1" i="11"/>
  <c r="P40" i="10"/>
  <c r="D37" i="10"/>
  <c r="H24" i="10"/>
  <c r="O23" i="10" s="1"/>
  <c r="D52" i="10"/>
  <c r="D28" i="10"/>
  <c r="D20" i="10"/>
  <c r="P42" i="10"/>
  <c r="P34" i="10"/>
  <c r="O29" i="10"/>
  <c r="D19" i="10"/>
  <c r="P44" i="10"/>
  <c r="P28" i="10"/>
  <c r="P20" i="10"/>
  <c r="P31" i="10"/>
  <c r="D50" i="10"/>
  <c r="D34" i="10"/>
  <c r="H55" i="10"/>
  <c r="O48" i="10" s="1"/>
  <c r="H43" i="10"/>
  <c r="O38" i="10" s="1"/>
  <c r="H39" i="10"/>
  <c r="O35" i="10" s="1"/>
  <c r="H31" i="10"/>
  <c r="D33" i="10"/>
  <c r="P33" i="10"/>
  <c r="P46" i="10"/>
  <c r="P22" i="10"/>
  <c r="P30" i="10"/>
  <c r="H54" i="10"/>
  <c r="O47" i="10" s="1"/>
  <c r="H50" i="10"/>
  <c r="O44" i="10" s="1"/>
  <c r="H46" i="10"/>
  <c r="H38" i="10"/>
  <c r="O34" i="10" s="1"/>
  <c r="H30" i="10"/>
  <c r="O28" i="10" s="1"/>
  <c r="H21" i="10"/>
  <c r="D23" i="10"/>
  <c r="P27" i="10"/>
  <c r="P21" i="10"/>
  <c r="P18" i="10"/>
  <c r="K28" i="10"/>
  <c r="A28" i="10" s="1"/>
  <c r="C29" i="10"/>
  <c r="E35" i="10"/>
  <c r="G15" i="10"/>
  <c r="H15" i="10" s="1"/>
  <c r="I15" i="10" s="1"/>
  <c r="J15" i="10" s="1"/>
  <c r="C36" i="10"/>
  <c r="F6" i="10"/>
  <c r="F7" i="10"/>
  <c r="F8" i="10"/>
  <c r="H11" i="10"/>
  <c r="J11" i="10" s="1"/>
  <c r="F13" i="10"/>
  <c r="F9" i="10"/>
  <c r="E33" i="10"/>
  <c r="J10" i="10"/>
  <c r="K27" i="10"/>
  <c r="A27" i="10" s="1"/>
  <c r="C18" i="10"/>
  <c r="C23" i="10"/>
  <c r="K22" i="10"/>
  <c r="A22" i="10" s="1"/>
  <c r="C38" i="10"/>
  <c r="K37" i="10"/>
  <c r="A37" i="10" s="1"/>
  <c r="C43" i="10"/>
  <c r="K42" i="10"/>
  <c r="A42" i="10" s="1"/>
  <c r="I12" i="10"/>
  <c r="H12" i="10"/>
  <c r="K17" i="10"/>
  <c r="A17" i="10" s="1"/>
  <c r="E48" i="10"/>
  <c r="K34" i="10"/>
  <c r="A34" i="10" s="1"/>
  <c r="C53" i="10"/>
  <c r="C49" i="10"/>
  <c r="E32" i="10"/>
  <c r="K52" i="10"/>
  <c r="A52" i="10" s="1"/>
  <c r="E47" i="10"/>
  <c r="B13" i="11" l="1"/>
  <c r="B29" i="11"/>
  <c r="B5" i="11"/>
  <c r="B21" i="11"/>
  <c r="E27" i="10"/>
  <c r="H8" i="10"/>
  <c r="I8" i="10"/>
  <c r="C54" i="10"/>
  <c r="K53" i="10"/>
  <c r="A53" i="10" s="1"/>
  <c r="E22" i="10"/>
  <c r="I7" i="10"/>
  <c r="J7" i="10" s="1"/>
  <c r="H7" i="10"/>
  <c r="E42" i="10"/>
  <c r="E34" i="10"/>
  <c r="C24" i="10"/>
  <c r="K23" i="10"/>
  <c r="A23" i="10" s="1"/>
  <c r="E52" i="10"/>
  <c r="K43" i="10"/>
  <c r="A43" i="10" s="1"/>
  <c r="C44" i="10"/>
  <c r="K36" i="10"/>
  <c r="A36" i="10" s="1"/>
  <c r="E17" i="10"/>
  <c r="I6" i="10"/>
  <c r="J6" i="10" s="1"/>
  <c r="H6" i="10"/>
  <c r="E37" i="10"/>
  <c r="K18" i="10"/>
  <c r="A18" i="10" s="1"/>
  <c r="C19" i="10"/>
  <c r="H13" i="10"/>
  <c r="I13" i="10"/>
  <c r="K29" i="10"/>
  <c r="A29" i="10" s="1"/>
  <c r="C30" i="10"/>
  <c r="E28" i="10"/>
  <c r="C50" i="10"/>
  <c r="K49" i="10"/>
  <c r="A49" i="10" s="1"/>
  <c r="J12" i="10"/>
  <c r="K38" i="10"/>
  <c r="A38" i="10" s="1"/>
  <c r="C39" i="10"/>
  <c r="I9" i="10"/>
  <c r="J9" i="10" s="1"/>
  <c r="H9" i="10"/>
  <c r="C45" i="10" l="1"/>
  <c r="K44" i="10"/>
  <c r="A44" i="10" s="1"/>
  <c r="E36" i="10"/>
  <c r="C40" i="10"/>
  <c r="K39" i="10"/>
  <c r="A39" i="10" s="1"/>
  <c r="E38" i="10"/>
  <c r="C20" i="10"/>
  <c r="K19" i="10"/>
  <c r="A19" i="10" s="1"/>
  <c r="E43" i="10"/>
  <c r="E53" i="10"/>
  <c r="E23" i="10"/>
  <c r="K54" i="10"/>
  <c r="A54" i="10" s="1"/>
  <c r="C55" i="10"/>
  <c r="E18" i="10"/>
  <c r="E49" i="10"/>
  <c r="E29" i="10"/>
  <c r="C25" i="10"/>
  <c r="K24" i="10"/>
  <c r="A24" i="10" s="1"/>
  <c r="J8" i="10"/>
  <c r="C31" i="10"/>
  <c r="K30" i="10"/>
  <c r="A30" i="10" s="1"/>
  <c r="K50" i="10"/>
  <c r="A50" i="10" s="1"/>
  <c r="C51" i="10"/>
  <c r="J13" i="10"/>
  <c r="E50" i="10" l="1"/>
  <c r="E39" i="10"/>
  <c r="K55" i="10"/>
  <c r="A55" i="10" s="1"/>
  <c r="C56" i="10"/>
  <c r="K51" i="10"/>
  <c r="A51" i="10" s="1"/>
  <c r="E30" i="10"/>
  <c r="E24" i="10"/>
  <c r="E54" i="10"/>
  <c r="E19" i="10"/>
  <c r="C41" i="10"/>
  <c r="K40" i="10"/>
  <c r="A40" i="10" s="1"/>
  <c r="E44" i="10"/>
  <c r="K25" i="10"/>
  <c r="A25" i="10" s="1"/>
  <c r="C26" i="10"/>
  <c r="K20" i="10"/>
  <c r="A20" i="10" s="1"/>
  <c r="C21" i="10"/>
  <c r="K31" i="10"/>
  <c r="A31" i="10" s="1"/>
  <c r="C46" i="10"/>
  <c r="K45" i="10"/>
  <c r="A45" i="10" s="1"/>
  <c r="E45" i="10" l="1"/>
  <c r="E25" i="10"/>
  <c r="E55" i="10"/>
  <c r="E31" i="10"/>
  <c r="K21" i="10"/>
  <c r="A21" i="10" s="1"/>
  <c r="E40" i="10"/>
  <c r="E20" i="10"/>
  <c r="K41" i="10"/>
  <c r="A41" i="10" s="1"/>
  <c r="K46" i="10"/>
  <c r="A46" i="10" s="1"/>
  <c r="K26" i="10"/>
  <c r="A26" i="10" s="1"/>
  <c r="E51" i="10"/>
  <c r="K56" i="10"/>
  <c r="A56" i="10" s="1"/>
  <c r="E41" i="10" l="1"/>
  <c r="E56" i="10"/>
  <c r="E46" i="10"/>
  <c r="E21" i="10"/>
  <c r="E26" i="10"/>
  <c r="J32" i="10" l="1"/>
  <c r="Q29" i="10" s="1"/>
  <c r="J22" i="10"/>
  <c r="Q21" i="10" s="1"/>
  <c r="J47" i="10"/>
  <c r="Q41" i="10" s="1"/>
  <c r="J37" i="10"/>
  <c r="Q33" i="10" s="1"/>
  <c r="J42" i="10"/>
  <c r="Q37" i="10" s="1"/>
  <c r="J17" i="10"/>
  <c r="Q17" i="10" s="1"/>
  <c r="J52" i="10"/>
  <c r="Q45" i="10" s="1"/>
  <c r="J27" i="10"/>
  <c r="Q25" i="10" s="1"/>
  <c r="J53" i="10" l="1"/>
  <c r="Q46" i="10" s="1"/>
  <c r="J28" i="10"/>
  <c r="Q26" i="10" s="1"/>
  <c r="J48" i="10"/>
  <c r="Q42" i="10" s="1"/>
  <c r="J18" i="10"/>
  <c r="Q18" i="10" s="1"/>
  <c r="J33" i="10"/>
  <c r="Q30" i="10" s="1"/>
  <c r="J23" i="10"/>
  <c r="Q22" i="10" s="1"/>
  <c r="J43" i="10"/>
  <c r="Q38" i="10" s="1"/>
  <c r="J38" i="10"/>
  <c r="Q34" i="10" s="1"/>
  <c r="J24" i="10" l="1"/>
  <c r="Q23" i="10" s="1"/>
  <c r="J39" i="10"/>
  <c r="Q35" i="10" s="1"/>
  <c r="J29" i="10"/>
  <c r="Q27" i="10" s="1"/>
  <c r="J34" i="10"/>
  <c r="Q31" i="10" s="1"/>
  <c r="J49" i="10"/>
  <c r="Q43" i="10" s="1"/>
  <c r="J54" i="10"/>
  <c r="Q47" i="10" s="1"/>
  <c r="J19" i="10"/>
  <c r="Q19" i="10" s="1"/>
  <c r="J44" i="10"/>
  <c r="Q39" i="10" s="1"/>
  <c r="J51" i="10" l="1"/>
  <c r="J50" i="10"/>
  <c r="Q44" i="10" s="1"/>
  <c r="J40" i="10"/>
  <c r="Q36" i="10" s="1"/>
  <c r="J41" i="10"/>
  <c r="J46" i="10"/>
  <c r="J45" i="10"/>
  <c r="Q40" i="10" s="1"/>
  <c r="J35" i="10"/>
  <c r="Q32" i="10" s="1"/>
  <c r="J36" i="10"/>
  <c r="J56" i="10"/>
  <c r="J55" i="10"/>
  <c r="Q48" i="10" s="1"/>
  <c r="J20" i="10"/>
  <c r="Q20" i="10" s="1"/>
  <c r="J21" i="10"/>
  <c r="J26" i="10"/>
  <c r="J25" i="10"/>
  <c r="Q24" i="10" s="1"/>
  <c r="J31" i="10"/>
  <c r="J30" i="10"/>
  <c r="Q28" i="10" s="1"/>
  <c r="C7" i="9" l="1"/>
  <c r="C8" i="9"/>
  <c r="C9" i="9"/>
  <c r="C10" i="9"/>
  <c r="C11" i="9"/>
  <c r="C12" i="9"/>
  <c r="C13" i="9"/>
  <c r="I56" i="9" l="1"/>
  <c r="AB119" i="9"/>
  <c r="AB120" i="9" s="1"/>
  <c r="AB103" i="9"/>
  <c r="AB104" i="9" s="1"/>
  <c r="AB87" i="9"/>
  <c r="AB71" i="9"/>
  <c r="AB72" i="9" s="1"/>
  <c r="AB55" i="9"/>
  <c r="AB56" i="9" s="1"/>
  <c r="C52" i="9"/>
  <c r="K52" i="9" s="1"/>
  <c r="A52" i="9" s="1"/>
  <c r="C47" i="9"/>
  <c r="C48" i="9" s="1"/>
  <c r="C43" i="9"/>
  <c r="C44" i="9" s="1"/>
  <c r="C42" i="9"/>
  <c r="AB39" i="9"/>
  <c r="AC39" i="9" s="1"/>
  <c r="AD39" i="9" s="1"/>
  <c r="C37" i="9"/>
  <c r="C38" i="9" s="1"/>
  <c r="C32" i="9"/>
  <c r="K32" i="9" s="1"/>
  <c r="A32" i="9" s="1"/>
  <c r="C27" i="9"/>
  <c r="K27" i="9" s="1"/>
  <c r="A27" i="9" s="1"/>
  <c r="AB23" i="9"/>
  <c r="AB24" i="9" s="1"/>
  <c r="C22" i="9"/>
  <c r="C23" i="9" s="1"/>
  <c r="C17" i="9"/>
  <c r="K17" i="9" s="1"/>
  <c r="A17" i="9" s="1"/>
  <c r="B15" i="9"/>
  <c r="C15" i="9" s="1"/>
  <c r="D15" i="9" s="1"/>
  <c r="E15" i="9" s="1"/>
  <c r="F15" i="9" s="1"/>
  <c r="G15" i="9" s="1"/>
  <c r="H15" i="9" s="1"/>
  <c r="I15" i="9" s="1"/>
  <c r="J15" i="9" s="1"/>
  <c r="M13" i="9"/>
  <c r="F13" i="9"/>
  <c r="I13" i="9" s="1"/>
  <c r="AC118" i="9"/>
  <c r="AD118" i="9" s="1"/>
  <c r="M12" i="9"/>
  <c r="AC102" i="9"/>
  <c r="AD102" i="9" s="1"/>
  <c r="M11" i="9"/>
  <c r="F11" i="9"/>
  <c r="AC86" i="9"/>
  <c r="AD86" i="9" s="1"/>
  <c r="M10" i="9"/>
  <c r="M9" i="9"/>
  <c r="F9" i="9"/>
  <c r="I9" i="9" s="1"/>
  <c r="AC54" i="9"/>
  <c r="AD54" i="9" s="1"/>
  <c r="M8" i="9"/>
  <c r="AC38" i="9"/>
  <c r="AD38" i="9" s="1"/>
  <c r="AB7" i="9"/>
  <c r="AB8" i="9" s="1"/>
  <c r="M7" i="9"/>
  <c r="B2" i="9" s="1"/>
  <c r="AC22" i="9"/>
  <c r="AD22" i="9" s="1"/>
  <c r="AC6" i="9"/>
  <c r="AD6" i="9" s="1"/>
  <c r="M6" i="9"/>
  <c r="C6" i="9"/>
  <c r="B4" i="9"/>
  <c r="C4" i="9" s="1"/>
  <c r="D4" i="9" s="1"/>
  <c r="E4" i="9" s="1"/>
  <c r="F4" i="9" s="1"/>
  <c r="G4" i="9" s="1"/>
  <c r="H4" i="9" s="1"/>
  <c r="I4" i="9" s="1"/>
  <c r="C53" i="9" l="1"/>
  <c r="K53" i="9" s="1"/>
  <c r="A53" i="9" s="1"/>
  <c r="C18" i="9"/>
  <c r="H13" i="9"/>
  <c r="AC7" i="9"/>
  <c r="AD7" i="9" s="1"/>
  <c r="H9" i="9"/>
  <c r="J9" i="9" s="1"/>
  <c r="AB40" i="9"/>
  <c r="AC40" i="9" s="1"/>
  <c r="AD40" i="9" s="1"/>
  <c r="AB73" i="9"/>
  <c r="AC73" i="9" s="1"/>
  <c r="AD73" i="9" s="1"/>
  <c r="AC72" i="9"/>
  <c r="AD72" i="9" s="1"/>
  <c r="I11" i="9"/>
  <c r="H11" i="9"/>
  <c r="AC24" i="9"/>
  <c r="AD24" i="9" s="1"/>
  <c r="AB25" i="9"/>
  <c r="F7" i="9"/>
  <c r="AB9" i="9"/>
  <c r="AC8" i="9"/>
  <c r="AD8" i="9" s="1"/>
  <c r="F6" i="9"/>
  <c r="AC104" i="9"/>
  <c r="AD104" i="9" s="1"/>
  <c r="AB105" i="9"/>
  <c r="J13" i="9"/>
  <c r="C24" i="9"/>
  <c r="AC71" i="9"/>
  <c r="AD71" i="9" s="1"/>
  <c r="AC70" i="9"/>
  <c r="AD70" i="9" s="1"/>
  <c r="F10" i="9"/>
  <c r="K23" i="9"/>
  <c r="A23" i="9" s="1"/>
  <c r="C49" i="9"/>
  <c r="K48" i="9"/>
  <c r="A48" i="9" s="1"/>
  <c r="K43" i="9"/>
  <c r="A43" i="9" s="1"/>
  <c r="C19" i="9"/>
  <c r="AC23" i="9"/>
  <c r="AD23" i="9" s="1"/>
  <c r="AC87" i="9"/>
  <c r="AD87" i="9" s="1"/>
  <c r="K18" i="9"/>
  <c r="A18" i="9" s="1"/>
  <c r="K22" i="9"/>
  <c r="A22" i="9" s="1"/>
  <c r="C28" i="9"/>
  <c r="K38" i="9"/>
  <c r="A38" i="9" s="1"/>
  <c r="C39" i="9"/>
  <c r="F8" i="9"/>
  <c r="F12" i="9"/>
  <c r="C33" i="9"/>
  <c r="AC120" i="9"/>
  <c r="AD120" i="9" s="1"/>
  <c r="K44" i="9"/>
  <c r="A44" i="9" s="1"/>
  <c r="C45" i="9"/>
  <c r="AB57" i="9"/>
  <c r="AC56" i="9"/>
  <c r="AD56" i="9" s="1"/>
  <c r="AB121" i="9"/>
  <c r="AC55" i="9"/>
  <c r="AD55" i="9" s="1"/>
  <c r="K37" i="9"/>
  <c r="A37" i="9" s="1"/>
  <c r="AB41" i="9"/>
  <c r="AB88" i="9"/>
  <c r="K42" i="9"/>
  <c r="A42" i="9" s="1"/>
  <c r="AC119" i="9"/>
  <c r="AD119" i="9" s="1"/>
  <c r="K47" i="9"/>
  <c r="A47" i="9" s="1"/>
  <c r="AC103" i="9"/>
  <c r="AD103" i="9" s="1"/>
  <c r="C54" i="9" l="1"/>
  <c r="AB74" i="9"/>
  <c r="AB75" i="9" s="1"/>
  <c r="I7" i="9"/>
  <c r="H7" i="9"/>
  <c r="K24" i="9"/>
  <c r="A24" i="9" s="1"/>
  <c r="C25" i="9"/>
  <c r="AB89" i="9"/>
  <c r="AC88" i="9"/>
  <c r="AD88" i="9" s="1"/>
  <c r="C34" i="9"/>
  <c r="K33" i="9"/>
  <c r="A33" i="9" s="1"/>
  <c r="K19" i="9"/>
  <c r="A19" i="9" s="1"/>
  <c r="C20" i="9"/>
  <c r="I10" i="9"/>
  <c r="H10" i="9"/>
  <c r="AC25" i="9"/>
  <c r="AD25" i="9" s="1"/>
  <c r="AB26" i="9"/>
  <c r="C55" i="9"/>
  <c r="K54" i="9"/>
  <c r="A54" i="9" s="1"/>
  <c r="AC57" i="9"/>
  <c r="AD57" i="9" s="1"/>
  <c r="AB58" i="9"/>
  <c r="K28" i="9"/>
  <c r="A28" i="9" s="1"/>
  <c r="C29" i="9"/>
  <c r="I6" i="9"/>
  <c r="H6" i="9"/>
  <c r="AB122" i="9"/>
  <c r="AC121" i="9"/>
  <c r="AD121" i="9" s="1"/>
  <c r="K39" i="9"/>
  <c r="A39" i="9" s="1"/>
  <c r="C40" i="9"/>
  <c r="AB42" i="9"/>
  <c r="AC41" i="9"/>
  <c r="AD41" i="9" s="1"/>
  <c r="K45" i="9"/>
  <c r="A45" i="9" s="1"/>
  <c r="C46" i="9"/>
  <c r="I12" i="9"/>
  <c r="H12" i="9"/>
  <c r="H8" i="9"/>
  <c r="I8" i="9"/>
  <c r="AB106" i="9"/>
  <c r="AC105" i="9"/>
  <c r="AD105" i="9" s="1"/>
  <c r="AB10" i="9"/>
  <c r="AC9" i="9"/>
  <c r="AD9" i="9" s="1"/>
  <c r="J11" i="9"/>
  <c r="C50" i="9"/>
  <c r="K49" i="9"/>
  <c r="A49" i="9" s="1"/>
  <c r="AC74" i="9" l="1"/>
  <c r="AD74" i="9" s="1"/>
  <c r="J12" i="9"/>
  <c r="J6" i="9"/>
  <c r="AB59" i="9"/>
  <c r="AC58" i="9"/>
  <c r="AD58" i="9" s="1"/>
  <c r="K50" i="9"/>
  <c r="A50" i="9" s="1"/>
  <c r="C51" i="9"/>
  <c r="AB11" i="9"/>
  <c r="AC10" i="9"/>
  <c r="AD10" i="9" s="1"/>
  <c r="K46" i="9"/>
  <c r="A46" i="9" s="1"/>
  <c r="J10" i="9"/>
  <c r="AB90" i="9"/>
  <c r="AC89" i="9"/>
  <c r="AD89" i="9" s="1"/>
  <c r="C30" i="9"/>
  <c r="K29" i="9"/>
  <c r="A29" i="9" s="1"/>
  <c r="C21" i="9"/>
  <c r="K20" i="9"/>
  <c r="A20" i="9" s="1"/>
  <c r="K25" i="9"/>
  <c r="A25" i="9" s="1"/>
  <c r="C26" i="9"/>
  <c r="AC106" i="9"/>
  <c r="AD106" i="9" s="1"/>
  <c r="AB107" i="9"/>
  <c r="J8" i="9"/>
  <c r="AB123" i="9"/>
  <c r="AC122" i="9"/>
  <c r="AD122" i="9" s="1"/>
  <c r="AB76" i="9"/>
  <c r="AC75" i="9"/>
  <c r="AD75" i="9" s="1"/>
  <c r="K55" i="9"/>
  <c r="A55" i="9" s="1"/>
  <c r="C56" i="9"/>
  <c r="AC42" i="9"/>
  <c r="AD42" i="9" s="1"/>
  <c r="AB43" i="9"/>
  <c r="AC26" i="9"/>
  <c r="AD26" i="9" s="1"/>
  <c r="AB27" i="9"/>
  <c r="J7" i="9"/>
  <c r="K40" i="9"/>
  <c r="A40" i="9" s="1"/>
  <c r="C41" i="9"/>
  <c r="K34" i="9"/>
  <c r="A34" i="9" s="1"/>
  <c r="C35" i="9"/>
  <c r="K41" i="9" l="1"/>
  <c r="A41" i="9" s="1"/>
  <c r="AB108" i="9"/>
  <c r="AC107" i="9"/>
  <c r="AD107" i="9" s="1"/>
  <c r="K21" i="9"/>
  <c r="A21" i="9" s="1"/>
  <c r="K51" i="9"/>
  <c r="A51" i="9" s="1"/>
  <c r="AC90" i="9"/>
  <c r="AD90" i="9" s="1"/>
  <c r="AB91" i="9"/>
  <c r="AC76" i="9"/>
  <c r="AD76" i="9" s="1"/>
  <c r="AB77" i="9"/>
  <c r="K35" i="9"/>
  <c r="A35" i="9" s="1"/>
  <c r="C36" i="9"/>
  <c r="AC43" i="9"/>
  <c r="AD43" i="9" s="1"/>
  <c r="AB44" i="9"/>
  <c r="K26" i="9"/>
  <c r="A26" i="9" s="1"/>
  <c r="K56" i="9"/>
  <c r="A56" i="9" s="1"/>
  <c r="G56" i="9" s="1"/>
  <c r="AC123" i="9"/>
  <c r="AD123" i="9" s="1"/>
  <c r="AB124" i="9"/>
  <c r="AB60" i="9"/>
  <c r="AC59" i="9"/>
  <c r="AD59" i="9" s="1"/>
  <c r="K30" i="9"/>
  <c r="A30" i="9" s="1"/>
  <c r="C31" i="9"/>
  <c r="AB28" i="9"/>
  <c r="AC27" i="9"/>
  <c r="AD27" i="9" s="1"/>
  <c r="AC11" i="9"/>
  <c r="AD11" i="9" s="1"/>
  <c r="AB12" i="9"/>
  <c r="AB78" i="9" l="1"/>
  <c r="AC77" i="9"/>
  <c r="AD77" i="9" s="1"/>
  <c r="AB45" i="9"/>
  <c r="AC44" i="9"/>
  <c r="AD44" i="9" s="1"/>
  <c r="AB109" i="9"/>
  <c r="AC108" i="9"/>
  <c r="AD108" i="9" s="1"/>
  <c r="K31" i="9"/>
  <c r="A31" i="9" s="1"/>
  <c r="AB61" i="9"/>
  <c r="AC60" i="9"/>
  <c r="AD60" i="9" s="1"/>
  <c r="AB13" i="9"/>
  <c r="AC12" i="9"/>
  <c r="AD12" i="9" s="1"/>
  <c r="AB125" i="9"/>
  <c r="AC124" i="9"/>
  <c r="AD124" i="9" s="1"/>
  <c r="K36" i="9"/>
  <c r="A36" i="9" s="1"/>
  <c r="AC28" i="9"/>
  <c r="AD28" i="9" s="1"/>
  <c r="AB29" i="9"/>
  <c r="AB92" i="9"/>
  <c r="AC91" i="9"/>
  <c r="AD91" i="9" s="1"/>
  <c r="AC109" i="9" l="1"/>
  <c r="AD109" i="9" s="1"/>
  <c r="AB110" i="9"/>
  <c r="AC125" i="9"/>
  <c r="AD125" i="9" s="1"/>
  <c r="AB126" i="9"/>
  <c r="AC45" i="9"/>
  <c r="AD45" i="9" s="1"/>
  <c r="AB46" i="9"/>
  <c r="AC13" i="9"/>
  <c r="AD13" i="9" s="1"/>
  <c r="AB14" i="9"/>
  <c r="AB79" i="9"/>
  <c r="AC78" i="9"/>
  <c r="AD78" i="9" s="1"/>
  <c r="AB93" i="9"/>
  <c r="AC92" i="9"/>
  <c r="AD92" i="9" s="1"/>
  <c r="AC29" i="9"/>
  <c r="AD29" i="9" s="1"/>
  <c r="AB30" i="9"/>
  <c r="AB62" i="9"/>
  <c r="AC61" i="9"/>
  <c r="AD61" i="9" s="1"/>
  <c r="AB127" i="9" l="1"/>
  <c r="AC126" i="9"/>
  <c r="AD126" i="9" s="1"/>
  <c r="AB31" i="9"/>
  <c r="AC30" i="9"/>
  <c r="AD30" i="9" s="1"/>
  <c r="AB15" i="9"/>
  <c r="AC14" i="9"/>
  <c r="AD14" i="9" s="1"/>
  <c r="AC93" i="9"/>
  <c r="AD93" i="9" s="1"/>
  <c r="AB94" i="9"/>
  <c r="AC79" i="9"/>
  <c r="AD79" i="9" s="1"/>
  <c r="AB80" i="9"/>
  <c r="AC62" i="9"/>
  <c r="AD62" i="9" s="1"/>
  <c r="AB63" i="9"/>
  <c r="AB111" i="9"/>
  <c r="AC110" i="9"/>
  <c r="AD110" i="9" s="1"/>
  <c r="AB47" i="9"/>
  <c r="AC46" i="9"/>
  <c r="AD46" i="9" s="1"/>
  <c r="AB81" i="9" l="1"/>
  <c r="AC80" i="9"/>
  <c r="AD80" i="9" s="1"/>
  <c r="AB95" i="9"/>
  <c r="AC94" i="9"/>
  <c r="AD94" i="9" s="1"/>
  <c r="AB32" i="9"/>
  <c r="AC31" i="9"/>
  <c r="AD31" i="9" s="1"/>
  <c r="AB48" i="9"/>
  <c r="AC47" i="9"/>
  <c r="AD47" i="9" s="1"/>
  <c r="AB128" i="9"/>
  <c r="AC127" i="9"/>
  <c r="AD127" i="9" s="1"/>
  <c r="AC15" i="9"/>
  <c r="AD15" i="9" s="1"/>
  <c r="AB16" i="9"/>
  <c r="AC63" i="9"/>
  <c r="AD63" i="9" s="1"/>
  <c r="AB64" i="9"/>
  <c r="AB112" i="9"/>
  <c r="AC111" i="9"/>
  <c r="AD111" i="9" s="1"/>
  <c r="AC112" i="9" l="1"/>
  <c r="AD112" i="9" s="1"/>
  <c r="AB113" i="9"/>
  <c r="AC48" i="9"/>
  <c r="AD48" i="9" s="1"/>
  <c r="AB49" i="9"/>
  <c r="AB65" i="9"/>
  <c r="AC64" i="9"/>
  <c r="AD64" i="9" s="1"/>
  <c r="AC32" i="9"/>
  <c r="AD32" i="9" s="1"/>
  <c r="AB33" i="9"/>
  <c r="AC16" i="9"/>
  <c r="AD16" i="9" s="1"/>
  <c r="AB17" i="9"/>
  <c r="AC95" i="9"/>
  <c r="AD95" i="9" s="1"/>
  <c r="AB96" i="9"/>
  <c r="AC128" i="9"/>
  <c r="AD128" i="9" s="1"/>
  <c r="AB129" i="9"/>
  <c r="AB82" i="9"/>
  <c r="AC81" i="9"/>
  <c r="AD81" i="9" s="1"/>
  <c r="AC65" i="9" l="1"/>
  <c r="AD65" i="9" s="1"/>
  <c r="AB66" i="9"/>
  <c r="AB130" i="9"/>
  <c r="AC129" i="9"/>
  <c r="AD129" i="9" s="1"/>
  <c r="AB97" i="9"/>
  <c r="AC96" i="9"/>
  <c r="AD96" i="9" s="1"/>
  <c r="AB50" i="9"/>
  <c r="AC49" i="9"/>
  <c r="AD49" i="9" s="1"/>
  <c r="AB18" i="9"/>
  <c r="AC17" i="9"/>
  <c r="AD17" i="9" s="1"/>
  <c r="AB114" i="9"/>
  <c r="AC113" i="9"/>
  <c r="AD113" i="9" s="1"/>
  <c r="AC82" i="9"/>
  <c r="AD82" i="9" s="1"/>
  <c r="AB83" i="9"/>
  <c r="AC33" i="9"/>
  <c r="AD33" i="9" s="1"/>
  <c r="AB34" i="9"/>
  <c r="AB35" i="9" l="1"/>
  <c r="AC34" i="9"/>
  <c r="AD34" i="9" s="1"/>
  <c r="AC50" i="9"/>
  <c r="AD50" i="9" s="1"/>
  <c r="AB51" i="9"/>
  <c r="AB84" i="9"/>
  <c r="AC83" i="9"/>
  <c r="AD83" i="9" s="1"/>
  <c r="AB98" i="9"/>
  <c r="AC97" i="9"/>
  <c r="AD97" i="9" s="1"/>
  <c r="AC114" i="9"/>
  <c r="AD114" i="9" s="1"/>
  <c r="AB115" i="9"/>
  <c r="AB131" i="9"/>
  <c r="AC130" i="9"/>
  <c r="AD130" i="9" s="1"/>
  <c r="AB67" i="9"/>
  <c r="AC66" i="9"/>
  <c r="AD66" i="9" s="1"/>
  <c r="AC18" i="9"/>
  <c r="AD18" i="9" s="1"/>
  <c r="AB19" i="9"/>
  <c r="AC98" i="9" l="1"/>
  <c r="AD98" i="9" s="1"/>
  <c r="AB99" i="9"/>
  <c r="AC84" i="9"/>
  <c r="AD84" i="9" s="1"/>
  <c r="AB85" i="9"/>
  <c r="AC85" i="9" s="1"/>
  <c r="AD85" i="9" s="1"/>
  <c r="AB68" i="9"/>
  <c r="AC67" i="9"/>
  <c r="AD67" i="9" s="1"/>
  <c r="AC131" i="9"/>
  <c r="AD131" i="9" s="1"/>
  <c r="AB132" i="9"/>
  <c r="AC51" i="9"/>
  <c r="AD51" i="9" s="1"/>
  <c r="AB52" i="9"/>
  <c r="AB116" i="9"/>
  <c r="AC115" i="9"/>
  <c r="AD115" i="9" s="1"/>
  <c r="AC19" i="9"/>
  <c r="AD19" i="9" s="1"/>
  <c r="AB20" i="9"/>
  <c r="AC35" i="9"/>
  <c r="AD35" i="9" s="1"/>
  <c r="AB36" i="9"/>
  <c r="AB69" i="9" l="1"/>
  <c r="AC69" i="9" s="1"/>
  <c r="AD69" i="9" s="1"/>
  <c r="AC68" i="9"/>
  <c r="AD68" i="9" s="1"/>
  <c r="AC20" i="9"/>
  <c r="AD20" i="9" s="1"/>
  <c r="AB21" i="9"/>
  <c r="AC21" i="9" s="1"/>
  <c r="AD21" i="9" s="1"/>
  <c r="AB100" i="9"/>
  <c r="AC99" i="9"/>
  <c r="AD99" i="9" s="1"/>
  <c r="AB117" i="9"/>
  <c r="AC117" i="9" s="1"/>
  <c r="AD117" i="9" s="1"/>
  <c r="AC116" i="9"/>
  <c r="AD116" i="9" s="1"/>
  <c r="AB53" i="9"/>
  <c r="AC53" i="9" s="1"/>
  <c r="AD53" i="9" s="1"/>
  <c r="AC52" i="9"/>
  <c r="AD52" i="9" s="1"/>
  <c r="AC36" i="9"/>
  <c r="AD36" i="9" s="1"/>
  <c r="AB37" i="9"/>
  <c r="AC37" i="9" s="1"/>
  <c r="AD37" i="9" s="1"/>
  <c r="AB133" i="9"/>
  <c r="AC133" i="9" s="1"/>
  <c r="AD133" i="9" s="1"/>
  <c r="AC132" i="9"/>
  <c r="AD132" i="9" s="1"/>
  <c r="AB101" i="9" l="1"/>
  <c r="AC101" i="9" s="1"/>
  <c r="AD101" i="9" s="1"/>
  <c r="AC100" i="9"/>
  <c r="AD100" i="9" s="1"/>
  <c r="D18" i="6" l="1"/>
  <c r="E18" i="6" s="1"/>
  <c r="E18" i="9" s="1"/>
  <c r="D19" i="6"/>
  <c r="E19" i="6" s="1"/>
  <c r="E19" i="9" s="1"/>
  <c r="D20" i="6"/>
  <c r="E20" i="6" s="1"/>
  <c r="E20" i="9" s="1"/>
  <c r="D21" i="6"/>
  <c r="E21" i="6" s="1"/>
  <c r="E21" i="9" s="1"/>
  <c r="D22" i="6"/>
  <c r="D27" i="6"/>
  <c r="E27" i="6" s="1"/>
  <c r="E27" i="9" s="1"/>
  <c r="D32" i="6"/>
  <c r="E32" i="6" s="1"/>
  <c r="E32" i="9" s="1"/>
  <c r="D33" i="6"/>
  <c r="E33" i="6" s="1"/>
  <c r="E33" i="9" s="1"/>
  <c r="D34" i="6"/>
  <c r="E34" i="6" s="1"/>
  <c r="E34" i="9" s="1"/>
  <c r="D35" i="6"/>
  <c r="E35" i="6" s="1"/>
  <c r="E35" i="9" s="1"/>
  <c r="D36" i="6"/>
  <c r="E36" i="6" s="1"/>
  <c r="E36" i="9" s="1"/>
  <c r="D37" i="6"/>
  <c r="E37" i="6" s="1"/>
  <c r="E37" i="9" s="1"/>
  <c r="H8" i="6"/>
  <c r="H9" i="6"/>
  <c r="H10" i="6"/>
  <c r="H11" i="6"/>
  <c r="H12" i="6"/>
  <c r="H13" i="6"/>
  <c r="H6" i="6"/>
  <c r="I8" i="6"/>
  <c r="I9" i="6"/>
  <c r="I10" i="6"/>
  <c r="I11" i="6"/>
  <c r="I12" i="6"/>
  <c r="I13" i="6"/>
  <c r="I6" i="6"/>
  <c r="F8" i="6"/>
  <c r="F9" i="6"/>
  <c r="F10" i="6"/>
  <c r="F11" i="6"/>
  <c r="F12" i="6"/>
  <c r="F13" i="6"/>
  <c r="F6" i="6"/>
  <c r="D42" i="6"/>
  <c r="E42" i="6" s="1"/>
  <c r="E42" i="9" s="1"/>
  <c r="D47" i="6"/>
  <c r="E47" i="6" s="1"/>
  <c r="E47" i="9" s="1"/>
  <c r="D52" i="6"/>
  <c r="E52" i="6" s="1"/>
  <c r="E52" i="9" s="1"/>
  <c r="D17" i="6"/>
  <c r="E17" i="6" s="1"/>
  <c r="E17" i="9" s="1"/>
  <c r="P25" i="6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6" i="6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AB119" i="6"/>
  <c r="AB103" i="6"/>
  <c r="AB104" i="6" s="1"/>
  <c r="AB87" i="6"/>
  <c r="AB71" i="6"/>
  <c r="AB55" i="6"/>
  <c r="AB39" i="6"/>
  <c r="AB23" i="6"/>
  <c r="AB7" i="6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C21" i="6" s="1"/>
  <c r="AD21" i="6" s="1"/>
  <c r="C7" i="6"/>
  <c r="F7" i="6" s="1"/>
  <c r="C8" i="6"/>
  <c r="C9" i="6"/>
  <c r="C10" i="6"/>
  <c r="AC70" i="6" s="1"/>
  <c r="AD70" i="6" s="1"/>
  <c r="C11" i="6"/>
  <c r="C12" i="6"/>
  <c r="C13" i="6"/>
  <c r="AC118" i="6" s="1"/>
  <c r="AD118" i="6" s="1"/>
  <c r="C6" i="6"/>
  <c r="H7" i="6" l="1"/>
  <c r="I7" i="6"/>
  <c r="AC55" i="6"/>
  <c r="AD55" i="6" s="1"/>
  <c r="E22" i="6"/>
  <c r="E22" i="9" s="1"/>
  <c r="AC71" i="6"/>
  <c r="AD71" i="6" s="1"/>
  <c r="AC119" i="6"/>
  <c r="AD119" i="6" s="1"/>
  <c r="V6" i="6"/>
  <c r="V25" i="6" s="1"/>
  <c r="W6" i="6"/>
  <c r="W25" i="6" s="1"/>
  <c r="T6" i="6"/>
  <c r="T25" i="6" s="1"/>
  <c r="S6" i="6"/>
  <c r="S25" i="6" s="1"/>
  <c r="U6" i="6"/>
  <c r="U25" i="6" s="1"/>
  <c r="R6" i="6"/>
  <c r="R25" i="6" s="1"/>
  <c r="X7" i="6"/>
  <c r="X26" i="6" s="1"/>
  <c r="U7" i="6"/>
  <c r="U26" i="6" s="1"/>
  <c r="AC87" i="6"/>
  <c r="AD87" i="6" s="1"/>
  <c r="X6" i="6"/>
  <c r="X25" i="6" s="1"/>
  <c r="W7" i="6"/>
  <c r="W26" i="6" s="1"/>
  <c r="AC22" i="6"/>
  <c r="AD22" i="6" s="1"/>
  <c r="AC86" i="6"/>
  <c r="AD86" i="6" s="1"/>
  <c r="Q6" i="6"/>
  <c r="Q25" i="6" s="1"/>
  <c r="AC38" i="6"/>
  <c r="AD38" i="6" s="1"/>
  <c r="AC102" i="6"/>
  <c r="AD102" i="6" s="1"/>
  <c r="V7" i="6"/>
  <c r="V26" i="6" s="1"/>
  <c r="AC39" i="6"/>
  <c r="AD39" i="6" s="1"/>
  <c r="AC54" i="6"/>
  <c r="AD54" i="6" s="1"/>
  <c r="T7" i="6"/>
  <c r="T26" i="6" s="1"/>
  <c r="S7" i="6"/>
  <c r="S26" i="6" s="1"/>
  <c r="R21" i="6"/>
  <c r="R40" i="6" s="1"/>
  <c r="R7" i="6"/>
  <c r="R26" i="6" s="1"/>
  <c r="Q7" i="6"/>
  <c r="Q26" i="6" s="1"/>
  <c r="X20" i="6"/>
  <c r="X39" i="6" s="1"/>
  <c r="X17" i="6"/>
  <c r="X36" i="6" s="1"/>
  <c r="X14" i="6"/>
  <c r="X33" i="6" s="1"/>
  <c r="X11" i="6"/>
  <c r="X30" i="6" s="1"/>
  <c r="X8" i="6"/>
  <c r="X27" i="6" s="1"/>
  <c r="W21" i="6"/>
  <c r="W40" i="6" s="1"/>
  <c r="W20" i="6"/>
  <c r="W39" i="6" s="1"/>
  <c r="W19" i="6"/>
  <c r="W38" i="6" s="1"/>
  <c r="W18" i="6"/>
  <c r="W37" i="6" s="1"/>
  <c r="W17" i="6"/>
  <c r="W36" i="6" s="1"/>
  <c r="W16" i="6"/>
  <c r="W35" i="6" s="1"/>
  <c r="W15" i="6"/>
  <c r="W34" i="6" s="1"/>
  <c r="W14" i="6"/>
  <c r="W33" i="6" s="1"/>
  <c r="W13" i="6"/>
  <c r="W32" i="6" s="1"/>
  <c r="W12" i="6"/>
  <c r="W31" i="6" s="1"/>
  <c r="W11" i="6"/>
  <c r="W30" i="6" s="1"/>
  <c r="W10" i="6"/>
  <c r="W29" i="6" s="1"/>
  <c r="W9" i="6"/>
  <c r="W28" i="6" s="1"/>
  <c r="W8" i="6"/>
  <c r="W27" i="6" s="1"/>
  <c r="Q21" i="6"/>
  <c r="Q40" i="6" s="1"/>
  <c r="X21" i="6"/>
  <c r="X40" i="6" s="1"/>
  <c r="X18" i="6"/>
  <c r="X37" i="6" s="1"/>
  <c r="X15" i="6"/>
  <c r="X34" i="6" s="1"/>
  <c r="X12" i="6"/>
  <c r="X31" i="6" s="1"/>
  <c r="X9" i="6"/>
  <c r="X28" i="6" s="1"/>
  <c r="V21" i="6"/>
  <c r="V40" i="6" s="1"/>
  <c r="V20" i="6"/>
  <c r="V39" i="6" s="1"/>
  <c r="V19" i="6"/>
  <c r="V38" i="6" s="1"/>
  <c r="V18" i="6"/>
  <c r="V37" i="6" s="1"/>
  <c r="V17" i="6"/>
  <c r="V36" i="6" s="1"/>
  <c r="V16" i="6"/>
  <c r="V35" i="6" s="1"/>
  <c r="V15" i="6"/>
  <c r="V34" i="6" s="1"/>
  <c r="V14" i="6"/>
  <c r="V33" i="6" s="1"/>
  <c r="V13" i="6"/>
  <c r="V32" i="6" s="1"/>
  <c r="V12" i="6"/>
  <c r="V31" i="6" s="1"/>
  <c r="V11" i="6"/>
  <c r="V30" i="6" s="1"/>
  <c r="V10" i="6"/>
  <c r="V29" i="6" s="1"/>
  <c r="V9" i="6"/>
  <c r="V28" i="6" s="1"/>
  <c r="V8" i="6"/>
  <c r="V27" i="6" s="1"/>
  <c r="X19" i="6"/>
  <c r="X38" i="6" s="1"/>
  <c r="X16" i="6"/>
  <c r="X35" i="6" s="1"/>
  <c r="X13" i="6"/>
  <c r="X32" i="6" s="1"/>
  <c r="X10" i="6"/>
  <c r="X29" i="6" s="1"/>
  <c r="U21" i="6"/>
  <c r="U40" i="6" s="1"/>
  <c r="U20" i="6"/>
  <c r="U39" i="6" s="1"/>
  <c r="U19" i="6"/>
  <c r="U38" i="6" s="1"/>
  <c r="U18" i="6"/>
  <c r="U37" i="6" s="1"/>
  <c r="U17" i="6"/>
  <c r="U36" i="6" s="1"/>
  <c r="U16" i="6"/>
  <c r="U35" i="6" s="1"/>
  <c r="U15" i="6"/>
  <c r="U34" i="6" s="1"/>
  <c r="U14" i="6"/>
  <c r="U33" i="6" s="1"/>
  <c r="U13" i="6"/>
  <c r="U32" i="6" s="1"/>
  <c r="U12" i="6"/>
  <c r="U31" i="6" s="1"/>
  <c r="U11" i="6"/>
  <c r="U30" i="6" s="1"/>
  <c r="U10" i="6"/>
  <c r="U29" i="6" s="1"/>
  <c r="U9" i="6"/>
  <c r="U28" i="6" s="1"/>
  <c r="U8" i="6"/>
  <c r="U27" i="6" s="1"/>
  <c r="T21" i="6"/>
  <c r="T40" i="6" s="1"/>
  <c r="T20" i="6"/>
  <c r="T39" i="6" s="1"/>
  <c r="T19" i="6"/>
  <c r="T38" i="6" s="1"/>
  <c r="T18" i="6"/>
  <c r="T37" i="6" s="1"/>
  <c r="T17" i="6"/>
  <c r="T36" i="6" s="1"/>
  <c r="T16" i="6"/>
  <c r="T35" i="6" s="1"/>
  <c r="T15" i="6"/>
  <c r="T34" i="6" s="1"/>
  <c r="T14" i="6"/>
  <c r="T33" i="6" s="1"/>
  <c r="T13" i="6"/>
  <c r="T32" i="6" s="1"/>
  <c r="T12" i="6"/>
  <c r="T31" i="6" s="1"/>
  <c r="T11" i="6"/>
  <c r="T30" i="6" s="1"/>
  <c r="T10" i="6"/>
  <c r="T29" i="6" s="1"/>
  <c r="T9" i="6"/>
  <c r="T28" i="6" s="1"/>
  <c r="T8" i="6"/>
  <c r="T27" i="6" s="1"/>
  <c r="S21" i="6"/>
  <c r="S40" i="6" s="1"/>
  <c r="S20" i="6"/>
  <c r="S39" i="6" s="1"/>
  <c r="S19" i="6"/>
  <c r="S38" i="6" s="1"/>
  <c r="S18" i="6"/>
  <c r="S37" i="6" s="1"/>
  <c r="S17" i="6"/>
  <c r="S36" i="6" s="1"/>
  <c r="S16" i="6"/>
  <c r="S35" i="6" s="1"/>
  <c r="S15" i="6"/>
  <c r="S34" i="6" s="1"/>
  <c r="S14" i="6"/>
  <c r="S33" i="6" s="1"/>
  <c r="S13" i="6"/>
  <c r="S32" i="6" s="1"/>
  <c r="S12" i="6"/>
  <c r="S31" i="6" s="1"/>
  <c r="S11" i="6"/>
  <c r="S30" i="6" s="1"/>
  <c r="S10" i="6"/>
  <c r="S29" i="6" s="1"/>
  <c r="S9" i="6"/>
  <c r="S28" i="6" s="1"/>
  <c r="S8" i="6"/>
  <c r="S27" i="6" s="1"/>
  <c r="R20" i="6"/>
  <c r="R39" i="6" s="1"/>
  <c r="R19" i="6"/>
  <c r="R38" i="6" s="1"/>
  <c r="R18" i="6"/>
  <c r="R37" i="6" s="1"/>
  <c r="R17" i="6"/>
  <c r="R36" i="6" s="1"/>
  <c r="R16" i="6"/>
  <c r="R35" i="6" s="1"/>
  <c r="R15" i="6"/>
  <c r="R34" i="6" s="1"/>
  <c r="R14" i="6"/>
  <c r="R33" i="6" s="1"/>
  <c r="R13" i="6"/>
  <c r="R32" i="6" s="1"/>
  <c r="R12" i="6"/>
  <c r="R31" i="6" s="1"/>
  <c r="R11" i="6"/>
  <c r="R30" i="6" s="1"/>
  <c r="R10" i="6"/>
  <c r="R29" i="6" s="1"/>
  <c r="R9" i="6"/>
  <c r="R28" i="6" s="1"/>
  <c r="R8" i="6"/>
  <c r="R27" i="6" s="1"/>
  <c r="Q20" i="6"/>
  <c r="Q39" i="6" s="1"/>
  <c r="Q19" i="6"/>
  <c r="Q38" i="6" s="1"/>
  <c r="Q18" i="6"/>
  <c r="Q37" i="6" s="1"/>
  <c r="Q17" i="6"/>
  <c r="Q36" i="6" s="1"/>
  <c r="Q16" i="6"/>
  <c r="Q35" i="6" s="1"/>
  <c r="Q15" i="6"/>
  <c r="Q34" i="6" s="1"/>
  <c r="Q14" i="6"/>
  <c r="Q33" i="6" s="1"/>
  <c r="Q13" i="6"/>
  <c r="Q32" i="6" s="1"/>
  <c r="Q12" i="6"/>
  <c r="Q31" i="6" s="1"/>
  <c r="Q11" i="6"/>
  <c r="Q30" i="6" s="1"/>
  <c r="Q10" i="6"/>
  <c r="Q29" i="6" s="1"/>
  <c r="Q9" i="6"/>
  <c r="Q28" i="6" s="1"/>
  <c r="Q8" i="6"/>
  <c r="Q27" i="6" s="1"/>
  <c r="AB72" i="6"/>
  <c r="AC72" i="6" s="1"/>
  <c r="AD72" i="6" s="1"/>
  <c r="AB120" i="6"/>
  <c r="AB105" i="6"/>
  <c r="AC104" i="6"/>
  <c r="AD104" i="6" s="1"/>
  <c r="AC103" i="6"/>
  <c r="AD103" i="6" s="1"/>
  <c r="AB88" i="6"/>
  <c r="AB56" i="6"/>
  <c r="AB40" i="6"/>
  <c r="AC11" i="6"/>
  <c r="AD11" i="6" s="1"/>
  <c r="AC10" i="6"/>
  <c r="AD10" i="6" s="1"/>
  <c r="AC9" i="6"/>
  <c r="AD9" i="6" s="1"/>
  <c r="AC16" i="6"/>
  <c r="AD16" i="6" s="1"/>
  <c r="AC6" i="6"/>
  <c r="AD6" i="6" s="1"/>
  <c r="AC8" i="6"/>
  <c r="AD8" i="6" s="1"/>
  <c r="AC19" i="6"/>
  <c r="AD19" i="6" s="1"/>
  <c r="AC18" i="6"/>
  <c r="AD18" i="6" s="1"/>
  <c r="AC23" i="6"/>
  <c r="AD23" i="6" s="1"/>
  <c r="AC17" i="6"/>
  <c r="AD17" i="6" s="1"/>
  <c r="AC15" i="6"/>
  <c r="AD15" i="6" s="1"/>
  <c r="AC7" i="6"/>
  <c r="AD7" i="6" s="1"/>
  <c r="AC14" i="6"/>
  <c r="AD14" i="6" s="1"/>
  <c r="AC13" i="6"/>
  <c r="AD13" i="6" s="1"/>
  <c r="AC20" i="6"/>
  <c r="AD20" i="6" s="1"/>
  <c r="AC12" i="6"/>
  <c r="AD12" i="6" s="1"/>
  <c r="AB24" i="6"/>
  <c r="AB73" i="6" l="1"/>
  <c r="AB74" i="6" s="1"/>
  <c r="AC120" i="6"/>
  <c r="AD120" i="6" s="1"/>
  <c r="AB121" i="6"/>
  <c r="AB106" i="6"/>
  <c r="AC105" i="6"/>
  <c r="AD105" i="6" s="1"/>
  <c r="AB89" i="6"/>
  <c r="AC88" i="6"/>
  <c r="AD88" i="6" s="1"/>
  <c r="AC56" i="6"/>
  <c r="AD56" i="6" s="1"/>
  <c r="AB57" i="6"/>
  <c r="AB41" i="6"/>
  <c r="AC40" i="6"/>
  <c r="AD40" i="6" s="1"/>
  <c r="AC24" i="6"/>
  <c r="AD24" i="6" s="1"/>
  <c r="AB25" i="6"/>
  <c r="AC73" i="6" l="1"/>
  <c r="AD73" i="6" s="1"/>
  <c r="AB122" i="6"/>
  <c r="AC121" i="6"/>
  <c r="AD121" i="6" s="1"/>
  <c r="AC106" i="6"/>
  <c r="AD106" i="6" s="1"/>
  <c r="AB107" i="6"/>
  <c r="AB90" i="6"/>
  <c r="AC89" i="6"/>
  <c r="AD89" i="6" s="1"/>
  <c r="AC74" i="6"/>
  <c r="AD74" i="6" s="1"/>
  <c r="AB75" i="6"/>
  <c r="AB58" i="6"/>
  <c r="AC57" i="6"/>
  <c r="AD57" i="6" s="1"/>
  <c r="AB42" i="6"/>
  <c r="AC41" i="6"/>
  <c r="AD41" i="6" s="1"/>
  <c r="AB26" i="6"/>
  <c r="AC25" i="6"/>
  <c r="AD25" i="6" s="1"/>
  <c r="AC122" i="6" l="1"/>
  <c r="AD122" i="6" s="1"/>
  <c r="AB123" i="6"/>
  <c r="AB108" i="6"/>
  <c r="AC107" i="6"/>
  <c r="AD107" i="6" s="1"/>
  <c r="AC90" i="6"/>
  <c r="AD90" i="6" s="1"/>
  <c r="AB91" i="6"/>
  <c r="AB76" i="6"/>
  <c r="AC75" i="6"/>
  <c r="AD75" i="6" s="1"/>
  <c r="AC58" i="6"/>
  <c r="AD58" i="6" s="1"/>
  <c r="AB59" i="6"/>
  <c r="AC42" i="6"/>
  <c r="AD42" i="6" s="1"/>
  <c r="AB43" i="6"/>
  <c r="AB27" i="6"/>
  <c r="AC26" i="6"/>
  <c r="AD26" i="6" s="1"/>
  <c r="AB124" i="6" l="1"/>
  <c r="AC123" i="6"/>
  <c r="AD123" i="6" s="1"/>
  <c r="AB109" i="6"/>
  <c r="AC108" i="6"/>
  <c r="AD108" i="6" s="1"/>
  <c r="AB92" i="6"/>
  <c r="AC91" i="6"/>
  <c r="AD91" i="6" s="1"/>
  <c r="AB77" i="6"/>
  <c r="AC76" i="6"/>
  <c r="AD76" i="6" s="1"/>
  <c r="AB60" i="6"/>
  <c r="AC59" i="6"/>
  <c r="AD59" i="6" s="1"/>
  <c r="AB44" i="6"/>
  <c r="AC43" i="6"/>
  <c r="AD43" i="6" s="1"/>
  <c r="AB28" i="6"/>
  <c r="AC27" i="6"/>
  <c r="AD27" i="6" s="1"/>
  <c r="AB125" i="6" l="1"/>
  <c r="AC124" i="6"/>
  <c r="AD124" i="6" s="1"/>
  <c r="AC109" i="6"/>
  <c r="AD109" i="6" s="1"/>
  <c r="AB110" i="6"/>
  <c r="AB93" i="6"/>
  <c r="AC92" i="6"/>
  <c r="AD92" i="6" s="1"/>
  <c r="AB78" i="6"/>
  <c r="AC77" i="6"/>
  <c r="AD77" i="6" s="1"/>
  <c r="AB61" i="6"/>
  <c r="AC60" i="6"/>
  <c r="AD60" i="6" s="1"/>
  <c r="AB45" i="6"/>
  <c r="AC44" i="6"/>
  <c r="AD44" i="6" s="1"/>
  <c r="AC28" i="6"/>
  <c r="AD28" i="6" s="1"/>
  <c r="AB29" i="6"/>
  <c r="AB126" i="6" l="1"/>
  <c r="AC125" i="6"/>
  <c r="AD125" i="6" s="1"/>
  <c r="AB111" i="6"/>
  <c r="AC110" i="6"/>
  <c r="AD110" i="6" s="1"/>
  <c r="AB94" i="6"/>
  <c r="AC93" i="6"/>
  <c r="AD93" i="6" s="1"/>
  <c r="AB79" i="6"/>
  <c r="AC78" i="6"/>
  <c r="AD78" i="6" s="1"/>
  <c r="AB62" i="6"/>
  <c r="AC61" i="6"/>
  <c r="AD61" i="6" s="1"/>
  <c r="AB46" i="6"/>
  <c r="AC45" i="6"/>
  <c r="AD45" i="6" s="1"/>
  <c r="AB30" i="6"/>
  <c r="AC29" i="6"/>
  <c r="AD29" i="6" s="1"/>
  <c r="AB127" i="6" l="1"/>
  <c r="AC126" i="6"/>
  <c r="AD126" i="6" s="1"/>
  <c r="AB112" i="6"/>
  <c r="AC111" i="6"/>
  <c r="AD111" i="6" s="1"/>
  <c r="AB95" i="6"/>
  <c r="AC94" i="6"/>
  <c r="AD94" i="6" s="1"/>
  <c r="AC79" i="6"/>
  <c r="AD79" i="6" s="1"/>
  <c r="AB80" i="6"/>
  <c r="AB63" i="6"/>
  <c r="AC62" i="6"/>
  <c r="AD62" i="6" s="1"/>
  <c r="AB47" i="6"/>
  <c r="AC46" i="6"/>
  <c r="AD46" i="6" s="1"/>
  <c r="AB31" i="6"/>
  <c r="AC30" i="6"/>
  <c r="AD30" i="6" s="1"/>
  <c r="AC127" i="6" l="1"/>
  <c r="AD127" i="6" s="1"/>
  <c r="AB128" i="6"/>
  <c r="AB113" i="6"/>
  <c r="AC112" i="6"/>
  <c r="AD112" i="6" s="1"/>
  <c r="AC95" i="6"/>
  <c r="AD95" i="6" s="1"/>
  <c r="AB96" i="6"/>
  <c r="AC80" i="6"/>
  <c r="AD80" i="6" s="1"/>
  <c r="AB81" i="6"/>
  <c r="AC63" i="6"/>
  <c r="AD63" i="6" s="1"/>
  <c r="AB64" i="6"/>
  <c r="AC47" i="6"/>
  <c r="AD47" i="6" s="1"/>
  <c r="AB48" i="6"/>
  <c r="AC31" i="6"/>
  <c r="AD31" i="6" s="1"/>
  <c r="AB32" i="6"/>
  <c r="AC128" i="6" l="1"/>
  <c r="AD128" i="6" s="1"/>
  <c r="AB129" i="6"/>
  <c r="AB114" i="6"/>
  <c r="AC113" i="6"/>
  <c r="AD113" i="6" s="1"/>
  <c r="AB97" i="6"/>
  <c r="AC96" i="6"/>
  <c r="AD96" i="6" s="1"/>
  <c r="AB82" i="6"/>
  <c r="AC81" i="6"/>
  <c r="AD81" i="6" s="1"/>
  <c r="AC64" i="6"/>
  <c r="AD64" i="6" s="1"/>
  <c r="AB65" i="6"/>
  <c r="AB49" i="6"/>
  <c r="AC48" i="6"/>
  <c r="AD48" i="6" s="1"/>
  <c r="AC32" i="6"/>
  <c r="AD32" i="6" s="1"/>
  <c r="AB33" i="6"/>
  <c r="AB130" i="6" l="1"/>
  <c r="AC129" i="6"/>
  <c r="AD129" i="6" s="1"/>
  <c r="AC114" i="6"/>
  <c r="AD114" i="6" s="1"/>
  <c r="AB115" i="6"/>
  <c r="AB98" i="6"/>
  <c r="AC97" i="6"/>
  <c r="AD97" i="6" s="1"/>
  <c r="AC82" i="6"/>
  <c r="AD82" i="6" s="1"/>
  <c r="AB83" i="6"/>
  <c r="AB66" i="6"/>
  <c r="AC65" i="6"/>
  <c r="AD65" i="6" s="1"/>
  <c r="AB50" i="6"/>
  <c r="AC49" i="6"/>
  <c r="AD49" i="6" s="1"/>
  <c r="AB34" i="6"/>
  <c r="AC33" i="6"/>
  <c r="AD33" i="6" s="1"/>
  <c r="AC130" i="6" l="1"/>
  <c r="AD130" i="6" s="1"/>
  <c r="AB131" i="6"/>
  <c r="AB116" i="6"/>
  <c r="AC115" i="6"/>
  <c r="AD115" i="6" s="1"/>
  <c r="AC98" i="6"/>
  <c r="AD98" i="6" s="1"/>
  <c r="AB99" i="6"/>
  <c r="AB84" i="6"/>
  <c r="AC83" i="6"/>
  <c r="AD83" i="6" s="1"/>
  <c r="AC66" i="6"/>
  <c r="AD66" i="6" s="1"/>
  <c r="AB67" i="6"/>
  <c r="AC50" i="6"/>
  <c r="AD50" i="6" s="1"/>
  <c r="AB51" i="6"/>
  <c r="AB35" i="6"/>
  <c r="AC34" i="6"/>
  <c r="AD34" i="6" s="1"/>
  <c r="AB132" i="6" l="1"/>
  <c r="AC131" i="6"/>
  <c r="AD131" i="6" s="1"/>
  <c r="AB117" i="6"/>
  <c r="AC117" i="6" s="1"/>
  <c r="AD117" i="6" s="1"/>
  <c r="AC116" i="6"/>
  <c r="AD116" i="6" s="1"/>
  <c r="AB100" i="6"/>
  <c r="AC99" i="6"/>
  <c r="AD99" i="6" s="1"/>
  <c r="AB85" i="6"/>
  <c r="AC85" i="6" s="1"/>
  <c r="AD85" i="6" s="1"/>
  <c r="AC84" i="6"/>
  <c r="AD84" i="6" s="1"/>
  <c r="AB68" i="6"/>
  <c r="AC67" i="6"/>
  <c r="AD67" i="6" s="1"/>
  <c r="AB52" i="6"/>
  <c r="AC51" i="6"/>
  <c r="AD51" i="6" s="1"/>
  <c r="AB36" i="6"/>
  <c r="AC35" i="6"/>
  <c r="AD35" i="6" s="1"/>
  <c r="AB133" i="6" l="1"/>
  <c r="AC133" i="6" s="1"/>
  <c r="AD133" i="6" s="1"/>
  <c r="AC132" i="6"/>
  <c r="AD132" i="6" s="1"/>
  <c r="AB101" i="6"/>
  <c r="AC101" i="6" s="1"/>
  <c r="AD101" i="6" s="1"/>
  <c r="AC100" i="6"/>
  <c r="AD100" i="6" s="1"/>
  <c r="AB69" i="6"/>
  <c r="AC69" i="6" s="1"/>
  <c r="AD69" i="6" s="1"/>
  <c r="AC68" i="6"/>
  <c r="AD68" i="6" s="1"/>
  <c r="AB53" i="6"/>
  <c r="AC53" i="6" s="1"/>
  <c r="AD53" i="6" s="1"/>
  <c r="AC52" i="6"/>
  <c r="AD52" i="6" s="1"/>
  <c r="AC36" i="6"/>
  <c r="AD36" i="6" s="1"/>
  <c r="AB37" i="6"/>
  <c r="AC37" i="6" s="1"/>
  <c r="AD37" i="6" s="1"/>
  <c r="J9" i="6" l="1"/>
  <c r="J11" i="6"/>
  <c r="J12" i="6"/>
  <c r="J13" i="6"/>
  <c r="I56" i="6"/>
  <c r="G56" i="6"/>
  <c r="C52" i="6"/>
  <c r="K52" i="6" s="1"/>
  <c r="A52" i="6" s="1"/>
  <c r="C47" i="6"/>
  <c r="K47" i="6" s="1"/>
  <c r="A47" i="6" s="1"/>
  <c r="C42" i="6"/>
  <c r="C43" i="6" s="1"/>
  <c r="C37" i="6"/>
  <c r="K37" i="6" s="1"/>
  <c r="A37" i="6" s="1"/>
  <c r="C32" i="6"/>
  <c r="K32" i="6" s="1"/>
  <c r="A32" i="6" s="1"/>
  <c r="C27" i="6"/>
  <c r="K27" i="6" s="1"/>
  <c r="A27" i="6" s="1"/>
  <c r="C22" i="6"/>
  <c r="C23" i="6" s="1"/>
  <c r="C17" i="6"/>
  <c r="K17" i="6" s="1"/>
  <c r="A17" i="6" s="1"/>
  <c r="B15" i="6"/>
  <c r="C15" i="6" s="1"/>
  <c r="D15" i="6" s="1"/>
  <c r="E15" i="6" s="1"/>
  <c r="F15" i="6" s="1"/>
  <c r="G15" i="6" s="1"/>
  <c r="H15" i="6" s="1"/>
  <c r="I15" i="6" s="1"/>
  <c r="J15" i="6" s="1"/>
  <c r="M13" i="6"/>
  <c r="M12" i="6"/>
  <c r="M11" i="6"/>
  <c r="M10" i="6"/>
  <c r="J10" i="6"/>
  <c r="M9" i="6"/>
  <c r="M8" i="6"/>
  <c r="J8" i="6"/>
  <c r="M7" i="6"/>
  <c r="J7" i="6"/>
  <c r="M6" i="6"/>
  <c r="B4" i="6"/>
  <c r="C4" i="6" s="1"/>
  <c r="D4" i="6" s="1"/>
  <c r="E4" i="6" s="1"/>
  <c r="F4" i="6" s="1"/>
  <c r="G4" i="6" s="1"/>
  <c r="H4" i="6" s="1"/>
  <c r="I4" i="6" s="1"/>
  <c r="D23" i="6" l="1"/>
  <c r="E23" i="6" s="1"/>
  <c r="E23" i="9" s="1"/>
  <c r="D24" i="6"/>
  <c r="E24" i="6" s="1"/>
  <c r="E24" i="9" s="1"/>
  <c r="D26" i="6"/>
  <c r="E26" i="6" s="1"/>
  <c r="E26" i="9" s="1"/>
  <c r="D25" i="6"/>
  <c r="E25" i="6" s="1"/>
  <c r="E25" i="9" s="1"/>
  <c r="D28" i="6"/>
  <c r="E28" i="6" s="1"/>
  <c r="E28" i="9" s="1"/>
  <c r="D31" i="6"/>
  <c r="E31" i="6" s="1"/>
  <c r="E31" i="9" s="1"/>
  <c r="D29" i="6"/>
  <c r="E29" i="6" s="1"/>
  <c r="E29" i="9" s="1"/>
  <c r="D30" i="6"/>
  <c r="E30" i="6" s="1"/>
  <c r="E30" i="9" s="1"/>
  <c r="D56" i="6"/>
  <c r="E56" i="6" s="1"/>
  <c r="E56" i="9" s="1"/>
  <c r="D53" i="6"/>
  <c r="E53" i="6" s="1"/>
  <c r="E53" i="9" s="1"/>
  <c r="D54" i="6"/>
  <c r="E54" i="6" s="1"/>
  <c r="E54" i="9" s="1"/>
  <c r="D55" i="6"/>
  <c r="E55" i="6" s="1"/>
  <c r="E55" i="9" s="1"/>
  <c r="D51" i="6"/>
  <c r="E51" i="6" s="1"/>
  <c r="E51" i="9" s="1"/>
  <c r="D48" i="6"/>
  <c r="E48" i="6" s="1"/>
  <c r="E48" i="9" s="1"/>
  <c r="D49" i="6"/>
  <c r="E49" i="6" s="1"/>
  <c r="E49" i="9" s="1"/>
  <c r="D50" i="6"/>
  <c r="E50" i="6" s="1"/>
  <c r="E50" i="9" s="1"/>
  <c r="D39" i="6"/>
  <c r="E39" i="6" s="1"/>
  <c r="E39" i="9" s="1"/>
  <c r="D40" i="6"/>
  <c r="E40" i="6" s="1"/>
  <c r="E40" i="9" s="1"/>
  <c r="D41" i="6"/>
  <c r="E41" i="6" s="1"/>
  <c r="E41" i="9" s="1"/>
  <c r="D38" i="6"/>
  <c r="E38" i="6" s="1"/>
  <c r="E38" i="9" s="1"/>
  <c r="D43" i="6"/>
  <c r="E43" i="6" s="1"/>
  <c r="E43" i="9" s="1"/>
  <c r="D44" i="6"/>
  <c r="E44" i="6" s="1"/>
  <c r="E44" i="9" s="1"/>
  <c r="D45" i="6"/>
  <c r="E45" i="6" s="1"/>
  <c r="E45" i="9" s="1"/>
  <c r="D46" i="6"/>
  <c r="E46" i="6" s="1"/>
  <c r="E46" i="9" s="1"/>
  <c r="H52" i="6"/>
  <c r="H32" i="6"/>
  <c r="H27" i="6"/>
  <c r="C28" i="6"/>
  <c r="K28" i="6" s="1"/>
  <c r="A28" i="6" s="1"/>
  <c r="C48" i="6"/>
  <c r="K48" i="6" s="1"/>
  <c r="A48" i="6" s="1"/>
  <c r="I46" i="6"/>
  <c r="H17" i="6"/>
  <c r="C18" i="6"/>
  <c r="C19" i="6" s="1"/>
  <c r="C20" i="6" s="1"/>
  <c r="I36" i="6"/>
  <c r="B2" i="6"/>
  <c r="C38" i="6"/>
  <c r="C39" i="6" s="1"/>
  <c r="C40" i="6" s="1"/>
  <c r="K39" i="6"/>
  <c r="A39" i="6" s="1"/>
  <c r="C44" i="6"/>
  <c r="K43" i="6"/>
  <c r="A43" i="6" s="1"/>
  <c r="J6" i="6"/>
  <c r="C24" i="6"/>
  <c r="K23" i="6"/>
  <c r="A23" i="6" s="1"/>
  <c r="C29" i="6"/>
  <c r="C33" i="6"/>
  <c r="C53" i="6"/>
  <c r="K22" i="6"/>
  <c r="A22" i="6" s="1"/>
  <c r="K38" i="6"/>
  <c r="A38" i="6" s="1"/>
  <c r="K42" i="6"/>
  <c r="A42" i="6" s="1"/>
  <c r="I51" i="6"/>
  <c r="O1" i="4"/>
  <c r="P1" i="4" s="1"/>
  <c r="Q1" i="4" s="1"/>
  <c r="R1" i="4" s="1"/>
  <c r="E2" i="4" l="1"/>
  <c r="E10" i="4"/>
  <c r="E14" i="4"/>
  <c r="E30" i="4"/>
  <c r="I17" i="6"/>
  <c r="F2" i="4" s="1"/>
  <c r="G26" i="6"/>
  <c r="G26" i="9" s="1"/>
  <c r="G51" i="6"/>
  <c r="G51" i="9" s="1"/>
  <c r="I26" i="6"/>
  <c r="F17" i="6"/>
  <c r="I31" i="6"/>
  <c r="F32" i="6"/>
  <c r="H47" i="6"/>
  <c r="E26" i="4" s="1"/>
  <c r="F47" i="6"/>
  <c r="K18" i="6"/>
  <c r="A18" i="6" s="1"/>
  <c r="K19" i="6"/>
  <c r="A19" i="6" s="1"/>
  <c r="C49" i="6"/>
  <c r="H37" i="6"/>
  <c r="E18" i="4" s="1"/>
  <c r="G36" i="6"/>
  <c r="G36" i="9" s="1"/>
  <c r="F48" i="6"/>
  <c r="H19" i="6"/>
  <c r="E4" i="4" s="1"/>
  <c r="C54" i="6"/>
  <c r="K53" i="6"/>
  <c r="A53" i="6" s="1"/>
  <c r="H43" i="6"/>
  <c r="E23" i="4" s="1"/>
  <c r="I42" i="6"/>
  <c r="F22" i="4" s="1"/>
  <c r="K44" i="6"/>
  <c r="A44" i="6" s="1"/>
  <c r="C45" i="6"/>
  <c r="C50" i="6"/>
  <c r="K49" i="6"/>
  <c r="A49" i="6" s="1"/>
  <c r="K24" i="6"/>
  <c r="A24" i="6" s="1"/>
  <c r="C25" i="6"/>
  <c r="I41" i="6"/>
  <c r="H42" i="6"/>
  <c r="E22" i="4" s="1"/>
  <c r="I21" i="6"/>
  <c r="H22" i="6"/>
  <c r="E6" i="4" s="1"/>
  <c r="H28" i="6"/>
  <c r="E11" i="4" s="1"/>
  <c r="I27" i="6"/>
  <c r="F10" i="4" s="1"/>
  <c r="C34" i="6"/>
  <c r="K33" i="6"/>
  <c r="A33" i="6" s="1"/>
  <c r="C30" i="6"/>
  <c r="K29" i="6"/>
  <c r="A29" i="6" s="1"/>
  <c r="K20" i="6"/>
  <c r="A20" i="6" s="1"/>
  <c r="C21" i="6"/>
  <c r="K40" i="6"/>
  <c r="A40" i="6" s="1"/>
  <c r="C41" i="6"/>
  <c r="C26" i="4" l="1"/>
  <c r="F47" i="9"/>
  <c r="C27" i="4"/>
  <c r="F48" i="9"/>
  <c r="C14" i="4"/>
  <c r="F32" i="9"/>
  <c r="C2" i="4"/>
  <c r="F17" i="9"/>
  <c r="F27" i="6"/>
  <c r="F52" i="6"/>
  <c r="G31" i="6"/>
  <c r="G31" i="9" s="1"/>
  <c r="G46" i="6"/>
  <c r="G46" i="9" s="1"/>
  <c r="I18" i="6"/>
  <c r="F3" i="4" s="1"/>
  <c r="F19" i="6"/>
  <c r="I22" i="6"/>
  <c r="F6" i="4" s="1"/>
  <c r="H23" i="6"/>
  <c r="E7" i="4" s="1"/>
  <c r="F37" i="6"/>
  <c r="I37" i="6"/>
  <c r="F18" i="4" s="1"/>
  <c r="I38" i="6"/>
  <c r="F19" i="4" s="1"/>
  <c r="H39" i="6"/>
  <c r="E20" i="4" s="1"/>
  <c r="H18" i="6"/>
  <c r="E3" i="4" s="1"/>
  <c r="F18" i="6"/>
  <c r="H38" i="6"/>
  <c r="E19" i="4" s="1"/>
  <c r="H48" i="6"/>
  <c r="E27" i="4" s="1"/>
  <c r="I47" i="6"/>
  <c r="F26" i="4" s="1"/>
  <c r="G47" i="6"/>
  <c r="H33" i="6"/>
  <c r="E15" i="4" s="1"/>
  <c r="I32" i="6"/>
  <c r="F14" i="4" s="1"/>
  <c r="F22" i="6"/>
  <c r="G21" i="6"/>
  <c r="G21" i="9" s="1"/>
  <c r="C26" i="6"/>
  <c r="K25" i="6"/>
  <c r="A25" i="6" s="1"/>
  <c r="C46" i="6"/>
  <c r="K45" i="6"/>
  <c r="A45" i="6" s="1"/>
  <c r="H44" i="6"/>
  <c r="E24" i="4" s="1"/>
  <c r="I43" i="6"/>
  <c r="F23" i="4" s="1"/>
  <c r="F38" i="6"/>
  <c r="G37" i="6"/>
  <c r="G42" i="6"/>
  <c r="F43" i="6"/>
  <c r="F42" i="6"/>
  <c r="G41" i="6"/>
  <c r="G41" i="9" s="1"/>
  <c r="H49" i="6"/>
  <c r="E28" i="4" s="1"/>
  <c r="I48" i="6"/>
  <c r="F27" i="4" s="1"/>
  <c r="H20" i="6"/>
  <c r="E5" i="4" s="1"/>
  <c r="I19" i="6"/>
  <c r="F4" i="4" s="1"/>
  <c r="G38" i="6"/>
  <c r="F39" i="6"/>
  <c r="F28" i="6"/>
  <c r="G27" i="6"/>
  <c r="G27" i="9" s="1"/>
  <c r="C51" i="6"/>
  <c r="K50" i="6"/>
  <c r="A50" i="6" s="1"/>
  <c r="H29" i="6"/>
  <c r="E12" i="4" s="1"/>
  <c r="I28" i="6"/>
  <c r="F11" i="4" s="1"/>
  <c r="G22" i="6"/>
  <c r="F23" i="6"/>
  <c r="H53" i="6"/>
  <c r="E31" i="4" s="1"/>
  <c r="I52" i="6"/>
  <c r="F30" i="4" s="1"/>
  <c r="K21" i="6"/>
  <c r="A21" i="6" s="1"/>
  <c r="C31" i="6"/>
  <c r="K30" i="6"/>
  <c r="A30" i="6" s="1"/>
  <c r="C55" i="6"/>
  <c r="K54" i="6"/>
  <c r="A54" i="6" s="1"/>
  <c r="C35" i="6"/>
  <c r="K34" i="6"/>
  <c r="A34" i="6" s="1"/>
  <c r="K41" i="6"/>
  <c r="A41" i="6" s="1"/>
  <c r="H40" i="6"/>
  <c r="E21" i="4" s="1"/>
  <c r="I39" i="6"/>
  <c r="F20" i="4" s="1"/>
  <c r="H24" i="6"/>
  <c r="E8" i="4" s="1"/>
  <c r="I23" i="6"/>
  <c r="F7" i="4" s="1"/>
  <c r="D22" i="4" l="1"/>
  <c r="G42" i="9"/>
  <c r="D18" i="4"/>
  <c r="G37" i="9"/>
  <c r="C22" i="4"/>
  <c r="F42" i="9"/>
  <c r="C7" i="4"/>
  <c r="F23" i="9"/>
  <c r="C20" i="4"/>
  <c r="F39" i="9"/>
  <c r="C23" i="4"/>
  <c r="F43" i="9"/>
  <c r="D6" i="4"/>
  <c r="G22" i="9"/>
  <c r="C19" i="4"/>
  <c r="F38" i="9"/>
  <c r="C6" i="4"/>
  <c r="F22" i="9"/>
  <c r="D19" i="4"/>
  <c r="G38" i="9"/>
  <c r="C3" i="4"/>
  <c r="F18" i="9"/>
  <c r="C4" i="4"/>
  <c r="F19" i="9"/>
  <c r="D26" i="4"/>
  <c r="G47" i="9"/>
  <c r="C30" i="4"/>
  <c r="F52" i="9"/>
  <c r="C11" i="4"/>
  <c r="F28" i="9"/>
  <c r="C18" i="4"/>
  <c r="F37" i="9"/>
  <c r="C10" i="4"/>
  <c r="F27" i="9"/>
  <c r="J27" i="6"/>
  <c r="G10" i="4" s="1"/>
  <c r="D10" i="4"/>
  <c r="G18" i="6"/>
  <c r="G18" i="9" s="1"/>
  <c r="J37" i="6"/>
  <c r="G18" i="4" s="1"/>
  <c r="G17" i="6"/>
  <c r="G17" i="9" s="1"/>
  <c r="J47" i="6"/>
  <c r="G26" i="4" s="1"/>
  <c r="J42" i="6"/>
  <c r="G22" i="4" s="1"/>
  <c r="J22" i="6"/>
  <c r="G6" i="4" s="1"/>
  <c r="J38" i="6"/>
  <c r="G19" i="4" s="1"/>
  <c r="H41" i="6"/>
  <c r="I40" i="6"/>
  <c r="F21" i="4" s="1"/>
  <c r="F20" i="6"/>
  <c r="G19" i="6"/>
  <c r="G19" i="9" s="1"/>
  <c r="I49" i="6"/>
  <c r="F28" i="4" s="1"/>
  <c r="H50" i="6"/>
  <c r="E29" i="4" s="1"/>
  <c r="H25" i="6"/>
  <c r="E9" i="4" s="1"/>
  <c r="I24" i="6"/>
  <c r="F8" i="4" s="1"/>
  <c r="F24" i="6"/>
  <c r="G23" i="6"/>
  <c r="G23" i="9" s="1"/>
  <c r="I33" i="6"/>
  <c r="F15" i="4" s="1"/>
  <c r="H34" i="6"/>
  <c r="E16" i="4" s="1"/>
  <c r="K26" i="6"/>
  <c r="A26" i="6" s="1"/>
  <c r="I29" i="6"/>
  <c r="F12" i="4" s="1"/>
  <c r="H30" i="6"/>
  <c r="E13" i="4" s="1"/>
  <c r="K51" i="6"/>
  <c r="A51" i="6" s="1"/>
  <c r="C36" i="6"/>
  <c r="K35" i="6"/>
  <c r="A35" i="6" s="1"/>
  <c r="K31" i="6"/>
  <c r="A31" i="6" s="1"/>
  <c r="F40" i="6"/>
  <c r="G39" i="6"/>
  <c r="G39" i="9" s="1"/>
  <c r="F49" i="6"/>
  <c r="G48" i="6"/>
  <c r="G48" i="9" s="1"/>
  <c r="I53" i="6"/>
  <c r="F31" i="4" s="1"/>
  <c r="H54" i="6"/>
  <c r="E32" i="4" s="1"/>
  <c r="F29" i="6"/>
  <c r="G28" i="6"/>
  <c r="G28" i="9" s="1"/>
  <c r="F33" i="6"/>
  <c r="G32" i="6"/>
  <c r="G32" i="9" s="1"/>
  <c r="H21" i="6"/>
  <c r="I20" i="6"/>
  <c r="F5" i="4" s="1"/>
  <c r="H45" i="6"/>
  <c r="E25" i="4" s="1"/>
  <c r="I44" i="6"/>
  <c r="F24" i="4" s="1"/>
  <c r="C56" i="6"/>
  <c r="K55" i="6"/>
  <c r="A55" i="6" s="1"/>
  <c r="F53" i="6"/>
  <c r="G52" i="6"/>
  <c r="G52" i="9" s="1"/>
  <c r="F44" i="6"/>
  <c r="G43" i="6"/>
  <c r="G43" i="9" s="1"/>
  <c r="K46" i="6"/>
  <c r="A46" i="6" s="1"/>
  <c r="C24" i="4" l="1"/>
  <c r="F44" i="9"/>
  <c r="C28" i="4"/>
  <c r="F49" i="9"/>
  <c r="C31" i="4"/>
  <c r="F53" i="9"/>
  <c r="C15" i="4"/>
  <c r="F33" i="9"/>
  <c r="C21" i="4"/>
  <c r="F40" i="9"/>
  <c r="C8" i="4"/>
  <c r="F24" i="9"/>
  <c r="C12" i="4"/>
  <c r="F29" i="9"/>
  <c r="C5" i="4"/>
  <c r="F20" i="9"/>
  <c r="J48" i="6"/>
  <c r="G27" i="4" s="1"/>
  <c r="D27" i="4"/>
  <c r="J32" i="6"/>
  <c r="G14" i="4" s="1"/>
  <c r="D14" i="4"/>
  <c r="J19" i="6"/>
  <c r="G4" i="4" s="1"/>
  <c r="D4" i="4"/>
  <c r="J17" i="6"/>
  <c r="G2" i="4" s="1"/>
  <c r="D2" i="4"/>
  <c r="J28" i="6"/>
  <c r="G11" i="4" s="1"/>
  <c r="D11" i="4"/>
  <c r="J52" i="6"/>
  <c r="G30" i="4" s="1"/>
  <c r="D30" i="4"/>
  <c r="J39" i="6"/>
  <c r="G20" i="4" s="1"/>
  <c r="D20" i="4"/>
  <c r="J23" i="6"/>
  <c r="G7" i="4" s="1"/>
  <c r="D7" i="4"/>
  <c r="J18" i="6"/>
  <c r="G3" i="4" s="1"/>
  <c r="D3" i="4"/>
  <c r="J43" i="6"/>
  <c r="G23" i="4" s="1"/>
  <c r="D23" i="4"/>
  <c r="F30" i="6"/>
  <c r="G29" i="6"/>
  <c r="G29" i="9" s="1"/>
  <c r="F21" i="6"/>
  <c r="G20" i="6"/>
  <c r="G20" i="9" s="1"/>
  <c r="D27" i="9" s="1"/>
  <c r="H31" i="6"/>
  <c r="I30" i="6"/>
  <c r="F13" i="4" s="1"/>
  <c r="F25" i="6"/>
  <c r="G24" i="6"/>
  <c r="G24" i="9" s="1"/>
  <c r="F54" i="6"/>
  <c r="G53" i="6"/>
  <c r="G53" i="9" s="1"/>
  <c r="I45" i="6"/>
  <c r="F25" i="4" s="1"/>
  <c r="H46" i="6"/>
  <c r="K56" i="6"/>
  <c r="A56" i="6" s="1"/>
  <c r="I25" i="6"/>
  <c r="F9" i="4" s="1"/>
  <c r="H26" i="6"/>
  <c r="H35" i="6"/>
  <c r="E17" i="4" s="1"/>
  <c r="I34" i="6"/>
  <c r="F16" i="4" s="1"/>
  <c r="K36" i="6"/>
  <c r="A36" i="6" s="1"/>
  <c r="H55" i="6"/>
  <c r="E33" i="4" s="1"/>
  <c r="I54" i="6"/>
  <c r="F32" i="4" s="1"/>
  <c r="F34" i="6"/>
  <c r="G33" i="6"/>
  <c r="G33" i="9" s="1"/>
  <c r="F41" i="6"/>
  <c r="G40" i="6"/>
  <c r="G40" i="9" s="1"/>
  <c r="F45" i="6"/>
  <c r="G44" i="6"/>
  <c r="G44" i="9" s="1"/>
  <c r="H51" i="6"/>
  <c r="I50" i="6"/>
  <c r="F29" i="4" s="1"/>
  <c r="F50" i="6"/>
  <c r="G49" i="6"/>
  <c r="G49" i="9" s="1"/>
  <c r="C29" i="4" l="1"/>
  <c r="F50" i="9"/>
  <c r="C16" i="4"/>
  <c r="F34" i="9"/>
  <c r="D37" i="9"/>
  <c r="D52" i="9"/>
  <c r="D22" i="9"/>
  <c r="D32" i="9"/>
  <c r="J21" i="6"/>
  <c r="F21" i="9"/>
  <c r="C25" i="4"/>
  <c r="F45" i="9"/>
  <c r="C32" i="4"/>
  <c r="F54" i="9"/>
  <c r="C13" i="4"/>
  <c r="F30" i="9"/>
  <c r="D42" i="9"/>
  <c r="D17" i="9"/>
  <c r="D28" i="9"/>
  <c r="I26" i="9"/>
  <c r="H27" i="9"/>
  <c r="H10" i="4" s="1"/>
  <c r="J41" i="6"/>
  <c r="F41" i="9"/>
  <c r="C9" i="4"/>
  <c r="F25" i="9"/>
  <c r="D47" i="9"/>
  <c r="J44" i="6"/>
  <c r="G24" i="4" s="1"/>
  <c r="D24" i="4"/>
  <c r="J53" i="6"/>
  <c r="G31" i="4" s="1"/>
  <c r="D31" i="4"/>
  <c r="J29" i="6"/>
  <c r="G12" i="4" s="1"/>
  <c r="D12" i="4"/>
  <c r="J20" i="6"/>
  <c r="G5" i="4" s="1"/>
  <c r="D5" i="4"/>
  <c r="J40" i="6"/>
  <c r="G21" i="4" s="1"/>
  <c r="D21" i="4"/>
  <c r="J24" i="6"/>
  <c r="G8" i="4" s="1"/>
  <c r="D8" i="4"/>
  <c r="J49" i="6"/>
  <c r="G28" i="4" s="1"/>
  <c r="D28" i="4"/>
  <c r="J33" i="6"/>
  <c r="G15" i="4" s="1"/>
  <c r="D15" i="4"/>
  <c r="F46" i="6"/>
  <c r="G45" i="6"/>
  <c r="G45" i="9" s="1"/>
  <c r="G54" i="6"/>
  <c r="G54" i="9" s="1"/>
  <c r="F55" i="6"/>
  <c r="H36" i="6"/>
  <c r="I35" i="6"/>
  <c r="F17" i="4" s="1"/>
  <c r="G30" i="6"/>
  <c r="G30" i="9" s="1"/>
  <c r="F31" i="6"/>
  <c r="F26" i="6"/>
  <c r="G25" i="6"/>
  <c r="G25" i="9" s="1"/>
  <c r="H56" i="6"/>
  <c r="I55" i="6"/>
  <c r="F33" i="4" s="1"/>
  <c r="G50" i="6"/>
  <c r="G50" i="9" s="1"/>
  <c r="F51" i="6"/>
  <c r="G34" i="6"/>
  <c r="G34" i="9" s="1"/>
  <c r="F35" i="6"/>
  <c r="B15" i="5"/>
  <c r="C15" i="5" s="1"/>
  <c r="D15" i="5" s="1"/>
  <c r="E15" i="5" s="1"/>
  <c r="F15" i="5" s="1"/>
  <c r="G15" i="5" s="1"/>
  <c r="H15" i="5" s="1"/>
  <c r="I15" i="5" s="1"/>
  <c r="J15" i="5" s="1"/>
  <c r="B30" i="4"/>
  <c r="B31" i="4" s="1"/>
  <c r="B32" i="4" s="1"/>
  <c r="B33" i="4" s="1"/>
  <c r="B26" i="4"/>
  <c r="B27" i="4" s="1"/>
  <c r="B28" i="4" s="1"/>
  <c r="B29" i="4" s="1"/>
  <c r="B22" i="4"/>
  <c r="B23" i="4" s="1"/>
  <c r="B24" i="4" s="1"/>
  <c r="B25" i="4" s="1"/>
  <c r="B18" i="4"/>
  <c r="B19" i="4" s="1"/>
  <c r="B20" i="4" s="1"/>
  <c r="B21" i="4" s="1"/>
  <c r="B14" i="4"/>
  <c r="B15" i="4" s="1"/>
  <c r="B16" i="4" s="1"/>
  <c r="B17" i="4" s="1"/>
  <c r="B10" i="4"/>
  <c r="B11" i="4" s="1"/>
  <c r="B12" i="4" s="1"/>
  <c r="B13" i="4" s="1"/>
  <c r="B6" i="4"/>
  <c r="B7" i="4" s="1"/>
  <c r="B8" i="4" s="1"/>
  <c r="B9" i="4" s="1"/>
  <c r="B2" i="4"/>
  <c r="B4" i="5"/>
  <c r="C4" i="5" s="1"/>
  <c r="D4" i="5" s="1"/>
  <c r="E4" i="5" s="1"/>
  <c r="F4" i="5" s="1"/>
  <c r="G4" i="5" s="1"/>
  <c r="H4" i="5" s="1"/>
  <c r="I4" i="5" s="1"/>
  <c r="I56" i="5"/>
  <c r="G56" i="5"/>
  <c r="C52" i="5"/>
  <c r="C47" i="5"/>
  <c r="C42" i="5"/>
  <c r="C37" i="5"/>
  <c r="C32" i="5"/>
  <c r="C27" i="5"/>
  <c r="C22" i="5"/>
  <c r="C17" i="5"/>
  <c r="M13" i="5"/>
  <c r="M12" i="5"/>
  <c r="M11" i="5"/>
  <c r="C11" i="5"/>
  <c r="H11" i="5" s="1"/>
  <c r="I11" i="5" s="1"/>
  <c r="C12" i="5"/>
  <c r="H12" i="5" s="1"/>
  <c r="I12" i="5" s="1"/>
  <c r="C13" i="5"/>
  <c r="H13" i="5" s="1"/>
  <c r="I13" i="5" s="1"/>
  <c r="C8" i="5"/>
  <c r="H8" i="5" s="1"/>
  <c r="I8" i="5" s="1"/>
  <c r="C9" i="5"/>
  <c r="H9" i="5" s="1"/>
  <c r="I9" i="5" s="1"/>
  <c r="C10" i="5"/>
  <c r="H10" i="5" s="1"/>
  <c r="I10" i="5" s="1"/>
  <c r="C7" i="5"/>
  <c r="C6" i="5"/>
  <c r="E6" i="5" s="1"/>
  <c r="M7" i="5"/>
  <c r="M8" i="5"/>
  <c r="M9" i="5"/>
  <c r="M10" i="5"/>
  <c r="M6" i="5"/>
  <c r="C53" i="5" l="1"/>
  <c r="K52" i="5"/>
  <c r="A52" i="5" s="1"/>
  <c r="C18" i="5"/>
  <c r="K17" i="5"/>
  <c r="A17" i="5" s="1"/>
  <c r="C23" i="5"/>
  <c r="K22" i="5"/>
  <c r="A22" i="5" s="1"/>
  <c r="C28" i="5"/>
  <c r="K27" i="5"/>
  <c r="A27" i="5" s="1"/>
  <c r="C33" i="5"/>
  <c r="K32" i="5"/>
  <c r="A32" i="5" s="1"/>
  <c r="C38" i="5"/>
  <c r="K37" i="5"/>
  <c r="A37" i="5" s="1"/>
  <c r="D42" i="5"/>
  <c r="H42" i="5" s="1"/>
  <c r="K42" i="5"/>
  <c r="A42" i="5" s="1"/>
  <c r="C48" i="5"/>
  <c r="K47" i="5"/>
  <c r="A47" i="5" s="1"/>
  <c r="J51" i="6"/>
  <c r="F51" i="9"/>
  <c r="D33" i="9"/>
  <c r="I31" i="9"/>
  <c r="H32" i="9"/>
  <c r="H14" i="4" s="1"/>
  <c r="D23" i="9"/>
  <c r="D24" i="9" s="1"/>
  <c r="D25" i="9" s="1"/>
  <c r="D26" i="9" s="1"/>
  <c r="I21" i="9"/>
  <c r="H22" i="9"/>
  <c r="H6" i="4" s="1"/>
  <c r="C33" i="4"/>
  <c r="F55" i="9"/>
  <c r="D38" i="9"/>
  <c r="I36" i="9"/>
  <c r="H37" i="9"/>
  <c r="H18" i="4" s="1"/>
  <c r="J26" i="6"/>
  <c r="F26" i="9"/>
  <c r="D29" i="9"/>
  <c r="H28" i="9"/>
  <c r="H11" i="4" s="1"/>
  <c r="I27" i="9"/>
  <c r="D53" i="9"/>
  <c r="I51" i="9"/>
  <c r="H52" i="9"/>
  <c r="H30" i="4" s="1"/>
  <c r="J46" i="6"/>
  <c r="F46" i="9"/>
  <c r="C17" i="4"/>
  <c r="F35" i="9"/>
  <c r="J31" i="6"/>
  <c r="F31" i="9"/>
  <c r="D48" i="9"/>
  <c r="I46" i="9"/>
  <c r="H47" i="9"/>
  <c r="H26" i="4" s="1"/>
  <c r="D18" i="9"/>
  <c r="H17" i="9"/>
  <c r="D43" i="9"/>
  <c r="I41" i="9"/>
  <c r="H42" i="9"/>
  <c r="H22" i="4" s="1"/>
  <c r="J50" i="6"/>
  <c r="G29" i="4" s="1"/>
  <c r="D29" i="4"/>
  <c r="J34" i="6"/>
  <c r="G16" i="4" s="1"/>
  <c r="D16" i="4"/>
  <c r="J54" i="6"/>
  <c r="G32" i="4" s="1"/>
  <c r="D32" i="4"/>
  <c r="J25" i="6"/>
  <c r="G9" i="4" s="1"/>
  <c r="D9" i="4"/>
  <c r="J45" i="6"/>
  <c r="G25" i="4" s="1"/>
  <c r="D25" i="4"/>
  <c r="J30" i="6"/>
  <c r="G13" i="4" s="1"/>
  <c r="D13" i="4"/>
  <c r="F56" i="6"/>
  <c r="G55" i="6"/>
  <c r="G55" i="9" s="1"/>
  <c r="F36" i="6"/>
  <c r="G35" i="6"/>
  <c r="G35" i="9" s="1"/>
  <c r="B3" i="4"/>
  <c r="B4" i="4" s="1"/>
  <c r="B5" i="4" s="1"/>
  <c r="H6" i="5"/>
  <c r="H7" i="5"/>
  <c r="I7" i="5" s="1"/>
  <c r="D17" i="5"/>
  <c r="D32" i="5"/>
  <c r="I41" i="5"/>
  <c r="D47" i="5"/>
  <c r="D22" i="5"/>
  <c r="D37" i="5"/>
  <c r="D52" i="5"/>
  <c r="D27" i="5"/>
  <c r="E12" i="5"/>
  <c r="E13" i="5"/>
  <c r="E9" i="5"/>
  <c r="E8" i="5"/>
  <c r="E7" i="5"/>
  <c r="B2" i="5"/>
  <c r="D48" i="5" s="1"/>
  <c r="E11" i="5"/>
  <c r="E42" i="5" s="1"/>
  <c r="E10" i="5"/>
  <c r="C43" i="5"/>
  <c r="K43" i="5" s="1"/>
  <c r="A43" i="5" s="1"/>
  <c r="C49" i="5" l="1"/>
  <c r="K48" i="5"/>
  <c r="A48" i="5" s="1"/>
  <c r="C29" i="5"/>
  <c r="D29" i="5" s="1"/>
  <c r="K28" i="5"/>
  <c r="A28" i="5" s="1"/>
  <c r="C24" i="5"/>
  <c r="K23" i="5"/>
  <c r="A23" i="5" s="1"/>
  <c r="C39" i="5"/>
  <c r="K38" i="5"/>
  <c r="A38" i="5" s="1"/>
  <c r="C19" i="5"/>
  <c r="K18" i="5"/>
  <c r="A18" i="5" s="1"/>
  <c r="C34" i="5"/>
  <c r="K33" i="5"/>
  <c r="A33" i="5" s="1"/>
  <c r="C54" i="5"/>
  <c r="K53" i="5"/>
  <c r="A53" i="5" s="1"/>
  <c r="J56" i="6"/>
  <c r="F56" i="9"/>
  <c r="D30" i="9"/>
  <c r="I28" i="9"/>
  <c r="H29" i="9"/>
  <c r="H12" i="4" s="1"/>
  <c r="D49" i="9"/>
  <c r="I47" i="9"/>
  <c r="H48" i="9"/>
  <c r="H27" i="4" s="1"/>
  <c r="D54" i="9"/>
  <c r="I52" i="9"/>
  <c r="H53" i="9"/>
  <c r="H31" i="4" s="1"/>
  <c r="D39" i="9"/>
  <c r="I37" i="9"/>
  <c r="H38" i="9"/>
  <c r="H19" i="4" s="1"/>
  <c r="D34" i="9"/>
  <c r="I32" i="9"/>
  <c r="H33" i="9"/>
  <c r="H15" i="4" s="1"/>
  <c r="J36" i="6"/>
  <c r="F36" i="9"/>
  <c r="I10" i="4"/>
  <c r="J27" i="9"/>
  <c r="J10" i="4" s="1"/>
  <c r="D19" i="9"/>
  <c r="I17" i="9"/>
  <c r="H18" i="9"/>
  <c r="H3" i="4" s="1"/>
  <c r="D44" i="9"/>
  <c r="I42" i="9"/>
  <c r="H43" i="9"/>
  <c r="H23" i="4" s="1"/>
  <c r="J55" i="6"/>
  <c r="G33" i="4" s="1"/>
  <c r="D33" i="4"/>
  <c r="J35" i="6"/>
  <c r="G17" i="4" s="1"/>
  <c r="D17" i="4"/>
  <c r="D28" i="5"/>
  <c r="D43" i="5"/>
  <c r="D53" i="5"/>
  <c r="D38" i="5"/>
  <c r="D54" i="5"/>
  <c r="H54" i="5" s="1"/>
  <c r="D23" i="5"/>
  <c r="D39" i="5"/>
  <c r="I38" i="5" s="1"/>
  <c r="D33" i="5"/>
  <c r="D24" i="5"/>
  <c r="E24" i="5" s="1"/>
  <c r="G41" i="5"/>
  <c r="F42" i="5"/>
  <c r="E17" i="5"/>
  <c r="F17" i="5" s="1"/>
  <c r="H17" i="5"/>
  <c r="E48" i="5"/>
  <c r="I47" i="5"/>
  <c r="H48" i="5"/>
  <c r="I36" i="5"/>
  <c r="H37" i="5"/>
  <c r="E27" i="5"/>
  <c r="H27" i="5"/>
  <c r="I26" i="5"/>
  <c r="E52" i="5"/>
  <c r="I51" i="5"/>
  <c r="H52" i="5"/>
  <c r="I31" i="5"/>
  <c r="H32" i="5"/>
  <c r="I21" i="5"/>
  <c r="H22" i="5"/>
  <c r="I46" i="5"/>
  <c r="H47" i="5"/>
  <c r="E47" i="5"/>
  <c r="E37" i="5"/>
  <c r="E32" i="5"/>
  <c r="E22" i="5"/>
  <c r="C44" i="5"/>
  <c r="I6" i="5"/>
  <c r="K19" i="5" l="1"/>
  <c r="A19" i="5" s="1"/>
  <c r="C20" i="5"/>
  <c r="C50" i="5"/>
  <c r="K49" i="5"/>
  <c r="A49" i="5" s="1"/>
  <c r="D49" i="5"/>
  <c r="C40" i="5"/>
  <c r="K39" i="5"/>
  <c r="A39" i="5" s="1"/>
  <c r="C55" i="5"/>
  <c r="K54" i="5"/>
  <c r="A54" i="5" s="1"/>
  <c r="C25" i="5"/>
  <c r="K24" i="5"/>
  <c r="A24" i="5" s="1"/>
  <c r="D44" i="5"/>
  <c r="K44" i="5"/>
  <c r="A44" i="5" s="1"/>
  <c r="C35" i="5"/>
  <c r="K34" i="5"/>
  <c r="A34" i="5" s="1"/>
  <c r="D34" i="5"/>
  <c r="E34" i="5" s="1"/>
  <c r="C30" i="5"/>
  <c r="K29" i="5"/>
  <c r="A29" i="5" s="1"/>
  <c r="I18" i="4"/>
  <c r="J37" i="9"/>
  <c r="J18" i="4" s="1"/>
  <c r="I22" i="4"/>
  <c r="J42" i="9"/>
  <c r="J22" i="4" s="1"/>
  <c r="D40" i="9"/>
  <c r="I38" i="9"/>
  <c r="H39" i="9"/>
  <c r="H20" i="4" s="1"/>
  <c r="I26" i="4"/>
  <c r="J47" i="9"/>
  <c r="J26" i="4" s="1"/>
  <c r="D50" i="9"/>
  <c r="I48" i="9"/>
  <c r="H49" i="9"/>
  <c r="H28" i="4" s="1"/>
  <c r="D55" i="9"/>
  <c r="I53" i="9"/>
  <c r="H54" i="9"/>
  <c r="H32" i="4" s="1"/>
  <c r="D45" i="9"/>
  <c r="I43" i="9"/>
  <c r="H44" i="9"/>
  <c r="H24" i="4" s="1"/>
  <c r="I30" i="4"/>
  <c r="J52" i="9"/>
  <c r="J30" i="4" s="1"/>
  <c r="I2" i="4"/>
  <c r="J17" i="9"/>
  <c r="J2" i="4" s="1"/>
  <c r="I14" i="4"/>
  <c r="J32" i="9"/>
  <c r="J14" i="4" s="1"/>
  <c r="I11" i="4"/>
  <c r="J28" i="9"/>
  <c r="J11" i="4" s="1"/>
  <c r="D20" i="9"/>
  <c r="I18" i="9"/>
  <c r="H19" i="9"/>
  <c r="H4" i="4" s="1"/>
  <c r="D35" i="9"/>
  <c r="I33" i="9"/>
  <c r="H34" i="9"/>
  <c r="H16" i="4" s="1"/>
  <c r="D31" i="9"/>
  <c r="I29" i="9"/>
  <c r="H30" i="9"/>
  <c r="H13" i="4" s="1"/>
  <c r="E54" i="5"/>
  <c r="G53" i="5" s="1"/>
  <c r="I53" i="5"/>
  <c r="H39" i="5"/>
  <c r="E39" i="5"/>
  <c r="G38" i="5" s="1"/>
  <c r="H24" i="5"/>
  <c r="I23" i="5"/>
  <c r="D19" i="5"/>
  <c r="D18" i="5"/>
  <c r="D20" i="5"/>
  <c r="G23" i="5"/>
  <c r="F24" i="5"/>
  <c r="E49" i="5"/>
  <c r="I48" i="5"/>
  <c r="H49" i="5"/>
  <c r="G31" i="5"/>
  <c r="F32" i="5"/>
  <c r="F27" i="5"/>
  <c r="G26" i="5"/>
  <c r="G51" i="5"/>
  <c r="F52" i="5"/>
  <c r="E28" i="5"/>
  <c r="I27" i="5"/>
  <c r="H28" i="5"/>
  <c r="E43" i="5"/>
  <c r="H43" i="5"/>
  <c r="I42" i="5"/>
  <c r="E33" i="5"/>
  <c r="I32" i="5"/>
  <c r="H33" i="5"/>
  <c r="G47" i="5"/>
  <c r="F48" i="5"/>
  <c r="E23" i="5"/>
  <c r="I22" i="5"/>
  <c r="H23" i="5"/>
  <c r="F37" i="5"/>
  <c r="G36" i="5"/>
  <c r="E53" i="5"/>
  <c r="I52" i="5"/>
  <c r="H53" i="5"/>
  <c r="E38" i="5"/>
  <c r="I37" i="5"/>
  <c r="H38" i="5"/>
  <c r="E29" i="5"/>
  <c r="H29" i="5"/>
  <c r="I28" i="5"/>
  <c r="G46" i="5"/>
  <c r="F47" i="5"/>
  <c r="G21" i="5"/>
  <c r="F22" i="5"/>
  <c r="C45" i="5"/>
  <c r="C56" i="5" l="1"/>
  <c r="K55" i="5"/>
  <c r="A55" i="5" s="1"/>
  <c r="D55" i="5"/>
  <c r="D45" i="5"/>
  <c r="K45" i="5"/>
  <c r="A45" i="5" s="1"/>
  <c r="C36" i="5"/>
  <c r="K35" i="5"/>
  <c r="A35" i="5" s="1"/>
  <c r="D35" i="5"/>
  <c r="C41" i="5"/>
  <c r="K40" i="5"/>
  <c r="A40" i="5" s="1"/>
  <c r="D40" i="5"/>
  <c r="C51" i="5"/>
  <c r="K50" i="5"/>
  <c r="A50" i="5" s="1"/>
  <c r="D50" i="5"/>
  <c r="I33" i="5"/>
  <c r="H34" i="5"/>
  <c r="C26" i="5"/>
  <c r="K25" i="5"/>
  <c r="A25" i="5" s="1"/>
  <c r="D25" i="5"/>
  <c r="K20" i="5"/>
  <c r="A20" i="5" s="1"/>
  <c r="C21" i="5"/>
  <c r="C31" i="5"/>
  <c r="K30" i="5"/>
  <c r="A30" i="5" s="1"/>
  <c r="D30" i="5"/>
  <c r="D46" i="9"/>
  <c r="I44" i="9"/>
  <c r="H45" i="9"/>
  <c r="H25" i="4" s="1"/>
  <c r="D36" i="9"/>
  <c r="I34" i="9"/>
  <c r="H35" i="9"/>
  <c r="H17" i="4" s="1"/>
  <c r="I31" i="4"/>
  <c r="J53" i="9"/>
  <c r="J31" i="4" s="1"/>
  <c r="I19" i="4"/>
  <c r="J38" i="9"/>
  <c r="J19" i="4" s="1"/>
  <c r="D56" i="9"/>
  <c r="I54" i="9"/>
  <c r="H55" i="9"/>
  <c r="H33" i="4" s="1"/>
  <c r="D41" i="9"/>
  <c r="I39" i="9"/>
  <c r="H40" i="9"/>
  <c r="H21" i="4" s="1"/>
  <c r="I15" i="4"/>
  <c r="J33" i="9"/>
  <c r="J15" i="4" s="1"/>
  <c r="D21" i="9"/>
  <c r="I19" i="9"/>
  <c r="H20" i="9"/>
  <c r="H5" i="4" s="1"/>
  <c r="I27" i="4"/>
  <c r="J48" i="9"/>
  <c r="J27" i="4" s="1"/>
  <c r="D51" i="9"/>
  <c r="I49" i="9"/>
  <c r="H50" i="9"/>
  <c r="H29" i="4" s="1"/>
  <c r="I3" i="4"/>
  <c r="J18" i="9"/>
  <c r="J3" i="4" s="1"/>
  <c r="I12" i="4"/>
  <c r="J29" i="9"/>
  <c r="J12" i="4" s="1"/>
  <c r="I30" i="9"/>
  <c r="H31" i="9"/>
  <c r="J31" i="9" s="1"/>
  <c r="I23" i="4"/>
  <c r="J43" i="9"/>
  <c r="J23" i="4" s="1"/>
  <c r="F54" i="5"/>
  <c r="F39" i="5"/>
  <c r="J47" i="5"/>
  <c r="F53" i="5"/>
  <c r="G52" i="5"/>
  <c r="G22" i="5"/>
  <c r="F23" i="5"/>
  <c r="G27" i="5"/>
  <c r="F28" i="5"/>
  <c r="E20" i="5"/>
  <c r="I19" i="5"/>
  <c r="H20" i="5"/>
  <c r="G32" i="5"/>
  <c r="F33" i="5"/>
  <c r="E44" i="5"/>
  <c r="I43" i="5"/>
  <c r="H44" i="5"/>
  <c r="G33" i="5"/>
  <c r="F34" i="5"/>
  <c r="E18" i="5"/>
  <c r="I17" i="5"/>
  <c r="H18" i="5"/>
  <c r="E19" i="5"/>
  <c r="H19" i="5"/>
  <c r="I18" i="5"/>
  <c r="G28" i="5"/>
  <c r="F29" i="5"/>
  <c r="G37" i="5"/>
  <c r="F38" i="5"/>
  <c r="F43" i="5"/>
  <c r="G42" i="5"/>
  <c r="G48" i="5"/>
  <c r="F49" i="5"/>
  <c r="C46" i="5"/>
  <c r="I29" i="5" l="1"/>
  <c r="H30" i="5"/>
  <c r="E30" i="5"/>
  <c r="E35" i="5"/>
  <c r="H35" i="5"/>
  <c r="I34" i="5"/>
  <c r="E50" i="5"/>
  <c r="H50" i="5"/>
  <c r="I49" i="5"/>
  <c r="K36" i="5"/>
  <c r="A36" i="5" s="1"/>
  <c r="D36" i="5"/>
  <c r="K31" i="5"/>
  <c r="A31" i="5" s="1"/>
  <c r="D31" i="5"/>
  <c r="K21" i="5"/>
  <c r="A21" i="5" s="1"/>
  <c r="D21" i="5"/>
  <c r="D46" i="5"/>
  <c r="K46" i="5"/>
  <c r="A46" i="5" s="1"/>
  <c r="K51" i="5"/>
  <c r="A51" i="5" s="1"/>
  <c r="D51" i="5"/>
  <c r="I24" i="5"/>
  <c r="E25" i="5"/>
  <c r="H25" i="5"/>
  <c r="H40" i="5"/>
  <c r="E40" i="5"/>
  <c r="I39" i="5"/>
  <c r="E55" i="5"/>
  <c r="I54" i="5"/>
  <c r="H55" i="5"/>
  <c r="K26" i="5"/>
  <c r="A26" i="5" s="1"/>
  <c r="D26" i="5"/>
  <c r="K41" i="5"/>
  <c r="A41" i="5" s="1"/>
  <c r="D41" i="5"/>
  <c r="K56" i="5"/>
  <c r="A56" i="5" s="1"/>
  <c r="D56" i="5"/>
  <c r="I50" i="9"/>
  <c r="H51" i="9"/>
  <c r="J51" i="9" s="1"/>
  <c r="I40" i="9"/>
  <c r="H41" i="9"/>
  <c r="J41" i="9" s="1"/>
  <c r="I16" i="4"/>
  <c r="J34" i="9"/>
  <c r="J16" i="4" s="1"/>
  <c r="I4" i="4"/>
  <c r="J19" i="9"/>
  <c r="J4" i="4" s="1"/>
  <c r="I32" i="4"/>
  <c r="J54" i="9"/>
  <c r="J32" i="4" s="1"/>
  <c r="I35" i="9"/>
  <c r="H36" i="9"/>
  <c r="J36" i="9" s="1"/>
  <c r="I20" i="9"/>
  <c r="H21" i="9"/>
  <c r="J21" i="9" s="1"/>
  <c r="I55" i="9"/>
  <c r="H56" i="9"/>
  <c r="J56" i="9" s="1"/>
  <c r="I24" i="4"/>
  <c r="J44" i="9"/>
  <c r="J24" i="4" s="1"/>
  <c r="I13" i="4"/>
  <c r="J30" i="9"/>
  <c r="J13" i="4" s="1"/>
  <c r="I20" i="4"/>
  <c r="J39" i="9"/>
  <c r="J20" i="4" s="1"/>
  <c r="I28" i="4"/>
  <c r="J49" i="9"/>
  <c r="J28" i="4" s="1"/>
  <c r="I45" i="9"/>
  <c r="H46" i="9"/>
  <c r="J46" i="9" s="1"/>
  <c r="J32" i="5"/>
  <c r="J23" i="5"/>
  <c r="J37" i="5"/>
  <c r="J48" i="5"/>
  <c r="J27" i="5"/>
  <c r="J22" i="5"/>
  <c r="J52" i="5"/>
  <c r="J53" i="5"/>
  <c r="J42" i="5"/>
  <c r="J38" i="5"/>
  <c r="J28" i="5"/>
  <c r="J33" i="5"/>
  <c r="G43" i="5"/>
  <c r="F44" i="5"/>
  <c r="E45" i="5"/>
  <c r="H45" i="5"/>
  <c r="I44" i="5"/>
  <c r="F19" i="5"/>
  <c r="G18" i="5"/>
  <c r="E46" i="5"/>
  <c r="I45" i="5"/>
  <c r="H46" i="5"/>
  <c r="G19" i="5"/>
  <c r="F20" i="5"/>
  <c r="G17" i="5"/>
  <c r="F18" i="5"/>
  <c r="J39" i="5" l="1"/>
  <c r="I40" i="5"/>
  <c r="E41" i="5"/>
  <c r="H41" i="5"/>
  <c r="G39" i="5"/>
  <c r="F40" i="5"/>
  <c r="F50" i="5"/>
  <c r="G49" i="5"/>
  <c r="J49" i="5" s="1"/>
  <c r="H26" i="5"/>
  <c r="I25" i="5"/>
  <c r="E26" i="5"/>
  <c r="F25" i="5"/>
  <c r="G24" i="5"/>
  <c r="J24" i="5" s="1"/>
  <c r="E31" i="5"/>
  <c r="I30" i="5"/>
  <c r="H31" i="5"/>
  <c r="E21" i="5"/>
  <c r="H21" i="5"/>
  <c r="I20" i="5"/>
  <c r="F35" i="5"/>
  <c r="G34" i="5"/>
  <c r="J34" i="5" s="1"/>
  <c r="E36" i="5"/>
  <c r="I35" i="5"/>
  <c r="H36" i="5"/>
  <c r="E51" i="5"/>
  <c r="H51" i="5"/>
  <c r="I50" i="5"/>
  <c r="G29" i="5"/>
  <c r="J29" i="5" s="1"/>
  <c r="F30" i="5"/>
  <c r="E56" i="5"/>
  <c r="I55" i="5"/>
  <c r="H56" i="5"/>
  <c r="G54" i="5"/>
  <c r="J54" i="5" s="1"/>
  <c r="F55" i="5"/>
  <c r="I5" i="4"/>
  <c r="J20" i="9"/>
  <c r="J5" i="4" s="1"/>
  <c r="I17" i="4"/>
  <c r="J35" i="9"/>
  <c r="J17" i="4" s="1"/>
  <c r="I21" i="4"/>
  <c r="J40" i="9"/>
  <c r="J21" i="4" s="1"/>
  <c r="I33" i="4"/>
  <c r="J55" i="9"/>
  <c r="J33" i="4" s="1"/>
  <c r="I25" i="4"/>
  <c r="J45" i="9"/>
  <c r="J25" i="4" s="1"/>
  <c r="I29" i="4"/>
  <c r="J50" i="9"/>
  <c r="J29" i="4" s="1"/>
  <c r="J43" i="5"/>
  <c r="J17" i="5"/>
  <c r="J18" i="5"/>
  <c r="J19" i="5"/>
  <c r="G45" i="5"/>
  <c r="F46" i="5"/>
  <c r="J46" i="5" s="1"/>
  <c r="G44" i="5"/>
  <c r="F45" i="5"/>
  <c r="J55" i="5" l="1"/>
  <c r="J35" i="5"/>
  <c r="G55" i="5"/>
  <c r="F56" i="5"/>
  <c r="J56" i="5" s="1"/>
  <c r="G30" i="5"/>
  <c r="J30" i="5" s="1"/>
  <c r="F31" i="5"/>
  <c r="J31" i="5" s="1"/>
  <c r="G35" i="5"/>
  <c r="F36" i="5"/>
  <c r="J36" i="5" s="1"/>
  <c r="G25" i="5"/>
  <c r="F26" i="5"/>
  <c r="J26" i="5" s="1"/>
  <c r="G40" i="5"/>
  <c r="J40" i="5" s="1"/>
  <c r="F41" i="5"/>
  <c r="J41" i="5" s="1"/>
  <c r="J25" i="5"/>
  <c r="F51" i="5"/>
  <c r="J51" i="5" s="1"/>
  <c r="G50" i="5"/>
  <c r="J50" i="5" s="1"/>
  <c r="F21" i="5"/>
  <c r="J21" i="5" s="1"/>
  <c r="G20" i="5"/>
  <c r="J20" i="5" s="1"/>
  <c r="J44" i="5"/>
  <c r="J45" i="5"/>
  <c r="I24" i="9"/>
  <c r="I8" i="4"/>
  <c r="I25" i="9"/>
  <c r="I9" i="4" s="1"/>
  <c r="H23" i="9"/>
  <c r="H7" i="4" s="1"/>
  <c r="H25" i="9"/>
  <c r="H9" i="4" s="1"/>
  <c r="I23" i="9"/>
  <c r="H24" i="9"/>
  <c r="H8" i="4" s="1"/>
  <c r="I22" i="9"/>
  <c r="I6" i="4" s="1"/>
  <c r="H26" i="9"/>
  <c r="J26" i="9" s="1"/>
  <c r="J25" i="9" l="1"/>
  <c r="J9" i="4" s="1"/>
  <c r="J23" i="9"/>
  <c r="J7" i="4" s="1"/>
  <c r="J24" i="9"/>
  <c r="J8" i="4" s="1"/>
  <c r="J22" i="9"/>
  <c r="J6" i="4" s="1"/>
  <c r="I7" i="4"/>
</calcChain>
</file>

<file path=xl/sharedStrings.xml><?xml version="1.0" encoding="utf-8"?>
<sst xmlns="http://schemas.openxmlformats.org/spreadsheetml/2006/main" count="761" uniqueCount="51">
  <si>
    <t>BECCS</t>
  </si>
  <si>
    <t>AR</t>
  </si>
  <si>
    <t>TC_{i,k}</t>
  </si>
  <si>
    <t>TC_max</t>
  </si>
  <si>
    <t>a</t>
  </si>
  <si>
    <t>b</t>
  </si>
  <si>
    <t>C_max</t>
  </si>
  <si>
    <t>YLo</t>
  </si>
  <si>
    <t>YUp</t>
  </si>
  <si>
    <t>CLo</t>
  </si>
  <si>
    <t>CUp</t>
  </si>
  <si>
    <t>l</t>
  </si>
  <si>
    <t>Beta</t>
  </si>
  <si>
    <t>CDR Option</t>
  </si>
  <si>
    <t>TC_0</t>
  </si>
  <si>
    <t>SCS</t>
  </si>
  <si>
    <t>BC</t>
  </si>
  <si>
    <t>EW</t>
  </si>
  <si>
    <t>OA</t>
  </si>
  <si>
    <t>DOCCS</t>
  </si>
  <si>
    <t>DACCS</t>
  </si>
  <si>
    <t>1/(2^(N-l))</t>
  </si>
  <si>
    <t>Number of segments (N)</t>
  </si>
  <si>
    <t>Denominator (sum_l 1/(2^(N-l)))</t>
  </si>
  <si>
    <t>= from 0 to N-1</t>
  </si>
  <si>
    <t>TC_max - TC_0</t>
  </si>
  <si>
    <t>(1-b)</t>
  </si>
  <si>
    <t>Y_{i,k}</t>
  </si>
  <si>
    <t>Index</t>
  </si>
  <si>
    <t>i</t>
  </si>
  <si>
    <t>l_2</t>
  </si>
  <si>
    <t>Progress Ratio</t>
  </si>
  <si>
    <t>LR</t>
  </si>
  <si>
    <r>
      <t xml:space="preserve">Y </t>
    </r>
    <r>
      <rPr>
        <sz val="11"/>
        <color theme="1"/>
        <rFont val="Calibri"/>
        <family val="2"/>
        <scheme val="minor"/>
      </rPr>
      <t>[tCO2]</t>
    </r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</si>
  <si>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charset val="1"/>
        <scheme val="minor"/>
      </rPr>
      <t xml:space="preserve"> [$/tCO2]</t>
    </r>
  </si>
  <si>
    <r>
      <rPr>
        <b/>
        <sz val="11"/>
        <color theme="1"/>
        <rFont val="Calibri"/>
        <family val="2"/>
        <scheme val="minor"/>
      </rPr>
      <t>TC</t>
    </r>
    <r>
      <rPr>
        <sz val="11"/>
        <color theme="1"/>
        <rFont val="Calibri"/>
        <family val="2"/>
        <charset val="1"/>
        <scheme val="minor"/>
      </rPr>
      <t xml:space="preserve"> [$]</t>
    </r>
  </si>
  <si>
    <t>#</t>
  </si>
  <si>
    <r>
      <t>SC_ref</t>
    </r>
    <r>
      <rPr>
        <sz val="11"/>
        <color theme="1"/>
        <rFont val="Calibri"/>
        <family val="2"/>
        <scheme val="minor"/>
      </rPr>
      <t xml:space="preserve"> [$/tCO2]</t>
    </r>
  </si>
  <si>
    <t>C_max - C_0</t>
  </si>
  <si>
    <t>C_{i,l}</t>
  </si>
  <si>
    <t>Y_{i,l}</t>
  </si>
  <si>
    <r>
      <t>C_max</t>
    </r>
    <r>
      <rPr>
        <sz val="11"/>
        <color theme="1"/>
        <rFont val="Calibri"/>
        <family val="2"/>
        <scheme val="minor"/>
      </rPr>
      <t xml:space="preserve"> [$]</t>
    </r>
  </si>
  <si>
    <r>
      <t xml:space="preserve">C_0 </t>
    </r>
    <r>
      <rPr>
        <sz val="11"/>
        <color theme="1"/>
        <rFont val="Calibri"/>
        <family val="2"/>
        <scheme val="minor"/>
      </rPr>
      <t>[$]</t>
    </r>
  </si>
  <si>
    <t>ULo</t>
  </si>
  <si>
    <t>UUp</t>
  </si>
  <si>
    <t>rho</t>
  </si>
  <si>
    <t>U_{I,l}</t>
  </si>
  <si>
    <r>
      <t>Number of segments</t>
    </r>
    <r>
      <rPr>
        <sz val="11"/>
        <color rgb="FF3F3F76"/>
        <rFont val="Calibri"/>
        <family val="2"/>
        <scheme val="minor"/>
      </rPr>
      <t xml:space="preserve"> (N)</t>
    </r>
  </si>
  <si>
    <r>
      <t xml:space="preserve">Y_ref </t>
    </r>
    <r>
      <rPr>
        <sz val="11"/>
        <color theme="1"/>
        <rFont val="Calibri"/>
        <family val="2"/>
        <scheme val="minor"/>
      </rPr>
      <t>[tCO2/yr]</t>
    </r>
  </si>
  <si>
    <r>
      <t>Y_max</t>
    </r>
    <r>
      <rPr>
        <sz val="11"/>
        <color theme="1"/>
        <rFont val="Calibri"/>
        <family val="2"/>
        <scheme val="minor"/>
      </rPr>
      <t xml:space="preserve"> [tCO2/yr]</t>
    </r>
  </si>
  <si>
    <t>For copy-pasting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</si>
</sst>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2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595959"/>
      <name val="Calibri"/>
      <family val="2"/>
      <charset val="1"/>
      <scheme val="minor"/>
    </font>
    <font>
      <b/>
      <sz val="11"/>
      <color rgb="FF3F3F76"/>
      <name val="Calibri"/>
      <family val="2"/>
      <scheme val="minor"/>
    </font>
    <font>
      <sz val="11"/>
      <color rgb="FF3F3F7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" fontId="0" fillId="0" borderId="0" xfId="0" applyNumberFormat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19" fillId="0" borderId="10" xfId="0" applyFont="1" applyBorder="1"/>
    <xf numFmtId="0" fontId="19" fillId="0" borderId="11" xfId="0" applyFont="1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Fill="1" applyBorder="1"/>
    <xf numFmtId="0" fontId="18" fillId="0" borderId="0" xfId="0" applyFont="1" applyBorder="1" applyAlignment="1">
      <alignment wrapText="1"/>
    </xf>
    <xf numFmtId="0" fontId="0" fillId="0" borderId="0" xfId="0" quotePrefix="1" applyBorder="1"/>
    <xf numFmtId="164" fontId="0" fillId="0" borderId="0" xfId="0" applyNumberFormat="1" applyBorder="1"/>
    <xf numFmtId="0" fontId="18" fillId="0" borderId="0" xfId="0" applyFont="1" applyBorder="1"/>
    <xf numFmtId="9" fontId="0" fillId="0" borderId="0" xfId="42" applyNumberFormat="1" applyFont="1" applyBorder="1"/>
    <xf numFmtId="10" fontId="0" fillId="0" borderId="0" xfId="42" applyNumberFormat="1" applyFont="1" applyBorder="1"/>
    <xf numFmtId="11" fontId="0" fillId="0" borderId="0" xfId="0" applyNumberFormat="1" applyBorder="1"/>
    <xf numFmtId="1" fontId="0" fillId="0" borderId="0" xfId="0" applyNumberFormat="1" applyBorder="1"/>
    <xf numFmtId="0" fontId="18" fillId="0" borderId="0" xfId="0" applyFont="1" applyFill="1" applyBorder="1"/>
    <xf numFmtId="10" fontId="0" fillId="0" borderId="0" xfId="0" applyNumberFormat="1" applyBorder="1"/>
    <xf numFmtId="0" fontId="0" fillId="0" borderId="14" xfId="0" applyFill="1" applyBorder="1"/>
    <xf numFmtId="0" fontId="0" fillId="0" borderId="15" xfId="0" applyFill="1" applyBorder="1"/>
    <xf numFmtId="0" fontId="20" fillId="0" borderId="0" xfId="0" applyFont="1" applyBorder="1"/>
    <xf numFmtId="11" fontId="0" fillId="0" borderId="0" xfId="0" applyNumberFormat="1"/>
    <xf numFmtId="0" fontId="21" fillId="0" borderId="0" xfId="0" applyFont="1" applyAlignment="1">
      <alignment horizontal="center" vertical="center" readingOrder="1"/>
    </xf>
    <xf numFmtId="165" fontId="0" fillId="0" borderId="0" xfId="42" applyNumberFormat="1" applyFont="1" applyBorder="1"/>
    <xf numFmtId="2" fontId="0" fillId="0" borderId="0" xfId="42" applyNumberFormat="1" applyFont="1" applyBorder="1"/>
    <xf numFmtId="2" fontId="0" fillId="0" borderId="0" xfId="0" applyNumberFormat="1" applyBorder="1"/>
    <xf numFmtId="0" fontId="22" fillId="5" borderId="4" xfId="9" applyFont="1"/>
    <xf numFmtId="0" fontId="22" fillId="5" borderId="4" xfId="9" applyFont="1" applyAlignment="1">
      <alignment wrapText="1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Piecewise</a:t>
            </a:r>
            <a:r>
              <a:rPr lang="en-GB" baseline="0"/>
              <a:t> Linear Cumulative Costs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Endogenous_Learning!$A$6</c:f>
              <c:strCache>
                <c:ptCount val="1"/>
                <c:pt idx="0">
                  <c:v>BECCS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Endogenous_Learning!$E$17:$E$21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xVal>
          <c:yVal>
            <c:numRef>
              <c:f>Endogenous_Learning!$D$17:$D$21</c:f>
              <c:numCache>
                <c:formatCode>General</c:formatCode>
                <c:ptCount val="5"/>
                <c:pt idx="0">
                  <c:v>0</c:v>
                </c:pt>
                <c:pt idx="1">
                  <c:v>50090549370.098755</c:v>
                </c:pt>
                <c:pt idx="2">
                  <c:v>100181098740.19751</c:v>
                </c:pt>
                <c:pt idx="3">
                  <c:v>200362197480.39502</c:v>
                </c:pt>
                <c:pt idx="4">
                  <c:v>400724394960.79004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E6-4B31-8762-D4EDAA222D53}"/>
            </c:ext>
          </c:extLst>
        </c:ser>
        <c:ser>
          <c:idx val="1"/>
          <c:order val="1"/>
          <c:tx>
            <c:strRef>
              <c:f>Endogenous_Learning!$A$7</c:f>
              <c:strCache>
                <c:ptCount val="1"/>
                <c:pt idx="0">
                  <c:v>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Endogenous_Learning!$E$22:$E$26</c:f>
              <c:numCache>
                <c:formatCode>General</c:formatCode>
                <c:ptCount val="5"/>
                <c:pt idx="0">
                  <c:v>0</c:v>
                </c:pt>
                <c:pt idx="1">
                  <c:v>141008116.25909904</c:v>
                </c:pt>
                <c:pt idx="2">
                  <c:v>276638620.27342081</c:v>
                </c:pt>
                <c:pt idx="3">
                  <c:v>542727101.51068079</c:v>
                </c:pt>
                <c:pt idx="4">
                  <c:v>1064756274.5326676</c:v>
                </c:pt>
              </c:numCache>
            </c:numRef>
          </c:xVal>
          <c:yVal>
            <c:numRef>
              <c:f>Endogenous_Learning!$D$22:$D$26</c:f>
              <c:numCache>
                <c:formatCode>General</c:formatCode>
                <c:ptCount val="5"/>
                <c:pt idx="0">
                  <c:v>0</c:v>
                </c:pt>
                <c:pt idx="1">
                  <c:v>18746387842.663742</c:v>
                </c:pt>
                <c:pt idx="2">
                  <c:v>37492775685.327484</c:v>
                </c:pt>
                <c:pt idx="3">
                  <c:v>74985551370.654968</c:v>
                </c:pt>
                <c:pt idx="4">
                  <c:v>149971102741.30994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E6-4B31-8762-D4EDAA222D53}"/>
            </c:ext>
          </c:extLst>
        </c:ser>
        <c:ser>
          <c:idx val="2"/>
          <c:order val="2"/>
          <c:tx>
            <c:strRef>
              <c:f>Endogenous_Learning!$A$8</c:f>
              <c:strCache>
                <c:ptCount val="1"/>
                <c:pt idx="0">
                  <c:v>SCS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Endogenous_Learning!$E$27:$E$31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xVal>
          <c:yVal>
            <c:numRef>
              <c:f>Endogenous_Learning!$D$27:$D$31</c:f>
              <c:numCache>
                <c:formatCode>General</c:formatCode>
                <c:ptCount val="5"/>
                <c:pt idx="0">
                  <c:v>0</c:v>
                </c:pt>
                <c:pt idx="1">
                  <c:v>8014487899.2158022</c:v>
                </c:pt>
                <c:pt idx="2">
                  <c:v>16028975798.431604</c:v>
                </c:pt>
                <c:pt idx="3">
                  <c:v>32057951596.863209</c:v>
                </c:pt>
                <c:pt idx="4">
                  <c:v>64115903193.726418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E6-4B31-8762-D4EDAA222D53}"/>
            </c:ext>
          </c:extLst>
        </c:ser>
        <c:ser>
          <c:idx val="3"/>
          <c:order val="3"/>
          <c:tx>
            <c:strRef>
              <c:f>Endogenous_Learning!$A$9</c:f>
              <c:strCache>
                <c:ptCount val="1"/>
                <c:pt idx="0">
                  <c:v>BC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Endogenous_Learning!$E$32:$E$36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xVal>
          <c:yVal>
            <c:numRef>
              <c:f>Endogenous_Learning!$D$32:$D$36</c:f>
              <c:numCache>
                <c:formatCode>General</c:formatCode>
                <c:ptCount val="5"/>
                <c:pt idx="0">
                  <c:v>0</c:v>
                </c:pt>
                <c:pt idx="1">
                  <c:v>10018109874.019751</c:v>
                </c:pt>
                <c:pt idx="2">
                  <c:v>20036219748.039501</c:v>
                </c:pt>
                <c:pt idx="3">
                  <c:v>40072439496.079002</c:v>
                </c:pt>
                <c:pt idx="4">
                  <c:v>80144878992.158005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E6-4B31-8762-D4EDAA222D53}"/>
            </c:ext>
          </c:extLst>
        </c:ser>
        <c:ser>
          <c:idx val="4"/>
          <c:order val="4"/>
          <c:tx>
            <c:strRef>
              <c:f>Endogenous_Learning!$A$10</c:f>
              <c:strCache>
                <c:ptCount val="1"/>
                <c:pt idx="0">
                  <c:v>DACCS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Endogenous_Learning!$E$37:$E$41</c:f>
              <c:numCache>
                <c:formatCode>General</c:formatCode>
                <c:ptCount val="5"/>
                <c:pt idx="0">
                  <c:v>0</c:v>
                </c:pt>
                <c:pt idx="1">
                  <c:v>125507074.87967606</c:v>
                </c:pt>
                <c:pt idx="2">
                  <c:v>256292284.9103969</c:v>
                </c:pt>
                <c:pt idx="3">
                  <c:v>523362809.36803681</c:v>
                </c:pt>
                <c:pt idx="4">
                  <c:v>1068735371.122728</c:v>
                </c:pt>
              </c:numCache>
            </c:numRef>
          </c:xVal>
          <c:yVal>
            <c:numRef>
              <c:f>Endogenous_Learning!$D$37:$D$41</c:f>
              <c:numCache>
                <c:formatCode>General</c:formatCode>
                <c:ptCount val="5"/>
                <c:pt idx="0">
                  <c:v>0</c:v>
                </c:pt>
                <c:pt idx="1">
                  <c:v>37535124399.967171</c:v>
                </c:pt>
                <c:pt idx="2">
                  <c:v>75070248799.934341</c:v>
                </c:pt>
                <c:pt idx="3">
                  <c:v>150140497599.86868</c:v>
                </c:pt>
                <c:pt idx="4">
                  <c:v>300280995199.73737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E6-4B31-8762-D4EDAA222D53}"/>
            </c:ext>
          </c:extLst>
        </c:ser>
        <c:ser>
          <c:idx val="5"/>
          <c:order val="5"/>
          <c:tx>
            <c:strRef>
              <c:f>Endogenous_Learning!$A$11</c:f>
              <c:strCache>
                <c:ptCount val="1"/>
                <c:pt idx="0">
                  <c:v>EW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Endogenous_Learning!$E$42:$E$46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xVal>
          <c:yVal>
            <c:numRef>
              <c:f>Endogenous_Learning!$D$42:$D$46</c:f>
              <c:numCache>
                <c:formatCode>General</c:formatCode>
                <c:ptCount val="5"/>
                <c:pt idx="0">
                  <c:v>0</c:v>
                </c:pt>
                <c:pt idx="1">
                  <c:v>10018109874.019751</c:v>
                </c:pt>
                <c:pt idx="2">
                  <c:v>20036219748.039501</c:v>
                </c:pt>
                <c:pt idx="3">
                  <c:v>40072439496.079002</c:v>
                </c:pt>
                <c:pt idx="4">
                  <c:v>80144878992.158005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E6-4B31-8762-D4EDAA222D53}"/>
            </c:ext>
          </c:extLst>
        </c:ser>
        <c:ser>
          <c:idx val="6"/>
          <c:order val="6"/>
          <c:tx>
            <c:strRef>
              <c:f>Endogenous_Learning!$A$12</c:f>
              <c:strCache>
                <c:ptCount val="1"/>
                <c:pt idx="0">
                  <c:v>OA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Endogenous_Learning!$E$47:$E$51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xVal>
          <c:yVal>
            <c:numRef>
              <c:f>Endogenous_Learning!$D$47:$D$51</c:f>
              <c:numCache>
                <c:formatCode>General</c:formatCode>
                <c:ptCount val="5"/>
                <c:pt idx="0">
                  <c:v>0</c:v>
                </c:pt>
                <c:pt idx="1">
                  <c:v>10018109874.019751</c:v>
                </c:pt>
                <c:pt idx="2">
                  <c:v>20036219748.039501</c:v>
                </c:pt>
                <c:pt idx="3">
                  <c:v>40072439496.079002</c:v>
                </c:pt>
                <c:pt idx="4">
                  <c:v>80144878992.158005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7E6-4B31-8762-D4EDAA222D53}"/>
            </c:ext>
          </c:extLst>
        </c:ser>
        <c:ser>
          <c:idx val="7"/>
          <c:order val="7"/>
          <c:tx>
            <c:strRef>
              <c:f>Endogenous_Learning!$A$13</c:f>
              <c:strCache>
                <c:ptCount val="1"/>
                <c:pt idx="0">
                  <c:v>DOCCS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Endogenous_Learning!$E$52:$E$56</c:f>
              <c:numCache>
                <c:formatCode>General</c:formatCode>
                <c:ptCount val="5"/>
                <c:pt idx="0">
                  <c:v>0</c:v>
                </c:pt>
                <c:pt idx="1">
                  <c:v>127477421.89334963</c:v>
                </c:pt>
                <c:pt idx="2">
                  <c:v>258924619.02616656</c:v>
                </c:pt>
                <c:pt idx="3">
                  <c:v>525912411.32828814</c:v>
                </c:pt>
                <c:pt idx="4">
                  <c:v>1068202264.5408753</c:v>
                </c:pt>
              </c:numCache>
            </c:numRef>
          </c:xVal>
          <c:yVal>
            <c:numRef>
              <c:f>Endogenous_Learning!$D$52:$D$56</c:f>
              <c:numCache>
                <c:formatCode>General</c:formatCode>
                <c:ptCount val="5"/>
                <c:pt idx="0">
                  <c:v>0</c:v>
                </c:pt>
                <c:pt idx="1">
                  <c:v>56388045502.570824</c:v>
                </c:pt>
                <c:pt idx="2">
                  <c:v>112776091005.14165</c:v>
                </c:pt>
                <c:pt idx="3">
                  <c:v>225552182010.28329</c:v>
                </c:pt>
                <c:pt idx="4">
                  <c:v>451104364020.56659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7E6-4B31-8762-D4EDAA22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73583"/>
        <c:axId val="97070671"/>
      </c:scatterChart>
      <c:valAx>
        <c:axId val="97073583"/>
        <c:scaling>
          <c:orientation val="minMax"/>
          <c:max val="10676799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Capacity (tCO2/year)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0671"/>
        <c:crosses val="autoZero"/>
        <c:crossBetween val="midCat"/>
      </c:valAx>
      <c:valAx>
        <c:axId val="970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Costs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Piecewise</a:t>
            </a:r>
            <a:r>
              <a:rPr lang="en-GB" baseline="0"/>
              <a:t> Linear Maximum Capacity Limit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Endogenous_Adoption!$A$6</c:f>
              <c:strCache>
                <c:ptCount val="1"/>
                <c:pt idx="0">
                  <c:v>BECCS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Endogenous_Adoption!$E$17:$E$21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xVal>
          <c:yVal>
            <c:numRef>
              <c:f>Endogenous_Adoption!$D$17:$D$21</c:f>
              <c:numCache>
                <c:formatCode>General</c:formatCode>
                <c:ptCount val="5"/>
                <c:pt idx="0">
                  <c:v>317086936.83932453</c:v>
                </c:pt>
                <c:pt idx="1">
                  <c:v>504735202.21010816</c:v>
                </c:pt>
                <c:pt idx="2">
                  <c:v>692383467.58089185</c:v>
                </c:pt>
                <c:pt idx="3">
                  <c:v>880031732.95167542</c:v>
                </c:pt>
                <c:pt idx="4">
                  <c:v>1067679998.322459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2-44D0-A212-E52B2487B987}"/>
            </c:ext>
          </c:extLst>
        </c:ser>
        <c:ser>
          <c:idx val="1"/>
          <c:order val="1"/>
          <c:tx>
            <c:strRef>
              <c:f>Endogenous_Adoption!$A$7</c:f>
              <c:strCache>
                <c:ptCount val="1"/>
                <c:pt idx="0">
                  <c:v>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Endogenous_Adoption!$E$22:$E$26</c:f>
              <c:numCache>
                <c:formatCode>General</c:formatCode>
                <c:ptCount val="5"/>
                <c:pt idx="0">
                  <c:v>0</c:v>
                </c:pt>
                <c:pt idx="1">
                  <c:v>141008116.25909904</c:v>
                </c:pt>
                <c:pt idx="2">
                  <c:v>276638620.27342081</c:v>
                </c:pt>
                <c:pt idx="3">
                  <c:v>542727101.51068079</c:v>
                </c:pt>
                <c:pt idx="4">
                  <c:v>1064756274.5326676</c:v>
                </c:pt>
              </c:numCache>
            </c:numRef>
          </c:xVal>
          <c:yVal>
            <c:numRef>
              <c:f>Endogenous_Adoption!$D$22:$D$26</c:f>
              <c:numCache>
                <c:formatCode>General</c:formatCode>
                <c:ptCount val="5"/>
                <c:pt idx="0">
                  <c:v>328656381.62988269</c:v>
                </c:pt>
                <c:pt idx="1">
                  <c:v>516304647.00066632</c:v>
                </c:pt>
                <c:pt idx="2">
                  <c:v>703952912.37144995</c:v>
                </c:pt>
                <c:pt idx="3">
                  <c:v>891601177.74223351</c:v>
                </c:pt>
                <c:pt idx="4">
                  <c:v>1079249443.1130171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22-44D0-A212-E52B2487B987}"/>
            </c:ext>
          </c:extLst>
        </c:ser>
        <c:ser>
          <c:idx val="2"/>
          <c:order val="2"/>
          <c:tx>
            <c:strRef>
              <c:f>Endogenous_Adoption!$A$8</c:f>
              <c:strCache>
                <c:ptCount val="1"/>
                <c:pt idx="0">
                  <c:v>SCS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Endogenous_Adoption!$E$27:$E$31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xVal>
          <c:yVal>
            <c:numRef>
              <c:f>Endogenous_Adoption!$D$27:$D$31</c:f>
              <c:numCache>
                <c:formatCode>General</c:formatCode>
                <c:ptCount val="5"/>
                <c:pt idx="0">
                  <c:v>317086936.83932453</c:v>
                </c:pt>
                <c:pt idx="1">
                  <c:v>504735202.21010816</c:v>
                </c:pt>
                <c:pt idx="2">
                  <c:v>692383467.58089185</c:v>
                </c:pt>
                <c:pt idx="3">
                  <c:v>880031732.95167542</c:v>
                </c:pt>
                <c:pt idx="4">
                  <c:v>1067679998.322459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22-44D0-A212-E52B2487B987}"/>
            </c:ext>
          </c:extLst>
        </c:ser>
        <c:ser>
          <c:idx val="3"/>
          <c:order val="3"/>
          <c:tx>
            <c:strRef>
              <c:f>Endogenous_Adoption!$A$9</c:f>
              <c:strCache>
                <c:ptCount val="1"/>
                <c:pt idx="0">
                  <c:v>BC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Endogenous_Adoption!$E$32:$E$36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xVal>
          <c:yVal>
            <c:numRef>
              <c:f>Endogenous_Adoption!$D$32:$D$36</c:f>
              <c:numCache>
                <c:formatCode>General</c:formatCode>
                <c:ptCount val="5"/>
                <c:pt idx="0">
                  <c:v>317086936.83932453</c:v>
                </c:pt>
                <c:pt idx="1">
                  <c:v>504735202.21010816</c:v>
                </c:pt>
                <c:pt idx="2">
                  <c:v>692383467.58089185</c:v>
                </c:pt>
                <c:pt idx="3">
                  <c:v>880031732.95167542</c:v>
                </c:pt>
                <c:pt idx="4">
                  <c:v>1067679998.322459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22-44D0-A212-E52B2487B987}"/>
            </c:ext>
          </c:extLst>
        </c:ser>
        <c:ser>
          <c:idx val="4"/>
          <c:order val="4"/>
          <c:tx>
            <c:strRef>
              <c:f>Endogenous_Adoption!$A$10</c:f>
              <c:strCache>
                <c:ptCount val="1"/>
                <c:pt idx="0">
                  <c:v>DACCS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Endogenous_Adoption!$E$37:$E$41</c:f>
              <c:numCache>
                <c:formatCode>General</c:formatCode>
                <c:ptCount val="5"/>
                <c:pt idx="0">
                  <c:v>0</c:v>
                </c:pt>
                <c:pt idx="1">
                  <c:v>125507074.87967606</c:v>
                </c:pt>
                <c:pt idx="2">
                  <c:v>256292284.9103969</c:v>
                </c:pt>
                <c:pt idx="3">
                  <c:v>523362809.36803681</c:v>
                </c:pt>
                <c:pt idx="4">
                  <c:v>1068735371.122728</c:v>
                </c:pt>
              </c:numCache>
            </c:numRef>
          </c:xVal>
          <c:yVal>
            <c:numRef>
              <c:f>Endogenous_Adoption!$D$37:$D$41</c:f>
              <c:numCache>
                <c:formatCode>General</c:formatCode>
                <c:ptCount val="5"/>
                <c:pt idx="0">
                  <c:v>313155340.25045967</c:v>
                </c:pt>
                <c:pt idx="1">
                  <c:v>500803605.6212433</c:v>
                </c:pt>
                <c:pt idx="2">
                  <c:v>688451870.99202693</c:v>
                </c:pt>
                <c:pt idx="3">
                  <c:v>876100136.36281061</c:v>
                </c:pt>
                <c:pt idx="4">
                  <c:v>1063748401.7335942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22-44D0-A212-E52B2487B987}"/>
            </c:ext>
          </c:extLst>
        </c:ser>
        <c:ser>
          <c:idx val="5"/>
          <c:order val="5"/>
          <c:tx>
            <c:strRef>
              <c:f>Endogenous_Adoption!$A$11</c:f>
              <c:strCache>
                <c:ptCount val="1"/>
                <c:pt idx="0">
                  <c:v>EW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Endogenous_Adoption!$E$42:$E$46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xVal>
          <c:yVal>
            <c:numRef>
              <c:f>Endogenous_Adoption!$D$42:$D$46</c:f>
              <c:numCache>
                <c:formatCode>General</c:formatCode>
                <c:ptCount val="5"/>
                <c:pt idx="0">
                  <c:v>317086936.83932453</c:v>
                </c:pt>
                <c:pt idx="1">
                  <c:v>504735202.21010816</c:v>
                </c:pt>
                <c:pt idx="2">
                  <c:v>692383467.58089185</c:v>
                </c:pt>
                <c:pt idx="3">
                  <c:v>880031732.95167542</c:v>
                </c:pt>
                <c:pt idx="4">
                  <c:v>1067679998.322459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22-44D0-A212-E52B2487B987}"/>
            </c:ext>
          </c:extLst>
        </c:ser>
        <c:ser>
          <c:idx val="6"/>
          <c:order val="6"/>
          <c:tx>
            <c:strRef>
              <c:f>Endogenous_Adoption!$A$12</c:f>
              <c:strCache>
                <c:ptCount val="1"/>
                <c:pt idx="0">
                  <c:v>OA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Endogenous_Adoption!$E$47:$E$51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xVal>
          <c:yVal>
            <c:numRef>
              <c:f>Endogenous_Adoption!$D$47:$D$51</c:f>
              <c:numCache>
                <c:formatCode>General</c:formatCode>
                <c:ptCount val="5"/>
                <c:pt idx="0">
                  <c:v>317086936.83932453</c:v>
                </c:pt>
                <c:pt idx="1">
                  <c:v>504735202.21010816</c:v>
                </c:pt>
                <c:pt idx="2">
                  <c:v>692383467.58089185</c:v>
                </c:pt>
                <c:pt idx="3">
                  <c:v>880031732.95167542</c:v>
                </c:pt>
                <c:pt idx="4">
                  <c:v>1067679998.322459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22-44D0-A212-E52B2487B987}"/>
            </c:ext>
          </c:extLst>
        </c:ser>
        <c:ser>
          <c:idx val="7"/>
          <c:order val="7"/>
          <c:tx>
            <c:strRef>
              <c:f>Endogenous_Adoption!$A$13</c:f>
              <c:strCache>
                <c:ptCount val="1"/>
                <c:pt idx="0">
                  <c:v>DOCCS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Endogenous_Adoption!$E$52:$E$56</c:f>
              <c:numCache>
                <c:formatCode>General</c:formatCode>
                <c:ptCount val="5"/>
                <c:pt idx="0">
                  <c:v>0</c:v>
                </c:pt>
                <c:pt idx="1">
                  <c:v>127477421.89334963</c:v>
                </c:pt>
                <c:pt idx="2">
                  <c:v>258924619.02616656</c:v>
                </c:pt>
                <c:pt idx="3">
                  <c:v>525912411.32828814</c:v>
                </c:pt>
                <c:pt idx="4">
                  <c:v>1068202264.5408753</c:v>
                </c:pt>
              </c:numCache>
            </c:numRef>
          </c:xVal>
          <c:yVal>
            <c:numRef>
              <c:f>Endogenous_Adoption!$D$52:$D$56</c:f>
              <c:numCache>
                <c:formatCode>General</c:formatCode>
                <c:ptCount val="5"/>
                <c:pt idx="0">
                  <c:v>315125687.26413327</c:v>
                </c:pt>
                <c:pt idx="1">
                  <c:v>502773952.6349169</c:v>
                </c:pt>
                <c:pt idx="2">
                  <c:v>690422218.00570059</c:v>
                </c:pt>
                <c:pt idx="3">
                  <c:v>878070483.37648416</c:v>
                </c:pt>
                <c:pt idx="4">
                  <c:v>1065718748.7472677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22-44D0-A212-E52B2487B987}"/>
            </c:ext>
          </c:extLst>
        </c:ser>
        <c:ser>
          <c:idx val="8"/>
          <c:order val="8"/>
          <c:tx>
            <c:v>'x = y'</c:v>
          </c:tx>
          <c:spPr>
            <a:ln w="2540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Endogenous_Adoption!$E$17:$E$21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xVal>
          <c:yVal>
            <c:numRef>
              <c:f>Endogenous_Adoption!$E$17:$E$21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022-44D0-A212-E52B2487B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73583"/>
        <c:axId val="97070671"/>
      </c:scatterChart>
      <c:valAx>
        <c:axId val="970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Capacity (tCO2/yr)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0671"/>
        <c:crosses val="autoZero"/>
        <c:crossBetween val="midCat"/>
      </c:valAx>
      <c:valAx>
        <c:axId val="970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Limit to Cumulative Capacity (tCO2/yr)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Piecewise Linear Cumulative Costs</a:t>
            </a:r>
          </a:p>
        </c:rich>
      </c:tx>
      <c:layout>
        <c:manualLayout>
          <c:xMode val="edge"/>
          <c:yMode val="edge"/>
          <c:x val="0.23862571848160324"/>
          <c:y val="1.826463879639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8213685580427"/>
          <c:y val="0.25549257477715703"/>
          <c:w val="0.78070832212639618"/>
          <c:h val="0.57158204370282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Endogenous_Learning!$A$6</c:f>
              <c:strCache>
                <c:ptCount val="1"/>
                <c:pt idx="0">
                  <c:v>BECCS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Endogenous_Learning!$E$17:$E$21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xVal>
          <c:yVal>
            <c:numRef>
              <c:f>Endogenous_Learning!$D$17:$D$21</c:f>
              <c:numCache>
                <c:formatCode>General</c:formatCode>
                <c:ptCount val="5"/>
                <c:pt idx="0">
                  <c:v>0</c:v>
                </c:pt>
                <c:pt idx="1">
                  <c:v>50090549370.098755</c:v>
                </c:pt>
                <c:pt idx="2">
                  <c:v>100181098740.19751</c:v>
                </c:pt>
                <c:pt idx="3">
                  <c:v>200362197480.39502</c:v>
                </c:pt>
                <c:pt idx="4">
                  <c:v>400724394960.79004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6B-4958-AC23-CA860B732C70}"/>
            </c:ext>
          </c:extLst>
        </c:ser>
        <c:ser>
          <c:idx val="1"/>
          <c:order val="1"/>
          <c:tx>
            <c:strRef>
              <c:f>Endogenous_Learning!$A$7</c:f>
              <c:strCache>
                <c:ptCount val="1"/>
                <c:pt idx="0">
                  <c:v>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Endogenous_Learning!$E$22:$E$26</c:f>
              <c:numCache>
                <c:formatCode>General</c:formatCode>
                <c:ptCount val="5"/>
                <c:pt idx="0">
                  <c:v>0</c:v>
                </c:pt>
                <c:pt idx="1">
                  <c:v>141008116.25909904</c:v>
                </c:pt>
                <c:pt idx="2">
                  <c:v>276638620.27342081</c:v>
                </c:pt>
                <c:pt idx="3">
                  <c:v>542727101.51068079</c:v>
                </c:pt>
                <c:pt idx="4">
                  <c:v>1064756274.5326676</c:v>
                </c:pt>
              </c:numCache>
            </c:numRef>
          </c:xVal>
          <c:yVal>
            <c:numRef>
              <c:f>Endogenous_Learning!$D$22:$D$26</c:f>
              <c:numCache>
                <c:formatCode>General</c:formatCode>
                <c:ptCount val="5"/>
                <c:pt idx="0">
                  <c:v>0</c:v>
                </c:pt>
                <c:pt idx="1">
                  <c:v>18746387842.663742</c:v>
                </c:pt>
                <c:pt idx="2">
                  <c:v>37492775685.327484</c:v>
                </c:pt>
                <c:pt idx="3">
                  <c:v>74985551370.654968</c:v>
                </c:pt>
                <c:pt idx="4">
                  <c:v>149971102741.30994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6B-4958-AC23-CA860B732C70}"/>
            </c:ext>
          </c:extLst>
        </c:ser>
        <c:ser>
          <c:idx val="2"/>
          <c:order val="2"/>
          <c:tx>
            <c:strRef>
              <c:f>Endogenous_Learning!$A$8</c:f>
              <c:strCache>
                <c:ptCount val="1"/>
                <c:pt idx="0">
                  <c:v>SCS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Endogenous_Learning!$E$27:$E$31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xVal>
          <c:yVal>
            <c:numRef>
              <c:f>Endogenous_Learning!$D$27:$D$31</c:f>
              <c:numCache>
                <c:formatCode>General</c:formatCode>
                <c:ptCount val="5"/>
                <c:pt idx="0">
                  <c:v>0</c:v>
                </c:pt>
                <c:pt idx="1">
                  <c:v>8014487899.2158022</c:v>
                </c:pt>
                <c:pt idx="2">
                  <c:v>16028975798.431604</c:v>
                </c:pt>
                <c:pt idx="3">
                  <c:v>32057951596.863209</c:v>
                </c:pt>
                <c:pt idx="4">
                  <c:v>64115903193.726418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6B-4958-AC23-CA860B732C70}"/>
            </c:ext>
          </c:extLst>
        </c:ser>
        <c:ser>
          <c:idx val="3"/>
          <c:order val="3"/>
          <c:tx>
            <c:strRef>
              <c:f>Endogenous_Learning!$A$9</c:f>
              <c:strCache>
                <c:ptCount val="1"/>
                <c:pt idx="0">
                  <c:v>BC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Endogenous_Learning!$E$32:$E$36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xVal>
          <c:yVal>
            <c:numRef>
              <c:f>Endogenous_Learning!$D$32:$D$36</c:f>
              <c:numCache>
                <c:formatCode>General</c:formatCode>
                <c:ptCount val="5"/>
                <c:pt idx="0">
                  <c:v>0</c:v>
                </c:pt>
                <c:pt idx="1">
                  <c:v>10018109874.019751</c:v>
                </c:pt>
                <c:pt idx="2">
                  <c:v>20036219748.039501</c:v>
                </c:pt>
                <c:pt idx="3">
                  <c:v>40072439496.079002</c:v>
                </c:pt>
                <c:pt idx="4">
                  <c:v>80144878992.158005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6B-4958-AC23-CA860B732C70}"/>
            </c:ext>
          </c:extLst>
        </c:ser>
        <c:ser>
          <c:idx val="4"/>
          <c:order val="4"/>
          <c:tx>
            <c:strRef>
              <c:f>Endogenous_Learning!$A$10</c:f>
              <c:strCache>
                <c:ptCount val="1"/>
                <c:pt idx="0">
                  <c:v>DACCS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Endogenous_Learning!$E$37:$E$41</c:f>
              <c:numCache>
                <c:formatCode>General</c:formatCode>
                <c:ptCount val="5"/>
                <c:pt idx="0">
                  <c:v>0</c:v>
                </c:pt>
                <c:pt idx="1">
                  <c:v>125507074.87967606</c:v>
                </c:pt>
                <c:pt idx="2">
                  <c:v>256292284.9103969</c:v>
                </c:pt>
                <c:pt idx="3">
                  <c:v>523362809.36803681</c:v>
                </c:pt>
                <c:pt idx="4">
                  <c:v>1068735371.122728</c:v>
                </c:pt>
              </c:numCache>
            </c:numRef>
          </c:xVal>
          <c:yVal>
            <c:numRef>
              <c:f>Endogenous_Learning!$D$37:$D$41</c:f>
              <c:numCache>
                <c:formatCode>General</c:formatCode>
                <c:ptCount val="5"/>
                <c:pt idx="0">
                  <c:v>0</c:v>
                </c:pt>
                <c:pt idx="1">
                  <c:v>37535124399.967171</c:v>
                </c:pt>
                <c:pt idx="2">
                  <c:v>75070248799.934341</c:v>
                </c:pt>
                <c:pt idx="3">
                  <c:v>150140497599.86868</c:v>
                </c:pt>
                <c:pt idx="4">
                  <c:v>300280995199.73737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6B-4958-AC23-CA860B732C70}"/>
            </c:ext>
          </c:extLst>
        </c:ser>
        <c:ser>
          <c:idx val="5"/>
          <c:order val="5"/>
          <c:tx>
            <c:strRef>
              <c:f>Endogenous_Learning!$A$11</c:f>
              <c:strCache>
                <c:ptCount val="1"/>
                <c:pt idx="0">
                  <c:v>EW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Endogenous_Learning!$E$42:$E$46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xVal>
          <c:yVal>
            <c:numRef>
              <c:f>Endogenous_Learning!$D$42:$D$46</c:f>
              <c:numCache>
                <c:formatCode>General</c:formatCode>
                <c:ptCount val="5"/>
                <c:pt idx="0">
                  <c:v>0</c:v>
                </c:pt>
                <c:pt idx="1">
                  <c:v>10018109874.019751</c:v>
                </c:pt>
                <c:pt idx="2">
                  <c:v>20036219748.039501</c:v>
                </c:pt>
                <c:pt idx="3">
                  <c:v>40072439496.079002</c:v>
                </c:pt>
                <c:pt idx="4">
                  <c:v>80144878992.158005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6B-4958-AC23-CA860B732C70}"/>
            </c:ext>
          </c:extLst>
        </c:ser>
        <c:ser>
          <c:idx val="6"/>
          <c:order val="6"/>
          <c:tx>
            <c:strRef>
              <c:f>Endogenous_Learning!$A$12</c:f>
              <c:strCache>
                <c:ptCount val="1"/>
                <c:pt idx="0">
                  <c:v>OA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Endogenous_Learning!$E$47:$E$51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xVal>
          <c:yVal>
            <c:numRef>
              <c:f>Endogenous_Learning!$D$47:$D$51</c:f>
              <c:numCache>
                <c:formatCode>General</c:formatCode>
                <c:ptCount val="5"/>
                <c:pt idx="0">
                  <c:v>0</c:v>
                </c:pt>
                <c:pt idx="1">
                  <c:v>10018109874.019751</c:v>
                </c:pt>
                <c:pt idx="2">
                  <c:v>20036219748.039501</c:v>
                </c:pt>
                <c:pt idx="3">
                  <c:v>40072439496.079002</c:v>
                </c:pt>
                <c:pt idx="4">
                  <c:v>80144878992.158005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6B-4958-AC23-CA860B732C70}"/>
            </c:ext>
          </c:extLst>
        </c:ser>
        <c:ser>
          <c:idx val="7"/>
          <c:order val="7"/>
          <c:tx>
            <c:strRef>
              <c:f>Endogenous_Learning!$A$13</c:f>
              <c:strCache>
                <c:ptCount val="1"/>
                <c:pt idx="0">
                  <c:v>DOCCS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Endogenous_Learning!$E$52:$E$56</c:f>
              <c:numCache>
                <c:formatCode>General</c:formatCode>
                <c:ptCount val="5"/>
                <c:pt idx="0">
                  <c:v>0</c:v>
                </c:pt>
                <c:pt idx="1">
                  <c:v>127477421.89334963</c:v>
                </c:pt>
                <c:pt idx="2">
                  <c:v>258924619.02616656</c:v>
                </c:pt>
                <c:pt idx="3">
                  <c:v>525912411.32828814</c:v>
                </c:pt>
                <c:pt idx="4">
                  <c:v>1068202264.5408753</c:v>
                </c:pt>
              </c:numCache>
            </c:numRef>
          </c:xVal>
          <c:yVal>
            <c:numRef>
              <c:f>Endogenous_Learning!$D$52:$D$56</c:f>
              <c:numCache>
                <c:formatCode>General</c:formatCode>
                <c:ptCount val="5"/>
                <c:pt idx="0">
                  <c:v>0</c:v>
                </c:pt>
                <c:pt idx="1">
                  <c:v>56388045502.570824</c:v>
                </c:pt>
                <c:pt idx="2">
                  <c:v>112776091005.14165</c:v>
                </c:pt>
                <c:pt idx="3">
                  <c:v>225552182010.28329</c:v>
                </c:pt>
                <c:pt idx="4">
                  <c:v>451104364020.56659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6B-4958-AC23-CA860B73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73583"/>
        <c:axId val="97070671"/>
      </c:scatterChart>
      <c:valAx>
        <c:axId val="97073583"/>
        <c:scaling>
          <c:orientation val="minMax"/>
          <c:max val="10676799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Capacity (tCO2)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0671"/>
        <c:crosses val="autoZero"/>
        <c:crossBetween val="midCat"/>
      </c:valAx>
      <c:valAx>
        <c:axId val="970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Costs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9999907818034442E-2"/>
          <c:y val="0.13448862367078013"/>
          <c:w val="0.89999997951511879"/>
          <c:h val="0.10273931230998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</a:t>
            </a:r>
          </a:p>
        </c:rich>
      </c:tx>
      <c:layout>
        <c:manualLayout>
          <c:xMode val="edge"/>
          <c:yMode val="edge"/>
          <c:x val="0.25369961196696611"/>
          <c:y val="1.8888676169310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78344688290045E-2"/>
          <c:y val="0.326070283516744"/>
          <c:w val="0.8810433106234199"/>
          <c:h val="0.636024528781755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Endogenous_Learning!$A$6</c:f>
              <c:strCache>
                <c:ptCount val="1"/>
                <c:pt idx="0">
                  <c:v>BECCS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Endogenous_Learning!$B$6</c:f>
              <c:numCache>
                <c:formatCode>0.0%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5-437C-B26E-70A64CB7E4D7}"/>
            </c:ext>
          </c:extLst>
        </c:ser>
        <c:ser>
          <c:idx val="1"/>
          <c:order val="1"/>
          <c:tx>
            <c:strRef>
              <c:f>Endogenous_Learning!$A$7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Endogenous_Learning!$B$7</c:f>
              <c:numCache>
                <c:formatCode>0.0%</c:formatCode>
                <c:ptCount val="1"/>
                <c:pt idx="0">
                  <c:v>-0.02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5-437C-B26E-70A64CB7E4D7}"/>
            </c:ext>
          </c:extLst>
        </c:ser>
        <c:ser>
          <c:idx val="2"/>
          <c:order val="2"/>
          <c:tx>
            <c:strRef>
              <c:f>Endogenous_Learning!$A$8</c:f>
              <c:strCache>
                <c:ptCount val="1"/>
                <c:pt idx="0">
                  <c:v>SCS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Endogenous_Learning!$B$8</c:f>
              <c:numCache>
                <c:formatCode>0.0%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5-437C-B26E-70A64CB7E4D7}"/>
            </c:ext>
          </c:extLst>
        </c:ser>
        <c:ser>
          <c:idx val="3"/>
          <c:order val="3"/>
          <c:tx>
            <c:strRef>
              <c:f>Endogenous_Learning!$A$9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Endogenous_Learning!$B$9</c:f>
              <c:numCache>
                <c:formatCode>0.0%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B5-437C-B26E-70A64CB7E4D7}"/>
            </c:ext>
          </c:extLst>
        </c:ser>
        <c:ser>
          <c:idx val="4"/>
          <c:order val="4"/>
          <c:tx>
            <c:strRef>
              <c:f>Endogenous_Learning!$A$10</c:f>
              <c:strCache>
                <c:ptCount val="1"/>
                <c:pt idx="0">
                  <c:v>DACCS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Endogenous_Learning!$B$10</c:f>
              <c:numCache>
                <c:formatCode>0.0%</c:formatCode>
                <c:ptCount val="1"/>
                <c:pt idx="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5-437C-B26E-70A64CB7E4D7}"/>
            </c:ext>
          </c:extLst>
        </c:ser>
        <c:ser>
          <c:idx val="5"/>
          <c:order val="5"/>
          <c:tx>
            <c:strRef>
              <c:f>Endogenous_Learning!$A$11</c:f>
              <c:strCache>
                <c:ptCount val="1"/>
                <c:pt idx="0">
                  <c:v>EW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Endogenous_Learning!$B$11</c:f>
              <c:numCache>
                <c:formatCode>0.0%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B5-437C-B26E-70A64CB7E4D7}"/>
            </c:ext>
          </c:extLst>
        </c:ser>
        <c:ser>
          <c:idx val="6"/>
          <c:order val="6"/>
          <c:tx>
            <c:strRef>
              <c:f>Endogenous_Learning!$A$12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Endogenous_Learning!$B$12</c:f>
              <c:numCache>
                <c:formatCode>0.0%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B5-437C-B26E-70A64CB7E4D7}"/>
            </c:ext>
          </c:extLst>
        </c:ser>
        <c:ser>
          <c:idx val="7"/>
          <c:order val="7"/>
          <c:tx>
            <c:strRef>
              <c:f>Endogenous_Learning!$A$13</c:f>
              <c:strCache>
                <c:ptCount val="1"/>
                <c:pt idx="0">
                  <c:v>DOCCS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Endogenous_Learning!$B$13</c:f>
              <c:numCache>
                <c:formatCode>0.0%</c:formatCode>
                <c:ptCount val="1"/>
                <c:pt idx="0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B5-437C-B26E-70A64CB7E4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451963984"/>
        <c:axId val="1451966896"/>
      </c:barChart>
      <c:catAx>
        <c:axId val="1451963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1966896"/>
        <c:crosses val="autoZero"/>
        <c:auto val="1"/>
        <c:lblAlgn val="ctr"/>
        <c:lblOffset val="100"/>
        <c:noMultiLvlLbl val="0"/>
      </c:catAx>
      <c:valAx>
        <c:axId val="14519668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4519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24034871255142"/>
          <c:y val="0.15886694439775931"/>
          <c:w val="0.75951930257489719"/>
          <c:h val="0.14482250010500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Cost of first unit [$/tCO2]</a:t>
            </a:r>
          </a:p>
        </c:rich>
      </c:tx>
      <c:layout>
        <c:manualLayout>
          <c:xMode val="edge"/>
          <c:yMode val="edge"/>
          <c:x val="0.15096372280381271"/>
          <c:y val="1.8914966057316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78344688290045E-2"/>
          <c:y val="0.326070283516744"/>
          <c:w val="0.8810433106234199"/>
          <c:h val="0.636024528781755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Endogenous_Learning!$A$6</c:f>
              <c:strCache>
                <c:ptCount val="1"/>
                <c:pt idx="0">
                  <c:v>BECCS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Endogenous_Learning!$E$6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2-411D-BF39-9BF889409793}"/>
            </c:ext>
          </c:extLst>
        </c:ser>
        <c:ser>
          <c:idx val="1"/>
          <c:order val="1"/>
          <c:tx>
            <c:strRef>
              <c:f>Endogenous_Learning!$A$7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Endogenous_Learning!$E$7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2-411D-BF39-9BF889409793}"/>
            </c:ext>
          </c:extLst>
        </c:ser>
        <c:ser>
          <c:idx val="2"/>
          <c:order val="2"/>
          <c:tx>
            <c:strRef>
              <c:f>Endogenous_Learning!$A$8</c:f>
              <c:strCache>
                <c:ptCount val="1"/>
                <c:pt idx="0">
                  <c:v>SCS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Endogenous_Learning!$E$8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2-411D-BF39-9BF889409793}"/>
            </c:ext>
          </c:extLst>
        </c:ser>
        <c:ser>
          <c:idx val="3"/>
          <c:order val="3"/>
          <c:tx>
            <c:strRef>
              <c:f>Endogenous_Learning!$A$9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Endogenous_Learning!$E$9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2-411D-BF39-9BF889409793}"/>
            </c:ext>
          </c:extLst>
        </c:ser>
        <c:ser>
          <c:idx val="4"/>
          <c:order val="4"/>
          <c:tx>
            <c:strRef>
              <c:f>Endogenous_Learning!$A$10</c:f>
              <c:strCache>
                <c:ptCount val="1"/>
                <c:pt idx="0">
                  <c:v>DACCS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Endogenous_Learning!$E$10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2-411D-BF39-9BF889409793}"/>
            </c:ext>
          </c:extLst>
        </c:ser>
        <c:ser>
          <c:idx val="5"/>
          <c:order val="5"/>
          <c:tx>
            <c:strRef>
              <c:f>Endogenous_Learning!$A$11</c:f>
              <c:strCache>
                <c:ptCount val="1"/>
                <c:pt idx="0">
                  <c:v>EW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Endogenous_Learning!$E$11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2-411D-BF39-9BF889409793}"/>
            </c:ext>
          </c:extLst>
        </c:ser>
        <c:ser>
          <c:idx val="6"/>
          <c:order val="6"/>
          <c:tx>
            <c:strRef>
              <c:f>Endogenous_Learning!$A$12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Endogenous_Learning!$E$12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2-411D-BF39-9BF889409793}"/>
            </c:ext>
          </c:extLst>
        </c:ser>
        <c:ser>
          <c:idx val="7"/>
          <c:order val="7"/>
          <c:tx>
            <c:strRef>
              <c:f>Endogenous_Learning!$A$13</c:f>
              <c:strCache>
                <c:ptCount val="1"/>
                <c:pt idx="0">
                  <c:v>DOCCS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Endogenous_Learning!$E$13</c:f>
              <c:numCache>
                <c:formatCode>General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2-411D-BF39-9BF8894097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451963984"/>
        <c:axId val="1451966896"/>
      </c:barChart>
      <c:catAx>
        <c:axId val="1451963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1966896"/>
        <c:crosses val="autoZero"/>
        <c:auto val="1"/>
        <c:lblAlgn val="ctr"/>
        <c:lblOffset val="100"/>
        <c:noMultiLvlLbl val="0"/>
      </c:catAx>
      <c:valAx>
        <c:axId val="14519668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19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24034871255142"/>
          <c:y val="0.15886694439775931"/>
          <c:w val="0.75951930257489719"/>
          <c:h val="0.14482250010500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 Capital Costs ($/tCO2)</a:t>
            </a:r>
          </a:p>
        </c:rich>
      </c:tx>
      <c:layout>
        <c:manualLayout>
          <c:xMode val="edge"/>
          <c:yMode val="edge"/>
          <c:x val="0.35466353112628296"/>
          <c:y val="1.212521624893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45511324957204"/>
          <c:y val="0.25441806599936606"/>
          <c:w val="0.7961716307674005"/>
          <c:h val="0.56125859744663953"/>
        </c:manualLayout>
      </c:layout>
      <c:scatterChart>
        <c:scatterStyle val="lineMarker"/>
        <c:varyColors val="0"/>
        <c:ser>
          <c:idx val="0"/>
          <c:order val="0"/>
          <c:tx>
            <c:strRef>
              <c:f>Endogenous_Learning!$Q$5</c:f>
              <c:strCache>
                <c:ptCount val="1"/>
                <c:pt idx="0">
                  <c:v>BECCS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Endogenous_Learning!$P$6:$P$21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Endogenous_Learning!$Q$6:$Q$21</c:f>
              <c:numCache>
                <c:formatCode>General</c:formatCode>
                <c:ptCount val="16"/>
                <c:pt idx="0">
                  <c:v>500</c:v>
                </c:pt>
                <c:pt idx="1">
                  <c:v>384.6734746292106</c:v>
                </c:pt>
                <c:pt idx="2">
                  <c:v>381.01398433404466</c:v>
                </c:pt>
                <c:pt idx="3">
                  <c:v>378.84404746272082</c:v>
                </c:pt>
                <c:pt idx="4">
                  <c:v>377.29897704877186</c:v>
                </c:pt>
                <c:pt idx="5">
                  <c:v>376.09937188855162</c:v>
                </c:pt>
                <c:pt idx="6">
                  <c:v>375.11921715395243</c:v>
                </c:pt>
                <c:pt idx="7">
                  <c:v>374.29084621328997</c:v>
                </c:pt>
                <c:pt idx="8">
                  <c:v>373.57370840785387</c:v>
                </c:pt>
                <c:pt idx="9">
                  <c:v>372.94158213480949</c:v>
                </c:pt>
                <c:pt idx="10">
                  <c:v>372.37653397513594</c:v>
                </c:pt>
                <c:pt idx="11">
                  <c:v>371.86575869141029</c:v>
                </c:pt>
                <c:pt idx="12">
                  <c:v>371.39979444329379</c:v>
                </c:pt>
                <c:pt idx="13">
                  <c:v>370.97145236827782</c:v>
                </c:pt>
                <c:pt idx="14">
                  <c:v>370.57514279154083</c:v>
                </c:pt>
                <c:pt idx="15">
                  <c:v>370.20643385772632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A-4CE5-942D-9A703EF1E3C6}"/>
            </c:ext>
          </c:extLst>
        </c:ser>
        <c:ser>
          <c:idx val="1"/>
          <c:order val="1"/>
          <c:tx>
            <c:strRef>
              <c:f>Endogenous_Learning!$R$5</c:f>
              <c:strCache>
                <c:ptCount val="1"/>
                <c:pt idx="0">
                  <c:v>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Endogenous_Learning!$P$6:$P$21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Endogenous_Learning!$R$6:$R$21</c:f>
              <c:numCache>
                <c:formatCode>General</c:formatCode>
                <c:ptCount val="16"/>
                <c:pt idx="0">
                  <c:v>80</c:v>
                </c:pt>
                <c:pt idx="1">
                  <c:v>134.1122505932365</c:v>
                </c:pt>
                <c:pt idx="2">
                  <c:v>136.66206897137653</c:v>
                </c:pt>
                <c:pt idx="3">
                  <c:v>138.20868322397735</c:v>
                </c:pt>
                <c:pt idx="4">
                  <c:v>139.32606656286447</c:v>
                </c:pt>
                <c:pt idx="5">
                  <c:v>140.20303076188435</c:v>
                </c:pt>
                <c:pt idx="6">
                  <c:v>140.92575924012914</c:v>
                </c:pt>
                <c:pt idx="7">
                  <c:v>141.54095643147917</c:v>
                </c:pt>
                <c:pt idx="8">
                  <c:v>142.07682091335482</c:v>
                </c:pt>
                <c:pt idx="9">
                  <c:v>142.55170267831701</c:v>
                </c:pt>
                <c:pt idx="10">
                  <c:v>142.97822072841879</c:v>
                </c:pt>
                <c:pt idx="11">
                  <c:v>143.36542944657288</c:v>
                </c:pt>
                <c:pt idx="12">
                  <c:v>143.72004835561083</c:v>
                </c:pt>
                <c:pt idx="13">
                  <c:v>144.04720297890805</c:v>
                </c:pt>
                <c:pt idx="14">
                  <c:v>144.35089307608351</c:v>
                </c:pt>
                <c:pt idx="15">
                  <c:v>144.63430049521551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A-4CE5-942D-9A703EF1E3C6}"/>
            </c:ext>
          </c:extLst>
        </c:ser>
        <c:ser>
          <c:idx val="2"/>
          <c:order val="2"/>
          <c:tx>
            <c:strRef>
              <c:f>Endogenous_Learning!$S$5</c:f>
              <c:strCache>
                <c:ptCount val="1"/>
                <c:pt idx="0">
                  <c:v>SCS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Endogenous_Learning!$P$6:$P$21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Endogenous_Learning!$S$6:$S$21</c:f>
              <c:numCache>
                <c:formatCode>General</c:formatCode>
                <c:ptCount val="16"/>
                <c:pt idx="0">
                  <c:v>80</c:v>
                </c:pt>
                <c:pt idx="1">
                  <c:v>61.547755940673696</c:v>
                </c:pt>
                <c:pt idx="2">
                  <c:v>60.962237493447148</c:v>
                </c:pt>
                <c:pt idx="3">
                  <c:v>60.615047594035332</c:v>
                </c:pt>
                <c:pt idx="4">
                  <c:v>60.367836327803495</c:v>
                </c:pt>
                <c:pt idx="5">
                  <c:v>60.175899502168264</c:v>
                </c:pt>
                <c:pt idx="6">
                  <c:v>60.019074744632384</c:v>
                </c:pt>
                <c:pt idx="7">
                  <c:v>59.88653539412639</c:v>
                </c:pt>
                <c:pt idx="8">
                  <c:v>59.771793345256619</c:v>
                </c:pt>
                <c:pt idx="9">
                  <c:v>59.670653141569517</c:v>
                </c:pt>
                <c:pt idx="10">
                  <c:v>59.580245436021748</c:v>
                </c:pt>
                <c:pt idx="11">
                  <c:v>59.498521390625648</c:v>
                </c:pt>
                <c:pt idx="12">
                  <c:v>59.423967110927009</c:v>
                </c:pt>
                <c:pt idx="13">
                  <c:v>59.355432378924455</c:v>
                </c:pt>
                <c:pt idx="14">
                  <c:v>59.292022846646532</c:v>
                </c:pt>
                <c:pt idx="15">
                  <c:v>59.23302941723621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EA-4CE5-942D-9A703EF1E3C6}"/>
            </c:ext>
          </c:extLst>
        </c:ser>
        <c:ser>
          <c:idx val="3"/>
          <c:order val="3"/>
          <c:tx>
            <c:strRef>
              <c:f>Endogenous_Learning!$T$5</c:f>
              <c:strCache>
                <c:ptCount val="1"/>
                <c:pt idx="0">
                  <c:v>BC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Endogenous_Learning!$P$6:$P$21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Endogenous_Learning!$T$6:$T$21</c:f>
              <c:numCache>
                <c:formatCode>General</c:formatCode>
                <c:ptCount val="16"/>
                <c:pt idx="0">
                  <c:v>100</c:v>
                </c:pt>
                <c:pt idx="1">
                  <c:v>76.934694925842123</c:v>
                </c:pt>
                <c:pt idx="2">
                  <c:v>76.202796866808924</c:v>
                </c:pt>
                <c:pt idx="3">
                  <c:v>75.768809492544165</c:v>
                </c:pt>
                <c:pt idx="4">
                  <c:v>75.459795409754378</c:v>
                </c:pt>
                <c:pt idx="5">
                  <c:v>75.219874377710326</c:v>
                </c:pt>
                <c:pt idx="6">
                  <c:v>75.023843430790478</c:v>
                </c:pt>
                <c:pt idx="7">
                  <c:v>74.858169242657993</c:v>
                </c:pt>
                <c:pt idx="8">
                  <c:v>74.714741681570771</c:v>
                </c:pt>
                <c:pt idx="9">
                  <c:v>74.588316426961896</c:v>
                </c:pt>
                <c:pt idx="10">
                  <c:v>74.47530679502718</c:v>
                </c:pt>
                <c:pt idx="11">
                  <c:v>74.373151738282061</c:v>
                </c:pt>
                <c:pt idx="12">
                  <c:v>74.279958888658754</c:v>
                </c:pt>
                <c:pt idx="13">
                  <c:v>74.19429047365557</c:v>
                </c:pt>
                <c:pt idx="14">
                  <c:v>74.115028558308154</c:v>
                </c:pt>
                <c:pt idx="15">
                  <c:v>74.041286771545273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EA-4CE5-942D-9A703EF1E3C6}"/>
            </c:ext>
          </c:extLst>
        </c:ser>
        <c:ser>
          <c:idx val="4"/>
          <c:order val="4"/>
          <c:tx>
            <c:strRef>
              <c:f>Endogenous_Learning!$U$5</c:f>
              <c:strCache>
                <c:ptCount val="1"/>
                <c:pt idx="0">
                  <c:v>DACCS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Endogenous_Learning!$P$6:$P$21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Endogenous_Learning!$U$6:$U$21</c:f>
              <c:numCache>
                <c:formatCode>General</c:formatCode>
                <c:ptCount val="16"/>
                <c:pt idx="0">
                  <c:v>500</c:v>
                </c:pt>
                <c:pt idx="1">
                  <c:v>295.16056779704417</c:v>
                </c:pt>
                <c:pt idx="2">
                  <c:v>289.54331478228426</c:v>
                </c:pt>
                <c:pt idx="3">
                  <c:v>286.23811509978447</c:v>
                </c:pt>
                <c:pt idx="4">
                  <c:v>283.89632072402708</c:v>
                </c:pt>
                <c:pt idx="5">
                  <c:v>282.08479924995402</c:v>
                </c:pt>
                <c:pt idx="6">
                  <c:v>280.60899522801071</c:v>
                </c:pt>
                <c:pt idx="7">
                  <c:v>279.36476293344293</c:v>
                </c:pt>
                <c:pt idx="8">
                  <c:v>278.28984933082762</c:v>
                </c:pt>
                <c:pt idx="9">
                  <c:v>277.34408576919435</c:v>
                </c:pt>
                <c:pt idx="10">
                  <c:v>276.50005147232821</c:v>
                </c:pt>
                <c:pt idx="11">
                  <c:v>275.73819913823741</c:v>
                </c:pt>
                <c:pt idx="12">
                  <c:v>275.04410657016024</c:v>
                </c:pt>
                <c:pt idx="13">
                  <c:v>274.40683086390214</c:v>
                </c:pt>
                <c:pt idx="14">
                  <c:v>273.81787385325782</c:v>
                </c:pt>
                <c:pt idx="15">
                  <c:v>273.27050527138812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EA-4CE5-942D-9A703EF1E3C6}"/>
            </c:ext>
          </c:extLst>
        </c:ser>
        <c:ser>
          <c:idx val="5"/>
          <c:order val="5"/>
          <c:tx>
            <c:strRef>
              <c:f>Endogenous_Learning!$V$5</c:f>
              <c:strCache>
                <c:ptCount val="1"/>
                <c:pt idx="0">
                  <c:v>EW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Endogenous_Learning!$P$6:$P$21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Endogenous_Learning!$V$6:$V$21</c:f>
              <c:numCache>
                <c:formatCode>General</c:formatCode>
                <c:ptCount val="16"/>
                <c:pt idx="0">
                  <c:v>100</c:v>
                </c:pt>
                <c:pt idx="1">
                  <c:v>76.934694925842123</c:v>
                </c:pt>
                <c:pt idx="2">
                  <c:v>76.202796866808924</c:v>
                </c:pt>
                <c:pt idx="3">
                  <c:v>75.768809492544165</c:v>
                </c:pt>
                <c:pt idx="4">
                  <c:v>75.459795409754378</c:v>
                </c:pt>
                <c:pt idx="5">
                  <c:v>75.219874377710326</c:v>
                </c:pt>
                <c:pt idx="6">
                  <c:v>75.023843430790478</c:v>
                </c:pt>
                <c:pt idx="7">
                  <c:v>74.858169242657993</c:v>
                </c:pt>
                <c:pt idx="8">
                  <c:v>74.714741681570771</c:v>
                </c:pt>
                <c:pt idx="9">
                  <c:v>74.588316426961896</c:v>
                </c:pt>
                <c:pt idx="10">
                  <c:v>74.47530679502718</c:v>
                </c:pt>
                <c:pt idx="11">
                  <c:v>74.373151738282061</c:v>
                </c:pt>
                <c:pt idx="12">
                  <c:v>74.279958888658754</c:v>
                </c:pt>
                <c:pt idx="13">
                  <c:v>74.19429047365557</c:v>
                </c:pt>
                <c:pt idx="14">
                  <c:v>74.115028558308154</c:v>
                </c:pt>
                <c:pt idx="15">
                  <c:v>74.041286771545273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EA-4CE5-942D-9A703EF1E3C6}"/>
            </c:ext>
          </c:extLst>
        </c:ser>
        <c:ser>
          <c:idx val="6"/>
          <c:order val="6"/>
          <c:tx>
            <c:strRef>
              <c:f>Endogenous_Learning!$W$5</c:f>
              <c:strCache>
                <c:ptCount val="1"/>
                <c:pt idx="0">
                  <c:v>OA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Endogenous_Learning!$P$6:$P$21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Endogenous_Learning!$W$6:$W$21</c:f>
              <c:numCache>
                <c:formatCode>General</c:formatCode>
                <c:ptCount val="16"/>
                <c:pt idx="0">
                  <c:v>100</c:v>
                </c:pt>
                <c:pt idx="1">
                  <c:v>76.934694925842123</c:v>
                </c:pt>
                <c:pt idx="2">
                  <c:v>76.202796866808924</c:v>
                </c:pt>
                <c:pt idx="3">
                  <c:v>75.768809492544165</c:v>
                </c:pt>
                <c:pt idx="4">
                  <c:v>75.459795409754378</c:v>
                </c:pt>
                <c:pt idx="5">
                  <c:v>75.219874377710326</c:v>
                </c:pt>
                <c:pt idx="6">
                  <c:v>75.023843430790478</c:v>
                </c:pt>
                <c:pt idx="7">
                  <c:v>74.858169242657993</c:v>
                </c:pt>
                <c:pt idx="8">
                  <c:v>74.714741681570771</c:v>
                </c:pt>
                <c:pt idx="9">
                  <c:v>74.588316426961896</c:v>
                </c:pt>
                <c:pt idx="10">
                  <c:v>74.47530679502718</c:v>
                </c:pt>
                <c:pt idx="11">
                  <c:v>74.373151738282061</c:v>
                </c:pt>
                <c:pt idx="12">
                  <c:v>74.279958888658754</c:v>
                </c:pt>
                <c:pt idx="13">
                  <c:v>74.19429047365557</c:v>
                </c:pt>
                <c:pt idx="14">
                  <c:v>74.115028558308154</c:v>
                </c:pt>
                <c:pt idx="15">
                  <c:v>74.041286771545273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EA-4CE5-942D-9A703EF1E3C6}"/>
            </c:ext>
          </c:extLst>
        </c:ser>
        <c:ser>
          <c:idx val="7"/>
          <c:order val="7"/>
          <c:tx>
            <c:strRef>
              <c:f>Endogenous_Learning!$X$5</c:f>
              <c:strCache>
                <c:ptCount val="1"/>
                <c:pt idx="0">
                  <c:v>DOCCS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Endogenous_Learning!$P$6:$P$21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Endogenous_Learning!$X$6:$X$21</c:f>
              <c:numCache>
                <c:formatCode>General</c:formatCode>
                <c:ptCount val="16"/>
                <c:pt idx="0">
                  <c:v>650</c:v>
                </c:pt>
                <c:pt idx="1">
                  <c:v>438.19218092316515</c:v>
                </c:pt>
                <c:pt idx="2">
                  <c:v>431.93847006755868</c:v>
                </c:pt>
                <c:pt idx="3">
                  <c:v>428.24450799979297</c:v>
                </c:pt>
                <c:pt idx="4">
                  <c:v>425.6207646535446</c:v>
                </c:pt>
                <c:pt idx="5">
                  <c:v>423.58739754856373</c:v>
                </c:pt>
                <c:pt idx="6">
                  <c:v>421.92842888824703</c:v>
                </c:pt>
                <c:pt idx="7">
                  <c:v>420.52806459277764</c:v>
                </c:pt>
                <c:pt idx="8">
                  <c:v>419.31700054959316</c:v>
                </c:pt>
                <c:pt idx="9">
                  <c:v>418.25047014656747</c:v>
                </c:pt>
                <c:pt idx="10">
                  <c:v>417.2978852169008</c:v>
                </c:pt>
                <c:pt idx="11">
                  <c:v>416.43742247294273</c:v>
                </c:pt>
                <c:pt idx="12">
                  <c:v>415.65296851104426</c:v>
                </c:pt>
                <c:pt idx="13">
                  <c:v>414.93228898114677</c:v>
                </c:pt>
                <c:pt idx="14">
                  <c:v>414.26587693612868</c:v>
                </c:pt>
                <c:pt idx="15">
                  <c:v>413.64619891135698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EA-4CE5-942D-9A703EF1E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540559"/>
        <c:axId val="1277542223"/>
      </c:scatterChart>
      <c:valAx>
        <c:axId val="1277540559"/>
        <c:scaling>
          <c:orientation val="minMax"/>
          <c:max val="10682022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Installed Capacity (tCO2)</a:t>
                </a:r>
              </a:p>
            </c:rich>
          </c:tx>
          <c:layout>
            <c:manualLayout>
              <c:xMode val="edge"/>
              <c:yMode val="edge"/>
              <c:x val="0.32332678466388637"/>
              <c:y val="0.90781780478210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42223"/>
        <c:crosses val="autoZero"/>
        <c:crossBetween val="midCat"/>
      </c:valAx>
      <c:valAx>
        <c:axId val="12775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 Cost ($/tCO2)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4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000041307839242E-2"/>
          <c:y val="0.1339230134694922"/>
          <c:w val="0.8999999173843215"/>
          <c:h val="0.10230722815647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Piecewise</a:t>
            </a:r>
            <a:r>
              <a:rPr lang="en-GB" baseline="0"/>
              <a:t> Linear Cumulative Costs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'(OLD) Endogenous_Learning'!$A$6</c:f>
              <c:strCache>
                <c:ptCount val="1"/>
                <c:pt idx="0">
                  <c:v>BECCS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'(OLD) Endogenous_Learning'!$E$17:$E$21</c:f>
              <c:numCache>
                <c:formatCode>General</c:formatCode>
                <c:ptCount val="5"/>
                <c:pt idx="0">
                  <c:v>0</c:v>
                </c:pt>
                <c:pt idx="1">
                  <c:v>113503392.25795501</c:v>
                </c:pt>
                <c:pt idx="2">
                  <c:v>239936010.79481816</c:v>
                </c:pt>
                <c:pt idx="3">
                  <c:v>507203248.56278908</c:v>
                </c:pt>
                <c:pt idx="4">
                  <c:v>1072182264.3481337</c:v>
                </c:pt>
              </c:numCache>
            </c:numRef>
          </c:xVal>
          <c:yVal>
            <c:numRef>
              <c:f>'(OLD) Endogenous_Learning'!$D$17:$D$21</c:f>
              <c:numCache>
                <c:formatCode>General</c:formatCode>
                <c:ptCount val="5"/>
                <c:pt idx="0">
                  <c:v>0</c:v>
                </c:pt>
                <c:pt idx="1">
                  <c:v>31068679115.989357</c:v>
                </c:pt>
                <c:pt idx="2">
                  <c:v>62137358231.978714</c:v>
                </c:pt>
                <c:pt idx="3">
                  <c:v>124274716463.95743</c:v>
                </c:pt>
                <c:pt idx="4">
                  <c:v>248549432927.91486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D-408B-A338-95A67F5649DF}"/>
            </c:ext>
          </c:extLst>
        </c:ser>
        <c:ser>
          <c:idx val="1"/>
          <c:order val="1"/>
          <c:tx>
            <c:strRef>
              <c:f>'(OLD) Endogenous_Learning'!$A$7</c:f>
              <c:strCache>
                <c:ptCount val="1"/>
                <c:pt idx="0">
                  <c:v>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'(OLD) Endogenous_Learning'!$E$22:$E$26</c:f>
              <c:numCache>
                <c:formatCode>General</c:formatCode>
                <c:ptCount val="5"/>
                <c:pt idx="0">
                  <c:v>0</c:v>
                </c:pt>
                <c:pt idx="1">
                  <c:v>129438671.64592075</c:v>
                </c:pt>
                <c:pt idx="2">
                  <c:v>261530935.56462544</c:v>
                </c:pt>
                <c:pt idx="3">
                  <c:v>528423456.35632396</c:v>
                </c:pt>
                <c:pt idx="4">
                  <c:v>1067679999.78558</c:v>
                </c:pt>
              </c:numCache>
            </c:numRef>
          </c:xVal>
          <c:yVal>
            <c:numRef>
              <c:f>'(OLD) Endogenous_Learning'!$D$22:$D$26</c:f>
              <c:numCache>
                <c:formatCode>General</c:formatCode>
                <c:ptCount val="5"/>
                <c:pt idx="0">
                  <c:v>0</c:v>
                </c:pt>
                <c:pt idx="1">
                  <c:v>100181098875.49257</c:v>
                </c:pt>
                <c:pt idx="2">
                  <c:v>200362197750.98514</c:v>
                </c:pt>
                <c:pt idx="3">
                  <c:v>400724395501.97028</c:v>
                </c:pt>
                <c:pt idx="4">
                  <c:v>801448791003.94055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D-408B-A338-95A67F5649DF}"/>
            </c:ext>
          </c:extLst>
        </c:ser>
        <c:ser>
          <c:idx val="2"/>
          <c:order val="2"/>
          <c:tx>
            <c:strRef>
              <c:f>'(OLD) Endogenous_Learning'!$A$8</c:f>
              <c:strCache>
                <c:ptCount val="1"/>
                <c:pt idx="0">
                  <c:v>SCS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'(OLD) Endogenous_Learning'!$E$27:$E$31</c:f>
              <c:numCache>
                <c:formatCode>General</c:formatCode>
                <c:ptCount val="5"/>
                <c:pt idx="0">
                  <c:v>0</c:v>
                </c:pt>
                <c:pt idx="1">
                  <c:v>113503392.25795501</c:v>
                </c:pt>
                <c:pt idx="2">
                  <c:v>239936010.79481816</c:v>
                </c:pt>
                <c:pt idx="3">
                  <c:v>507203248.56278908</c:v>
                </c:pt>
                <c:pt idx="4">
                  <c:v>1072182264.3481337</c:v>
                </c:pt>
              </c:numCache>
            </c:numRef>
          </c:xVal>
          <c:yVal>
            <c:numRef>
              <c:f>'(OLD) Endogenous_Learning'!$D$27:$D$31</c:f>
              <c:numCache>
                <c:formatCode>General</c:formatCode>
                <c:ptCount val="5"/>
                <c:pt idx="0">
                  <c:v>0</c:v>
                </c:pt>
                <c:pt idx="1">
                  <c:v>93206037347.968063</c:v>
                </c:pt>
                <c:pt idx="2">
                  <c:v>186412074695.93613</c:v>
                </c:pt>
                <c:pt idx="3">
                  <c:v>372824149391.87225</c:v>
                </c:pt>
                <c:pt idx="4">
                  <c:v>745648298783.74451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ED-408B-A338-95A67F5649DF}"/>
            </c:ext>
          </c:extLst>
        </c:ser>
        <c:ser>
          <c:idx val="3"/>
          <c:order val="3"/>
          <c:tx>
            <c:strRef>
              <c:f>'(OLD) Endogenous_Learning'!$A$9</c:f>
              <c:strCache>
                <c:ptCount val="1"/>
                <c:pt idx="0">
                  <c:v>BC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'(OLD) Endogenous_Learning'!$E$32:$E$36</c:f>
              <c:numCache>
                <c:formatCode>General</c:formatCode>
                <c:ptCount val="5"/>
                <c:pt idx="0">
                  <c:v>0</c:v>
                </c:pt>
                <c:pt idx="1">
                  <c:v>129438671.64592075</c:v>
                </c:pt>
                <c:pt idx="2">
                  <c:v>261530935.56462544</c:v>
                </c:pt>
                <c:pt idx="3">
                  <c:v>528423456.35632396</c:v>
                </c:pt>
                <c:pt idx="4">
                  <c:v>1067679999.78558</c:v>
                </c:pt>
              </c:numCache>
            </c:numRef>
          </c:xVal>
          <c:yVal>
            <c:numRef>
              <c:f>'(OLD) Endogenous_Learning'!$D$32:$D$36</c:f>
              <c:numCache>
                <c:formatCode>General</c:formatCode>
                <c:ptCount val="5"/>
                <c:pt idx="0">
                  <c:v>0</c:v>
                </c:pt>
                <c:pt idx="1">
                  <c:v>100181098875.49257</c:v>
                </c:pt>
                <c:pt idx="2">
                  <c:v>200362197750.98514</c:v>
                </c:pt>
                <c:pt idx="3">
                  <c:v>400724395501.97028</c:v>
                </c:pt>
                <c:pt idx="4">
                  <c:v>801448791003.94055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ED-408B-A338-95A67F5649DF}"/>
            </c:ext>
          </c:extLst>
        </c:ser>
        <c:ser>
          <c:idx val="4"/>
          <c:order val="4"/>
          <c:tx>
            <c:strRef>
              <c:f>'(OLD) Endogenous_Learning'!$A$10</c:f>
              <c:strCache>
                <c:ptCount val="1"/>
                <c:pt idx="0">
                  <c:v>DACCS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'(OLD) Endogenous_Learning'!$E$37:$E$41</c:f>
              <c:numCache>
                <c:formatCode>General</c:formatCode>
                <c:ptCount val="5"/>
                <c:pt idx="0">
                  <c:v>0</c:v>
                </c:pt>
                <c:pt idx="1">
                  <c:v>92914687.043336853</c:v>
                </c:pt>
                <c:pt idx="2">
                  <c:v>210413628.58808479</c:v>
                </c:pt>
                <c:pt idx="3">
                  <c:v>476500502.82098699</c:v>
                </c:pt>
                <c:pt idx="4">
                  <c:v>1079078055.5053325</c:v>
                </c:pt>
              </c:numCache>
            </c:numRef>
          </c:xVal>
          <c:yVal>
            <c:numRef>
              <c:f>'(OLD) Endogenous_Learning'!$D$37:$D$41</c:f>
              <c:numCache>
                <c:formatCode>General</c:formatCode>
                <c:ptCount val="5"/>
                <c:pt idx="0">
                  <c:v>0</c:v>
                </c:pt>
                <c:pt idx="1">
                  <c:v>67377769158.096573</c:v>
                </c:pt>
                <c:pt idx="2">
                  <c:v>134755538316.19315</c:v>
                </c:pt>
                <c:pt idx="3">
                  <c:v>269511076632.38629</c:v>
                </c:pt>
                <c:pt idx="4">
                  <c:v>539022153264.77258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ED-408B-A338-95A67F5649DF}"/>
            </c:ext>
          </c:extLst>
        </c:ser>
        <c:ser>
          <c:idx val="5"/>
          <c:order val="5"/>
          <c:tx>
            <c:strRef>
              <c:f>'(OLD) Endogenous_Learning'!$A$11</c:f>
              <c:strCache>
                <c:ptCount val="1"/>
                <c:pt idx="0">
                  <c:v>EW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'(OLD) Endogenous_Learning'!$E$42:$E$46</c:f>
              <c:numCache>
                <c:formatCode>General</c:formatCode>
                <c:ptCount val="5"/>
                <c:pt idx="0">
                  <c:v>0</c:v>
                </c:pt>
                <c:pt idx="1">
                  <c:v>92914687.043336853</c:v>
                </c:pt>
                <c:pt idx="2">
                  <c:v>210413628.58808479</c:v>
                </c:pt>
                <c:pt idx="3">
                  <c:v>476500502.82098699</c:v>
                </c:pt>
                <c:pt idx="4">
                  <c:v>1079078055.5053325</c:v>
                </c:pt>
              </c:numCache>
            </c:numRef>
          </c:xVal>
          <c:yVal>
            <c:numRef>
              <c:f>'(OLD) Endogenous_Learning'!$D$42:$D$46</c:f>
              <c:numCache>
                <c:formatCode>General</c:formatCode>
                <c:ptCount val="5"/>
                <c:pt idx="0">
                  <c:v>0</c:v>
                </c:pt>
                <c:pt idx="1">
                  <c:v>67377769158.096573</c:v>
                </c:pt>
                <c:pt idx="2">
                  <c:v>134755538316.19315</c:v>
                </c:pt>
                <c:pt idx="3">
                  <c:v>269511076632.38629</c:v>
                </c:pt>
                <c:pt idx="4">
                  <c:v>539022153264.77258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ED-408B-A338-95A67F5649DF}"/>
            </c:ext>
          </c:extLst>
        </c:ser>
        <c:ser>
          <c:idx val="6"/>
          <c:order val="6"/>
          <c:tx>
            <c:strRef>
              <c:f>'(OLD) Endogenous_Learning'!$A$12</c:f>
              <c:strCache>
                <c:ptCount val="1"/>
                <c:pt idx="0">
                  <c:v>OA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'(OLD) Endogenous_Learning'!$E$47:$E$51</c:f>
              <c:numCache>
                <c:formatCode>General</c:formatCode>
                <c:ptCount val="5"/>
                <c:pt idx="0">
                  <c:v>0</c:v>
                </c:pt>
                <c:pt idx="1">
                  <c:v>113503392.25795501</c:v>
                </c:pt>
                <c:pt idx="2">
                  <c:v>239936010.79481816</c:v>
                </c:pt>
                <c:pt idx="3">
                  <c:v>507203248.56278908</c:v>
                </c:pt>
                <c:pt idx="4">
                  <c:v>1072182264.3481337</c:v>
                </c:pt>
              </c:numCache>
            </c:numRef>
          </c:xVal>
          <c:yVal>
            <c:numRef>
              <c:f>'(OLD) Endogenous_Learning'!$D$47:$D$51</c:f>
              <c:numCache>
                <c:formatCode>General</c:formatCode>
                <c:ptCount val="5"/>
                <c:pt idx="0">
                  <c:v>0</c:v>
                </c:pt>
                <c:pt idx="1">
                  <c:v>310686791159.89355</c:v>
                </c:pt>
                <c:pt idx="2">
                  <c:v>621373582319.78711</c:v>
                </c:pt>
                <c:pt idx="3">
                  <c:v>1242747164639.5742</c:v>
                </c:pt>
                <c:pt idx="4">
                  <c:v>2485494329279.1484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ED-408B-A338-95A67F5649DF}"/>
            </c:ext>
          </c:extLst>
        </c:ser>
        <c:ser>
          <c:idx val="7"/>
          <c:order val="7"/>
          <c:tx>
            <c:strRef>
              <c:f>'(OLD) Endogenous_Learning'!$A$13</c:f>
              <c:strCache>
                <c:ptCount val="1"/>
                <c:pt idx="0">
                  <c:v>DOCCS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'(OLD) Endogenous_Learning'!$E$52:$E$56</c:f>
              <c:numCache>
                <c:formatCode>General</c:formatCode>
                <c:ptCount val="5"/>
                <c:pt idx="0">
                  <c:v>0</c:v>
                </c:pt>
                <c:pt idx="1">
                  <c:v>92914687.043336853</c:v>
                </c:pt>
                <c:pt idx="2">
                  <c:v>210413628.58808479</c:v>
                </c:pt>
                <c:pt idx="3">
                  <c:v>476500502.82098699</c:v>
                </c:pt>
                <c:pt idx="4">
                  <c:v>1079078055.5053325</c:v>
                </c:pt>
              </c:numCache>
            </c:numRef>
          </c:xVal>
          <c:yVal>
            <c:numRef>
              <c:f>'(OLD) Endogenous_Learning'!$D$52:$D$56</c:f>
              <c:numCache>
                <c:formatCode>General</c:formatCode>
                <c:ptCount val="5"/>
                <c:pt idx="0">
                  <c:v>0</c:v>
                </c:pt>
                <c:pt idx="1">
                  <c:v>67377769158.096573</c:v>
                </c:pt>
                <c:pt idx="2">
                  <c:v>134755538316.19315</c:v>
                </c:pt>
                <c:pt idx="3">
                  <c:v>269511076632.38629</c:v>
                </c:pt>
                <c:pt idx="4">
                  <c:v>539022153264.77258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ED-408B-A338-95A67F56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73583"/>
        <c:axId val="97070671"/>
      </c:scatterChart>
      <c:valAx>
        <c:axId val="970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Capacity (tCO2)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0671"/>
        <c:crosses val="autoZero"/>
        <c:crossBetween val="midCat"/>
      </c:valAx>
      <c:valAx>
        <c:axId val="970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Costs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 Ratio</a:t>
            </a:r>
          </a:p>
        </c:rich>
      </c:tx>
      <c:layout>
        <c:manualLayout>
          <c:xMode val="edge"/>
          <c:yMode val="edge"/>
          <c:x val="0.25911270401242531"/>
          <c:y val="1.8888887236317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78344688290045E-2"/>
          <c:y val="0.326070283516744"/>
          <c:w val="0.8810433106234199"/>
          <c:h val="0.636024528781755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'(OLD) Endogenous_Learning'!$A$6</c:f>
              <c:strCache>
                <c:ptCount val="1"/>
                <c:pt idx="0">
                  <c:v>BECCS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'(OLD) Endogenous_Learning'!$B$5</c:f>
              <c:strCache>
                <c:ptCount val="1"/>
                <c:pt idx="0">
                  <c:v>Progress Ratio</c:v>
                </c:pt>
              </c:strCache>
            </c:strRef>
          </c:cat>
          <c:val>
            <c:numRef>
              <c:f>'(OLD) Endogenous_Learning'!$B$6</c:f>
              <c:numCache>
                <c:formatCode>0%</c:formatCode>
                <c:ptCount val="1"/>
                <c:pt idx="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C-4AD3-BEA2-F43BD681A0DD}"/>
            </c:ext>
          </c:extLst>
        </c:ser>
        <c:ser>
          <c:idx val="1"/>
          <c:order val="1"/>
          <c:tx>
            <c:strRef>
              <c:f>'(OLD) Endogenous_Learning'!$A$7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'(OLD) Endogenous_Learning'!$B$5</c:f>
              <c:strCache>
                <c:ptCount val="1"/>
                <c:pt idx="0">
                  <c:v>Progress Ratio</c:v>
                </c:pt>
              </c:strCache>
            </c:strRef>
          </c:cat>
          <c:val>
            <c:numRef>
              <c:f>'(OLD) Endogenous_Learning'!$B$7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EC-4AD3-BEA2-F43BD681A0DD}"/>
            </c:ext>
          </c:extLst>
        </c:ser>
        <c:ser>
          <c:idx val="2"/>
          <c:order val="2"/>
          <c:tx>
            <c:strRef>
              <c:f>'(OLD) Endogenous_Learning'!$A$8</c:f>
              <c:strCache>
                <c:ptCount val="1"/>
                <c:pt idx="0">
                  <c:v>SCS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'(OLD) Endogenous_Learning'!$B$5</c:f>
              <c:strCache>
                <c:ptCount val="1"/>
                <c:pt idx="0">
                  <c:v>Progress Ratio</c:v>
                </c:pt>
              </c:strCache>
            </c:strRef>
          </c:cat>
          <c:val>
            <c:numRef>
              <c:f>'(OLD) Endogenous_Learning'!$B$8</c:f>
              <c:numCache>
                <c:formatCode>0%</c:formatCode>
                <c:ptCount val="1"/>
                <c:pt idx="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EC-4AD3-BEA2-F43BD681A0DD}"/>
            </c:ext>
          </c:extLst>
        </c:ser>
        <c:ser>
          <c:idx val="3"/>
          <c:order val="3"/>
          <c:tx>
            <c:strRef>
              <c:f>'(OLD) Endogenous_Learning'!$A$9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'(OLD) Endogenous_Learning'!$B$5</c:f>
              <c:strCache>
                <c:ptCount val="1"/>
                <c:pt idx="0">
                  <c:v>Progress Ratio</c:v>
                </c:pt>
              </c:strCache>
            </c:strRef>
          </c:cat>
          <c:val>
            <c:numRef>
              <c:f>'(OLD) Endogenous_Learning'!$B$9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EC-4AD3-BEA2-F43BD681A0DD}"/>
            </c:ext>
          </c:extLst>
        </c:ser>
        <c:ser>
          <c:idx val="4"/>
          <c:order val="4"/>
          <c:tx>
            <c:strRef>
              <c:f>'(OLD) Endogenous_Learning'!$A$10</c:f>
              <c:strCache>
                <c:ptCount val="1"/>
                <c:pt idx="0">
                  <c:v>DACCS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'(OLD) Endogenous_Learning'!$B$5</c:f>
              <c:strCache>
                <c:ptCount val="1"/>
                <c:pt idx="0">
                  <c:v>Progress Ratio</c:v>
                </c:pt>
              </c:strCache>
            </c:strRef>
          </c:cat>
          <c:val>
            <c:numRef>
              <c:f>'(OLD) Endogenous_Learning'!$B$10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EC-4AD3-BEA2-F43BD681A0DD}"/>
            </c:ext>
          </c:extLst>
        </c:ser>
        <c:ser>
          <c:idx val="5"/>
          <c:order val="5"/>
          <c:tx>
            <c:strRef>
              <c:f>'(OLD) Endogenous_Learning'!$A$11</c:f>
              <c:strCache>
                <c:ptCount val="1"/>
                <c:pt idx="0">
                  <c:v>EW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'(OLD) Endogenous_Learning'!$B$5</c:f>
              <c:strCache>
                <c:ptCount val="1"/>
                <c:pt idx="0">
                  <c:v>Progress Ratio</c:v>
                </c:pt>
              </c:strCache>
            </c:strRef>
          </c:cat>
          <c:val>
            <c:numRef>
              <c:f>'(OLD) Endogenous_Learning'!$B$11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EC-4AD3-BEA2-F43BD681A0DD}"/>
            </c:ext>
          </c:extLst>
        </c:ser>
        <c:ser>
          <c:idx val="6"/>
          <c:order val="6"/>
          <c:tx>
            <c:strRef>
              <c:f>'(OLD) Endogenous_Learning'!$A$12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'(OLD) Endogenous_Learning'!$B$5</c:f>
              <c:strCache>
                <c:ptCount val="1"/>
                <c:pt idx="0">
                  <c:v>Progress Ratio</c:v>
                </c:pt>
              </c:strCache>
            </c:strRef>
          </c:cat>
          <c:val>
            <c:numRef>
              <c:f>'(OLD) Endogenous_Learning'!$B$12</c:f>
              <c:numCache>
                <c:formatCode>0%</c:formatCode>
                <c:ptCount val="1"/>
                <c:pt idx="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EC-4AD3-BEA2-F43BD681A0DD}"/>
            </c:ext>
          </c:extLst>
        </c:ser>
        <c:ser>
          <c:idx val="7"/>
          <c:order val="7"/>
          <c:tx>
            <c:strRef>
              <c:f>'(OLD) Endogenous_Learning'!$A$13</c:f>
              <c:strCache>
                <c:ptCount val="1"/>
                <c:pt idx="0">
                  <c:v>DOCCS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'(OLD) Endogenous_Learning'!$B$5</c:f>
              <c:strCache>
                <c:ptCount val="1"/>
                <c:pt idx="0">
                  <c:v>Progress Ratio</c:v>
                </c:pt>
              </c:strCache>
            </c:strRef>
          </c:cat>
          <c:val>
            <c:numRef>
              <c:f>'(OLD) Endogenous_Learning'!$B$13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EC-4AD3-BEA2-F43BD681A0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451963984"/>
        <c:axId val="1451966896"/>
      </c:barChart>
      <c:catAx>
        <c:axId val="1451963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1966896"/>
        <c:crosses val="autoZero"/>
        <c:auto val="1"/>
        <c:lblAlgn val="ctr"/>
        <c:lblOffset val="100"/>
        <c:noMultiLvlLbl val="0"/>
      </c:catAx>
      <c:valAx>
        <c:axId val="14519668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4519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24034871255142"/>
          <c:y val="0.15886694439775931"/>
          <c:w val="0.75951930257489719"/>
          <c:h val="0.14482250010500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first unit, a</a:t>
            </a:r>
          </a:p>
        </c:rich>
      </c:tx>
      <c:layout>
        <c:manualLayout>
          <c:xMode val="edge"/>
          <c:yMode val="edge"/>
          <c:x val="0.19963435932413526"/>
          <c:y val="1.8888887236317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78344688290045E-2"/>
          <c:y val="0.326070283516744"/>
          <c:w val="0.8810433106234199"/>
          <c:h val="0.636024528781755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'(OLD) Endogenous_Learning'!$A$6</c:f>
              <c:strCache>
                <c:ptCount val="1"/>
                <c:pt idx="0">
                  <c:v>BECCS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'(OLD) Endogenous_Learning'!$D$5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'(OLD) Endogenous_Learning'!$D$6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1-4D13-B1EE-8391DEEAC0F1}"/>
            </c:ext>
          </c:extLst>
        </c:ser>
        <c:ser>
          <c:idx val="1"/>
          <c:order val="1"/>
          <c:tx>
            <c:strRef>
              <c:f>'(OLD) Endogenous_Learning'!$A$7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'(OLD) Endogenous_Learning'!$D$5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'(OLD) Endogenous_Learning'!$D$7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1-4D13-B1EE-8391DEEAC0F1}"/>
            </c:ext>
          </c:extLst>
        </c:ser>
        <c:ser>
          <c:idx val="2"/>
          <c:order val="2"/>
          <c:tx>
            <c:strRef>
              <c:f>'(OLD) Endogenous_Learning'!$A$8</c:f>
              <c:strCache>
                <c:ptCount val="1"/>
                <c:pt idx="0">
                  <c:v>SCS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'(OLD) Endogenous_Learning'!$D$5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'(OLD) Endogenous_Learning'!$D$8</c:f>
              <c:numCache>
                <c:formatCode>General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1-4D13-B1EE-8391DEEAC0F1}"/>
            </c:ext>
          </c:extLst>
        </c:ser>
        <c:ser>
          <c:idx val="3"/>
          <c:order val="3"/>
          <c:tx>
            <c:strRef>
              <c:f>'(OLD) Endogenous_Learning'!$A$9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'(OLD) Endogenous_Learning'!$D$5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'(OLD) Endogenous_Learning'!$D$9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31-4D13-B1EE-8391DEEAC0F1}"/>
            </c:ext>
          </c:extLst>
        </c:ser>
        <c:ser>
          <c:idx val="4"/>
          <c:order val="4"/>
          <c:tx>
            <c:strRef>
              <c:f>'(OLD) Endogenous_Learning'!$A$10</c:f>
              <c:strCache>
                <c:ptCount val="1"/>
                <c:pt idx="0">
                  <c:v>DACCS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'(OLD) Endogenous_Learning'!$D$5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'(OLD) Endogenous_Learning'!$D$10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31-4D13-B1EE-8391DEEAC0F1}"/>
            </c:ext>
          </c:extLst>
        </c:ser>
        <c:ser>
          <c:idx val="5"/>
          <c:order val="5"/>
          <c:tx>
            <c:strRef>
              <c:f>'(OLD) Endogenous_Learning'!$A$11</c:f>
              <c:strCache>
                <c:ptCount val="1"/>
                <c:pt idx="0">
                  <c:v>EW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'(OLD) Endogenous_Learning'!$D$5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'(OLD) Endogenous_Learning'!$D$11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31-4D13-B1EE-8391DEEAC0F1}"/>
            </c:ext>
          </c:extLst>
        </c:ser>
        <c:ser>
          <c:idx val="6"/>
          <c:order val="6"/>
          <c:tx>
            <c:strRef>
              <c:f>'(OLD) Endogenous_Learning'!$A$12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'(OLD) Endogenous_Learning'!$D$5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'(OLD) Endogenous_Learning'!$D$12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31-4D13-B1EE-8391DEEAC0F1}"/>
            </c:ext>
          </c:extLst>
        </c:ser>
        <c:ser>
          <c:idx val="7"/>
          <c:order val="7"/>
          <c:tx>
            <c:strRef>
              <c:f>'(OLD) Endogenous_Learning'!$A$13</c:f>
              <c:strCache>
                <c:ptCount val="1"/>
                <c:pt idx="0">
                  <c:v>DOCCS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'(OLD) Endogenous_Learning'!$D$5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'(OLD) Endogenous_Learning'!$D$13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31-4D13-B1EE-8391DEEAC0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451963984"/>
        <c:axId val="1451966896"/>
      </c:barChart>
      <c:catAx>
        <c:axId val="1451963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1966896"/>
        <c:crosses val="autoZero"/>
        <c:auto val="1"/>
        <c:lblAlgn val="ctr"/>
        <c:lblOffset val="100"/>
        <c:noMultiLvlLbl val="0"/>
      </c:catAx>
      <c:valAx>
        <c:axId val="14519668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19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24034871255142"/>
          <c:y val="0.15886694439775931"/>
          <c:w val="0.75951930257489719"/>
          <c:h val="0.14482250010500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Piecewise</a:t>
            </a:r>
            <a:r>
              <a:rPr lang="en-GB" baseline="0"/>
              <a:t> Linear Maximum Capacity Limit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'(OLD) Endogenous_Adoption'!$A$6</c:f>
              <c:strCache>
                <c:ptCount val="1"/>
                <c:pt idx="0">
                  <c:v>BECCS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'(OLD) Endogenous_Adoption'!$E$17:$E$21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xVal>
          <c:yVal>
            <c:numRef>
              <c:f>'(OLD) Endogenous_Adoption'!$D$17:$D$21</c:f>
              <c:numCache>
                <c:formatCode>General</c:formatCode>
                <c:ptCount val="5"/>
                <c:pt idx="0">
                  <c:v>56751696.128977507</c:v>
                </c:pt>
                <c:pt idx="1">
                  <c:v>170255088.38693252</c:v>
                </c:pt>
                <c:pt idx="2">
                  <c:v>359904016.19222724</c:v>
                </c:pt>
                <c:pt idx="3">
                  <c:v>760804872.84418368</c:v>
                </c:pt>
                <c:pt idx="4">
                  <c:v>1608273396.5222006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51-420E-A7F3-9B32BFF37D64}"/>
            </c:ext>
          </c:extLst>
        </c:ser>
        <c:ser>
          <c:idx val="1"/>
          <c:order val="1"/>
          <c:tx>
            <c:strRef>
              <c:f>'(OLD) Endogenous_Adoption'!$A$7</c:f>
              <c:strCache>
                <c:ptCount val="1"/>
                <c:pt idx="0">
                  <c:v>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'(OLD) Endogenous_Adoption'!$E$22:$E$26</c:f>
              <c:numCache>
                <c:formatCode>General</c:formatCode>
                <c:ptCount val="5"/>
                <c:pt idx="0">
                  <c:v>0</c:v>
                </c:pt>
                <c:pt idx="1">
                  <c:v>141008116.25909904</c:v>
                </c:pt>
                <c:pt idx="2">
                  <c:v>276638620.27342081</c:v>
                </c:pt>
                <c:pt idx="3">
                  <c:v>542727101.51068079</c:v>
                </c:pt>
                <c:pt idx="4">
                  <c:v>1064756274.5326676</c:v>
                </c:pt>
              </c:numCache>
            </c:numRef>
          </c:xVal>
          <c:yVal>
            <c:numRef>
              <c:f>'(OLD) Endogenous_Adoption'!$D$22:$D$26</c:f>
              <c:numCache>
                <c:formatCode>General</c:formatCode>
                <c:ptCount val="5"/>
                <c:pt idx="0">
                  <c:v>64719335.822960377</c:v>
                </c:pt>
                <c:pt idx="1">
                  <c:v>194158007.46888113</c:v>
                </c:pt>
                <c:pt idx="2">
                  <c:v>392296403.34693813</c:v>
                </c:pt>
                <c:pt idx="3">
                  <c:v>792635184.53448594</c:v>
                </c:pt>
                <c:pt idx="4">
                  <c:v>1601519999.67837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51-420E-A7F3-9B32BFF37D64}"/>
            </c:ext>
          </c:extLst>
        </c:ser>
        <c:ser>
          <c:idx val="2"/>
          <c:order val="2"/>
          <c:tx>
            <c:strRef>
              <c:f>'(OLD) Endogenous_Adoption'!$A$8</c:f>
              <c:strCache>
                <c:ptCount val="1"/>
                <c:pt idx="0">
                  <c:v>SCS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'(OLD) Endogenous_Adoption'!$E$27:$E$31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xVal>
          <c:yVal>
            <c:numRef>
              <c:f>'(OLD) Endogenous_Adoption'!$D$27:$D$31</c:f>
              <c:numCache>
                <c:formatCode>General</c:formatCode>
                <c:ptCount val="5"/>
                <c:pt idx="0">
                  <c:v>56751696.128977507</c:v>
                </c:pt>
                <c:pt idx="1">
                  <c:v>170255088.38693252</c:v>
                </c:pt>
                <c:pt idx="2">
                  <c:v>359904016.19222724</c:v>
                </c:pt>
                <c:pt idx="3">
                  <c:v>760804872.84418368</c:v>
                </c:pt>
                <c:pt idx="4">
                  <c:v>1608273396.5222006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51-420E-A7F3-9B32BFF37D64}"/>
            </c:ext>
          </c:extLst>
        </c:ser>
        <c:ser>
          <c:idx val="3"/>
          <c:order val="3"/>
          <c:tx>
            <c:strRef>
              <c:f>'(OLD) Endogenous_Adoption'!$A$9</c:f>
              <c:strCache>
                <c:ptCount val="1"/>
                <c:pt idx="0">
                  <c:v>BC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'(OLD) Endogenous_Adoption'!$E$32:$E$36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xVal>
          <c:yVal>
            <c:numRef>
              <c:f>'(OLD) Endogenous_Adoption'!$D$32:$D$36</c:f>
              <c:numCache>
                <c:formatCode>General</c:formatCode>
                <c:ptCount val="5"/>
                <c:pt idx="0">
                  <c:v>64719335.822960377</c:v>
                </c:pt>
                <c:pt idx="1">
                  <c:v>194158007.46888113</c:v>
                </c:pt>
                <c:pt idx="2">
                  <c:v>392296403.34693813</c:v>
                </c:pt>
                <c:pt idx="3">
                  <c:v>792635184.53448594</c:v>
                </c:pt>
                <c:pt idx="4">
                  <c:v>1601519999.67837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51-420E-A7F3-9B32BFF37D64}"/>
            </c:ext>
          </c:extLst>
        </c:ser>
        <c:ser>
          <c:idx val="4"/>
          <c:order val="4"/>
          <c:tx>
            <c:strRef>
              <c:f>'(OLD) Endogenous_Adoption'!$A$10</c:f>
              <c:strCache>
                <c:ptCount val="1"/>
                <c:pt idx="0">
                  <c:v>DACCS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'(OLD) Endogenous_Adoption'!$E$37:$E$41</c:f>
              <c:numCache>
                <c:formatCode>General</c:formatCode>
                <c:ptCount val="5"/>
                <c:pt idx="0">
                  <c:v>0</c:v>
                </c:pt>
                <c:pt idx="1">
                  <c:v>125507074.87967606</c:v>
                </c:pt>
                <c:pt idx="2">
                  <c:v>256292284.9103969</c:v>
                </c:pt>
                <c:pt idx="3">
                  <c:v>523362809.36803681</c:v>
                </c:pt>
                <c:pt idx="4">
                  <c:v>1068735371.122728</c:v>
                </c:pt>
              </c:numCache>
            </c:numRef>
          </c:xVal>
          <c:yVal>
            <c:numRef>
              <c:f>'(OLD) Endogenous_Adoption'!$D$37:$D$41</c:f>
              <c:numCache>
                <c:formatCode>General</c:formatCode>
                <c:ptCount val="5"/>
                <c:pt idx="0">
                  <c:v>46457343.521668427</c:v>
                </c:pt>
                <c:pt idx="1">
                  <c:v>139372030.56500527</c:v>
                </c:pt>
                <c:pt idx="2">
                  <c:v>315620442.88212717</c:v>
                </c:pt>
                <c:pt idx="3">
                  <c:v>714750754.23148048</c:v>
                </c:pt>
                <c:pt idx="4">
                  <c:v>1618617083.2579987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51-420E-A7F3-9B32BFF37D64}"/>
            </c:ext>
          </c:extLst>
        </c:ser>
        <c:ser>
          <c:idx val="5"/>
          <c:order val="5"/>
          <c:tx>
            <c:strRef>
              <c:f>'(OLD) Endogenous_Adoption'!$A$11</c:f>
              <c:strCache>
                <c:ptCount val="1"/>
                <c:pt idx="0">
                  <c:v>EW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'(OLD) Endogenous_Adoption'!$E$42:$E$46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xVal>
          <c:yVal>
            <c:numRef>
              <c:f>'(OLD) Endogenous_Adoption'!$D$42:$D$46</c:f>
              <c:numCache>
                <c:formatCode>General</c:formatCode>
                <c:ptCount val="5"/>
                <c:pt idx="0">
                  <c:v>46457343.521668427</c:v>
                </c:pt>
                <c:pt idx="1">
                  <c:v>139372030.56500527</c:v>
                </c:pt>
                <c:pt idx="2">
                  <c:v>315620442.88212717</c:v>
                </c:pt>
                <c:pt idx="3">
                  <c:v>714750754.23148048</c:v>
                </c:pt>
                <c:pt idx="4">
                  <c:v>1618617083.2579987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51-420E-A7F3-9B32BFF37D64}"/>
            </c:ext>
          </c:extLst>
        </c:ser>
        <c:ser>
          <c:idx val="6"/>
          <c:order val="6"/>
          <c:tx>
            <c:strRef>
              <c:f>'(OLD) Endogenous_Adoption'!$A$12</c:f>
              <c:strCache>
                <c:ptCount val="1"/>
                <c:pt idx="0">
                  <c:v>OA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'(OLD) Endogenous_Adoption'!$E$47:$E$51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xVal>
          <c:yVal>
            <c:numRef>
              <c:f>'(OLD) Endogenous_Adoption'!$D$47:$D$51</c:f>
              <c:numCache>
                <c:formatCode>General</c:formatCode>
                <c:ptCount val="5"/>
                <c:pt idx="0">
                  <c:v>56751696.128977507</c:v>
                </c:pt>
                <c:pt idx="1">
                  <c:v>170255088.38693252</c:v>
                </c:pt>
                <c:pt idx="2">
                  <c:v>359904016.19222724</c:v>
                </c:pt>
                <c:pt idx="3">
                  <c:v>760804872.84418368</c:v>
                </c:pt>
                <c:pt idx="4">
                  <c:v>1608273396.5222006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51-420E-A7F3-9B32BFF37D64}"/>
            </c:ext>
          </c:extLst>
        </c:ser>
        <c:ser>
          <c:idx val="7"/>
          <c:order val="7"/>
          <c:tx>
            <c:strRef>
              <c:f>'(OLD) Endogenous_Adoption'!$A$13</c:f>
              <c:strCache>
                <c:ptCount val="1"/>
                <c:pt idx="0">
                  <c:v>DOCCS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'(OLD) Endogenous_Adoption'!$E$52:$E$56</c:f>
              <c:numCache>
                <c:formatCode>General</c:formatCode>
                <c:ptCount val="5"/>
                <c:pt idx="0">
                  <c:v>0</c:v>
                </c:pt>
                <c:pt idx="1">
                  <c:v>127477421.89334963</c:v>
                </c:pt>
                <c:pt idx="2">
                  <c:v>258924619.02616656</c:v>
                </c:pt>
                <c:pt idx="3">
                  <c:v>525912411.32828814</c:v>
                </c:pt>
                <c:pt idx="4">
                  <c:v>1068202264.5408753</c:v>
                </c:pt>
              </c:numCache>
            </c:numRef>
          </c:xVal>
          <c:yVal>
            <c:numRef>
              <c:f>'(OLD) Endogenous_Adoption'!$D$52:$D$56</c:f>
              <c:numCache>
                <c:formatCode>General</c:formatCode>
                <c:ptCount val="5"/>
                <c:pt idx="0">
                  <c:v>46457343.521668427</c:v>
                </c:pt>
                <c:pt idx="1">
                  <c:v>139372030.56500527</c:v>
                </c:pt>
                <c:pt idx="2">
                  <c:v>315620442.88212717</c:v>
                </c:pt>
                <c:pt idx="3">
                  <c:v>714750754.23148048</c:v>
                </c:pt>
                <c:pt idx="4">
                  <c:v>1618617083.2579987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51-420E-A7F3-9B32BFF37D64}"/>
            </c:ext>
          </c:extLst>
        </c:ser>
        <c:ser>
          <c:idx val="8"/>
          <c:order val="8"/>
          <c:tx>
            <c:v>'x = y'</c:v>
          </c:tx>
          <c:spPr>
            <a:ln w="2540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'(OLD) Endogenous_Adoption'!$E$17:$E$21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xVal>
          <c:yVal>
            <c:numRef>
              <c:f>'(OLD) Endogenous_Adoption'!$E$17:$E$21</c:f>
              <c:numCache>
                <c:formatCode>General</c:formatCode>
                <c:ptCount val="5"/>
                <c:pt idx="0">
                  <c:v>0</c:v>
                </c:pt>
                <c:pt idx="1">
                  <c:v>129438671.46854091</c:v>
                </c:pt>
                <c:pt idx="2">
                  <c:v>261530935.20623025</c:v>
                </c:pt>
                <c:pt idx="3">
                  <c:v>528423455.63218433</c:v>
                </c:pt>
                <c:pt idx="4">
                  <c:v>1067679998.3224591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251-420E-A7F3-9B32BFF37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73583"/>
        <c:axId val="97070671"/>
      </c:scatterChart>
      <c:valAx>
        <c:axId val="970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Capacity (tCO2/yr)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0671"/>
        <c:crosses val="autoZero"/>
        <c:crossBetween val="midCat"/>
      </c:valAx>
      <c:valAx>
        <c:axId val="970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Limit to Cumulative Capacity (tCO2/yr)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Rate</a:t>
            </a:r>
            <a:endParaRPr lang="en-US"/>
          </a:p>
        </c:rich>
      </c:tx>
      <c:layout>
        <c:manualLayout>
          <c:xMode val="edge"/>
          <c:yMode val="edge"/>
          <c:x val="0.25369961196696611"/>
          <c:y val="1.8888676169310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78344688290045E-2"/>
          <c:y val="0.326070283516744"/>
          <c:w val="0.8810433106234199"/>
          <c:h val="0.636024528781755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Endogenous_Learning!$A$6</c:f>
              <c:strCache>
                <c:ptCount val="1"/>
                <c:pt idx="0">
                  <c:v>BECCS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Endogenous_Learning!$B$6</c:f>
              <c:numCache>
                <c:formatCode>0.0%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E-46D6-AC78-7866FCC93F07}"/>
            </c:ext>
          </c:extLst>
        </c:ser>
        <c:ser>
          <c:idx val="1"/>
          <c:order val="1"/>
          <c:tx>
            <c:strRef>
              <c:f>Endogenous_Learning!$A$7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Endogenous_Learning!$B$7</c:f>
              <c:numCache>
                <c:formatCode>0.0%</c:formatCode>
                <c:ptCount val="1"/>
                <c:pt idx="0">
                  <c:v>-0.02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E-46D6-AC78-7866FCC93F07}"/>
            </c:ext>
          </c:extLst>
        </c:ser>
        <c:ser>
          <c:idx val="2"/>
          <c:order val="2"/>
          <c:tx>
            <c:strRef>
              <c:f>Endogenous_Learning!$A$8</c:f>
              <c:strCache>
                <c:ptCount val="1"/>
                <c:pt idx="0">
                  <c:v>SCS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Endogenous_Learning!$B$8</c:f>
              <c:numCache>
                <c:formatCode>0.0%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6E-46D6-AC78-7866FCC93F07}"/>
            </c:ext>
          </c:extLst>
        </c:ser>
        <c:ser>
          <c:idx val="3"/>
          <c:order val="3"/>
          <c:tx>
            <c:strRef>
              <c:f>Endogenous_Learning!$A$9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Endogenous_Learning!$B$9</c:f>
              <c:numCache>
                <c:formatCode>0.0%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6E-46D6-AC78-7866FCC93F07}"/>
            </c:ext>
          </c:extLst>
        </c:ser>
        <c:ser>
          <c:idx val="4"/>
          <c:order val="4"/>
          <c:tx>
            <c:strRef>
              <c:f>Endogenous_Learning!$A$10</c:f>
              <c:strCache>
                <c:ptCount val="1"/>
                <c:pt idx="0">
                  <c:v>DACCS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Endogenous_Learning!$B$10</c:f>
              <c:numCache>
                <c:formatCode>0.0%</c:formatCode>
                <c:ptCount val="1"/>
                <c:pt idx="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6E-46D6-AC78-7866FCC93F07}"/>
            </c:ext>
          </c:extLst>
        </c:ser>
        <c:ser>
          <c:idx val="5"/>
          <c:order val="5"/>
          <c:tx>
            <c:strRef>
              <c:f>Endogenous_Learning!$A$11</c:f>
              <c:strCache>
                <c:ptCount val="1"/>
                <c:pt idx="0">
                  <c:v>EW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Endogenous_Learning!$B$11</c:f>
              <c:numCache>
                <c:formatCode>0.0%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6E-46D6-AC78-7866FCC93F07}"/>
            </c:ext>
          </c:extLst>
        </c:ser>
        <c:ser>
          <c:idx val="6"/>
          <c:order val="6"/>
          <c:tx>
            <c:strRef>
              <c:f>Endogenous_Learning!$A$12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Endogenous_Learning!$B$12</c:f>
              <c:numCache>
                <c:formatCode>0.0%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6E-46D6-AC78-7866FCC93F07}"/>
            </c:ext>
          </c:extLst>
        </c:ser>
        <c:ser>
          <c:idx val="7"/>
          <c:order val="7"/>
          <c:tx>
            <c:strRef>
              <c:f>Endogenous_Learning!$A$13</c:f>
              <c:strCache>
                <c:ptCount val="1"/>
                <c:pt idx="0">
                  <c:v>DOCCS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Endogenous_Learning!$B$13</c:f>
              <c:numCache>
                <c:formatCode>0.0%</c:formatCode>
                <c:ptCount val="1"/>
                <c:pt idx="0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6E-46D6-AC78-7866FCC93F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451963984"/>
        <c:axId val="1451966896"/>
      </c:barChart>
      <c:catAx>
        <c:axId val="1451963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1966896"/>
        <c:crosses val="autoZero"/>
        <c:auto val="1"/>
        <c:lblAlgn val="ctr"/>
        <c:lblOffset val="100"/>
        <c:noMultiLvlLbl val="0"/>
      </c:catAx>
      <c:valAx>
        <c:axId val="14519668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4519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24034871255142"/>
          <c:y val="0.15886694439775931"/>
          <c:w val="0.75951930257489719"/>
          <c:h val="0.14482250010500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Cost of first unit [$/tCO2]</a:t>
            </a:r>
          </a:p>
        </c:rich>
      </c:tx>
      <c:layout>
        <c:manualLayout>
          <c:xMode val="edge"/>
          <c:yMode val="edge"/>
          <c:x val="0.15096372280381271"/>
          <c:y val="1.8914966057316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78344688290045E-2"/>
          <c:y val="0.326070283516744"/>
          <c:w val="0.8810433106234199"/>
          <c:h val="0.636024528781755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Endogenous_Learning!$A$6</c:f>
              <c:strCache>
                <c:ptCount val="1"/>
                <c:pt idx="0">
                  <c:v>BECCS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Endogenous_Learning!$E$6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A-4F3C-B1A1-C665935A6AB8}"/>
            </c:ext>
          </c:extLst>
        </c:ser>
        <c:ser>
          <c:idx val="1"/>
          <c:order val="1"/>
          <c:tx>
            <c:strRef>
              <c:f>Endogenous_Learning!$A$7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Endogenous_Learning!$E$7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A-4F3C-B1A1-C665935A6AB8}"/>
            </c:ext>
          </c:extLst>
        </c:ser>
        <c:ser>
          <c:idx val="2"/>
          <c:order val="2"/>
          <c:tx>
            <c:strRef>
              <c:f>Endogenous_Learning!$A$8</c:f>
              <c:strCache>
                <c:ptCount val="1"/>
                <c:pt idx="0">
                  <c:v>SCS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Endogenous_Learning!$E$8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4A-4F3C-B1A1-C665935A6AB8}"/>
            </c:ext>
          </c:extLst>
        </c:ser>
        <c:ser>
          <c:idx val="3"/>
          <c:order val="3"/>
          <c:tx>
            <c:strRef>
              <c:f>Endogenous_Learning!$A$9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Endogenous_Learning!$E$9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4A-4F3C-B1A1-C665935A6AB8}"/>
            </c:ext>
          </c:extLst>
        </c:ser>
        <c:ser>
          <c:idx val="4"/>
          <c:order val="4"/>
          <c:tx>
            <c:strRef>
              <c:f>Endogenous_Learning!$A$10</c:f>
              <c:strCache>
                <c:ptCount val="1"/>
                <c:pt idx="0">
                  <c:v>DACCS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Endogenous_Learning!$E$10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4A-4F3C-B1A1-C665935A6AB8}"/>
            </c:ext>
          </c:extLst>
        </c:ser>
        <c:ser>
          <c:idx val="5"/>
          <c:order val="5"/>
          <c:tx>
            <c:strRef>
              <c:f>Endogenous_Learning!$A$11</c:f>
              <c:strCache>
                <c:ptCount val="1"/>
                <c:pt idx="0">
                  <c:v>EW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Endogenous_Learning!$E$11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4A-4F3C-B1A1-C665935A6AB8}"/>
            </c:ext>
          </c:extLst>
        </c:ser>
        <c:ser>
          <c:idx val="6"/>
          <c:order val="6"/>
          <c:tx>
            <c:strRef>
              <c:f>Endogenous_Learning!$A$12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Endogenous_Learning!$E$12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4A-4F3C-B1A1-C665935A6AB8}"/>
            </c:ext>
          </c:extLst>
        </c:ser>
        <c:ser>
          <c:idx val="7"/>
          <c:order val="7"/>
          <c:tx>
            <c:strRef>
              <c:f>Endogenous_Learning!$A$13</c:f>
              <c:strCache>
                <c:ptCount val="1"/>
                <c:pt idx="0">
                  <c:v>DOCCS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Endogenous_Learning!$E$5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Endogenous_Learning!$E$13</c:f>
              <c:numCache>
                <c:formatCode>General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4A-4F3C-B1A1-C665935A6A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451963984"/>
        <c:axId val="1451966896"/>
      </c:barChart>
      <c:catAx>
        <c:axId val="1451963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1966896"/>
        <c:crosses val="autoZero"/>
        <c:auto val="1"/>
        <c:lblAlgn val="ctr"/>
        <c:lblOffset val="100"/>
        <c:noMultiLvlLbl val="0"/>
      </c:catAx>
      <c:valAx>
        <c:axId val="14519668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19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24034871255142"/>
          <c:y val="0.15886694439775931"/>
          <c:w val="0.75951930257489719"/>
          <c:h val="0.14482250010500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BECCS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Endogenous_Learning!$AC$5</c:f>
              <c:strCache>
                <c:ptCount val="1"/>
                <c:pt idx="0">
                  <c:v>C [$/tCO2]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Endogenous_Learning!$AB$6:$AB$21</c:f>
              <c:numCache>
                <c:formatCode>General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Endogenous_Learning!$AC$6:$AC$21</c:f>
              <c:numCache>
                <c:formatCode>General</c:formatCode>
                <c:ptCount val="16"/>
                <c:pt idx="0">
                  <c:v>500</c:v>
                </c:pt>
                <c:pt idx="1">
                  <c:v>384.6734746292106</c:v>
                </c:pt>
                <c:pt idx="2">
                  <c:v>381.01398433404466</c:v>
                </c:pt>
                <c:pt idx="3">
                  <c:v>378.84404746272082</c:v>
                </c:pt>
                <c:pt idx="4">
                  <c:v>377.29897704877186</c:v>
                </c:pt>
                <c:pt idx="5">
                  <c:v>376.09937188855162</c:v>
                </c:pt>
                <c:pt idx="6">
                  <c:v>375.11921715395243</c:v>
                </c:pt>
                <c:pt idx="7">
                  <c:v>374.29084621328997</c:v>
                </c:pt>
                <c:pt idx="8">
                  <c:v>373.57370840785387</c:v>
                </c:pt>
                <c:pt idx="9">
                  <c:v>372.94158213480949</c:v>
                </c:pt>
                <c:pt idx="10">
                  <c:v>372.37653397513594</c:v>
                </c:pt>
                <c:pt idx="11">
                  <c:v>371.86575869141029</c:v>
                </c:pt>
                <c:pt idx="12">
                  <c:v>371.39979444329379</c:v>
                </c:pt>
                <c:pt idx="13">
                  <c:v>370.97145236827782</c:v>
                </c:pt>
                <c:pt idx="14">
                  <c:v>370.57514279154083</c:v>
                </c:pt>
                <c:pt idx="15">
                  <c:v>370.20643385772632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9-4236-A4D9-E5EB83B7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713999"/>
        <c:axId val="1149714831"/>
      </c:scatterChart>
      <c:scatterChart>
        <c:scatterStyle val="lineMarker"/>
        <c:varyColors val="0"/>
        <c:ser>
          <c:idx val="1"/>
          <c:order val="1"/>
          <c:tx>
            <c:strRef>
              <c:f>Endogenous_Learning!$AD$5</c:f>
              <c:strCache>
                <c:ptCount val="1"/>
                <c:pt idx="0">
                  <c:v>TC [$]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Endogenous_Learning!$AB$6:$AB$21</c:f>
              <c:numCache>
                <c:formatCode>General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Endogenous_Learning!$AD$6:$AD$21</c:f>
              <c:numCache>
                <c:formatCode>General</c:formatCode>
                <c:ptCount val="16"/>
                <c:pt idx="0">
                  <c:v>0</c:v>
                </c:pt>
                <c:pt idx="1">
                  <c:v>27880938251.241886</c:v>
                </c:pt>
                <c:pt idx="2">
                  <c:v>53390353922.992485</c:v>
                </c:pt>
                <c:pt idx="3">
                  <c:v>78714149948.185654</c:v>
                </c:pt>
                <c:pt idx="4">
                  <c:v>103916466264.17596</c:v>
                </c:pt>
                <c:pt idx="5">
                  <c:v>129028260822.66647</c:v>
                </c:pt>
                <c:pt idx="6">
                  <c:v>154067886785.37119</c:v>
                </c:pt>
                <c:pt idx="7">
                  <c:v>179047510663.00842</c:v>
                </c:pt>
                <c:pt idx="8">
                  <c:v>203975794696.74075</c:v>
                </c:pt>
                <c:pt idx="9">
                  <c:v>228859221684.89728</c:v>
                </c:pt>
                <c:pt idx="10">
                  <c:v>253702825919.08636</c:v>
                </c:pt>
                <c:pt idx="11">
                  <c:v>278510629861.17102</c:v>
                </c:pt>
                <c:pt idx="12">
                  <c:v>303285921228.15961</c:v>
                </c:pt>
                <c:pt idx="13">
                  <c:v>328031437336.89716</c:v>
                </c:pt>
                <c:pt idx="14">
                  <c:v>352749492531.66174</c:v>
                </c:pt>
                <c:pt idx="15">
                  <c:v>377442069094.91772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89-4236-A4D9-E5EB83B7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71039"/>
        <c:axId val="1153768127"/>
      </c:scatterChart>
      <c:valAx>
        <c:axId val="1149713999"/>
        <c:scaling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14831"/>
        <c:crosses val="autoZero"/>
        <c:crossBetween val="midCat"/>
      </c:valAx>
      <c:valAx>
        <c:axId val="11497148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13999"/>
        <c:crosses val="autoZero"/>
        <c:crossBetween val="midCat"/>
      </c:valAx>
      <c:valAx>
        <c:axId val="11537681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71039"/>
        <c:crosses val="max"/>
        <c:crossBetween val="midCat"/>
      </c:valAx>
      <c:valAx>
        <c:axId val="1153771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376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 Cost ($/tCO2)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Endogenous_Learning!$Q$5</c:f>
              <c:strCache>
                <c:ptCount val="1"/>
                <c:pt idx="0">
                  <c:v>BECCS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Endogenous_Learning!$P$6:$P$21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Endogenous_Learning!$Q$6:$Q$21</c:f>
              <c:numCache>
                <c:formatCode>General</c:formatCode>
                <c:ptCount val="16"/>
                <c:pt idx="0">
                  <c:v>500</c:v>
                </c:pt>
                <c:pt idx="1">
                  <c:v>384.6734746292106</c:v>
                </c:pt>
                <c:pt idx="2">
                  <c:v>381.01398433404466</c:v>
                </c:pt>
                <c:pt idx="3">
                  <c:v>378.84404746272082</c:v>
                </c:pt>
                <c:pt idx="4">
                  <c:v>377.29897704877186</c:v>
                </c:pt>
                <c:pt idx="5">
                  <c:v>376.09937188855162</c:v>
                </c:pt>
                <c:pt idx="6">
                  <c:v>375.11921715395243</c:v>
                </c:pt>
                <c:pt idx="7">
                  <c:v>374.29084621328997</c:v>
                </c:pt>
                <c:pt idx="8">
                  <c:v>373.57370840785387</c:v>
                </c:pt>
                <c:pt idx="9">
                  <c:v>372.94158213480949</c:v>
                </c:pt>
                <c:pt idx="10">
                  <c:v>372.37653397513594</c:v>
                </c:pt>
                <c:pt idx="11">
                  <c:v>371.86575869141029</c:v>
                </c:pt>
                <c:pt idx="12">
                  <c:v>371.39979444329379</c:v>
                </c:pt>
                <c:pt idx="13">
                  <c:v>370.97145236827782</c:v>
                </c:pt>
                <c:pt idx="14">
                  <c:v>370.57514279154083</c:v>
                </c:pt>
                <c:pt idx="15">
                  <c:v>370.20643385772632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4-4E0A-BB98-931569F4FC83}"/>
            </c:ext>
          </c:extLst>
        </c:ser>
        <c:ser>
          <c:idx val="1"/>
          <c:order val="1"/>
          <c:tx>
            <c:strRef>
              <c:f>Endogenous_Learning!$R$5</c:f>
              <c:strCache>
                <c:ptCount val="1"/>
                <c:pt idx="0">
                  <c:v>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Endogenous_Learning!$P$6:$P$21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Endogenous_Learning!$R$6:$R$21</c:f>
              <c:numCache>
                <c:formatCode>General</c:formatCode>
                <c:ptCount val="16"/>
                <c:pt idx="0">
                  <c:v>80</c:v>
                </c:pt>
                <c:pt idx="1">
                  <c:v>134.1122505932365</c:v>
                </c:pt>
                <c:pt idx="2">
                  <c:v>136.66206897137653</c:v>
                </c:pt>
                <c:pt idx="3">
                  <c:v>138.20868322397735</c:v>
                </c:pt>
                <c:pt idx="4">
                  <c:v>139.32606656286447</c:v>
                </c:pt>
                <c:pt idx="5">
                  <c:v>140.20303076188435</c:v>
                </c:pt>
                <c:pt idx="6">
                  <c:v>140.92575924012914</c:v>
                </c:pt>
                <c:pt idx="7">
                  <c:v>141.54095643147917</c:v>
                </c:pt>
                <c:pt idx="8">
                  <c:v>142.07682091335482</c:v>
                </c:pt>
                <c:pt idx="9">
                  <c:v>142.55170267831701</c:v>
                </c:pt>
                <c:pt idx="10">
                  <c:v>142.97822072841879</c:v>
                </c:pt>
                <c:pt idx="11">
                  <c:v>143.36542944657288</c:v>
                </c:pt>
                <c:pt idx="12">
                  <c:v>143.72004835561083</c:v>
                </c:pt>
                <c:pt idx="13">
                  <c:v>144.04720297890805</c:v>
                </c:pt>
                <c:pt idx="14">
                  <c:v>144.35089307608351</c:v>
                </c:pt>
                <c:pt idx="15">
                  <c:v>144.63430049521551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4-4E0A-BB98-931569F4FC83}"/>
            </c:ext>
          </c:extLst>
        </c:ser>
        <c:ser>
          <c:idx val="2"/>
          <c:order val="2"/>
          <c:tx>
            <c:strRef>
              <c:f>Endogenous_Learning!$S$5</c:f>
              <c:strCache>
                <c:ptCount val="1"/>
                <c:pt idx="0">
                  <c:v>SCS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Endogenous_Learning!$P$6:$P$21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Endogenous_Learning!$S$6:$S$21</c:f>
              <c:numCache>
                <c:formatCode>General</c:formatCode>
                <c:ptCount val="16"/>
                <c:pt idx="0">
                  <c:v>80</c:v>
                </c:pt>
                <c:pt idx="1">
                  <c:v>61.547755940673696</c:v>
                </c:pt>
                <c:pt idx="2">
                  <c:v>60.962237493447148</c:v>
                </c:pt>
                <c:pt idx="3">
                  <c:v>60.615047594035332</c:v>
                </c:pt>
                <c:pt idx="4">
                  <c:v>60.367836327803495</c:v>
                </c:pt>
                <c:pt idx="5">
                  <c:v>60.175899502168264</c:v>
                </c:pt>
                <c:pt idx="6">
                  <c:v>60.019074744632384</c:v>
                </c:pt>
                <c:pt idx="7">
                  <c:v>59.88653539412639</c:v>
                </c:pt>
                <c:pt idx="8">
                  <c:v>59.771793345256619</c:v>
                </c:pt>
                <c:pt idx="9">
                  <c:v>59.670653141569517</c:v>
                </c:pt>
                <c:pt idx="10">
                  <c:v>59.580245436021748</c:v>
                </c:pt>
                <c:pt idx="11">
                  <c:v>59.498521390625648</c:v>
                </c:pt>
                <c:pt idx="12">
                  <c:v>59.423967110927009</c:v>
                </c:pt>
                <c:pt idx="13">
                  <c:v>59.355432378924455</c:v>
                </c:pt>
                <c:pt idx="14">
                  <c:v>59.292022846646532</c:v>
                </c:pt>
                <c:pt idx="15">
                  <c:v>59.23302941723621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64-4E0A-BB98-931569F4FC83}"/>
            </c:ext>
          </c:extLst>
        </c:ser>
        <c:ser>
          <c:idx val="3"/>
          <c:order val="3"/>
          <c:tx>
            <c:strRef>
              <c:f>Endogenous_Learning!$T$5</c:f>
              <c:strCache>
                <c:ptCount val="1"/>
                <c:pt idx="0">
                  <c:v>BC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Endogenous_Learning!$P$6:$P$21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Endogenous_Learning!$T$6:$T$21</c:f>
              <c:numCache>
                <c:formatCode>General</c:formatCode>
                <c:ptCount val="16"/>
                <c:pt idx="0">
                  <c:v>100</c:v>
                </c:pt>
                <c:pt idx="1">
                  <c:v>76.934694925842123</c:v>
                </c:pt>
                <c:pt idx="2">
                  <c:v>76.202796866808924</c:v>
                </c:pt>
                <c:pt idx="3">
                  <c:v>75.768809492544165</c:v>
                </c:pt>
                <c:pt idx="4">
                  <c:v>75.459795409754378</c:v>
                </c:pt>
                <c:pt idx="5">
                  <c:v>75.219874377710326</c:v>
                </c:pt>
                <c:pt idx="6">
                  <c:v>75.023843430790478</c:v>
                </c:pt>
                <c:pt idx="7">
                  <c:v>74.858169242657993</c:v>
                </c:pt>
                <c:pt idx="8">
                  <c:v>74.714741681570771</c:v>
                </c:pt>
                <c:pt idx="9">
                  <c:v>74.588316426961896</c:v>
                </c:pt>
                <c:pt idx="10">
                  <c:v>74.47530679502718</c:v>
                </c:pt>
                <c:pt idx="11">
                  <c:v>74.373151738282061</c:v>
                </c:pt>
                <c:pt idx="12">
                  <c:v>74.279958888658754</c:v>
                </c:pt>
                <c:pt idx="13">
                  <c:v>74.19429047365557</c:v>
                </c:pt>
                <c:pt idx="14">
                  <c:v>74.115028558308154</c:v>
                </c:pt>
                <c:pt idx="15">
                  <c:v>74.041286771545273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64-4E0A-BB98-931569F4FC83}"/>
            </c:ext>
          </c:extLst>
        </c:ser>
        <c:ser>
          <c:idx val="4"/>
          <c:order val="4"/>
          <c:tx>
            <c:strRef>
              <c:f>Endogenous_Learning!$U$5</c:f>
              <c:strCache>
                <c:ptCount val="1"/>
                <c:pt idx="0">
                  <c:v>DACCS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Endogenous_Learning!$P$6:$P$21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Endogenous_Learning!$U$6:$U$21</c:f>
              <c:numCache>
                <c:formatCode>General</c:formatCode>
                <c:ptCount val="16"/>
                <c:pt idx="0">
                  <c:v>500</c:v>
                </c:pt>
                <c:pt idx="1">
                  <c:v>295.16056779704417</c:v>
                </c:pt>
                <c:pt idx="2">
                  <c:v>289.54331478228426</c:v>
                </c:pt>
                <c:pt idx="3">
                  <c:v>286.23811509978447</c:v>
                </c:pt>
                <c:pt idx="4">
                  <c:v>283.89632072402708</c:v>
                </c:pt>
                <c:pt idx="5">
                  <c:v>282.08479924995402</c:v>
                </c:pt>
                <c:pt idx="6">
                  <c:v>280.60899522801071</c:v>
                </c:pt>
                <c:pt idx="7">
                  <c:v>279.36476293344293</c:v>
                </c:pt>
                <c:pt idx="8">
                  <c:v>278.28984933082762</c:v>
                </c:pt>
                <c:pt idx="9">
                  <c:v>277.34408576919435</c:v>
                </c:pt>
                <c:pt idx="10">
                  <c:v>276.50005147232821</c:v>
                </c:pt>
                <c:pt idx="11">
                  <c:v>275.73819913823741</c:v>
                </c:pt>
                <c:pt idx="12">
                  <c:v>275.04410657016024</c:v>
                </c:pt>
                <c:pt idx="13">
                  <c:v>274.40683086390214</c:v>
                </c:pt>
                <c:pt idx="14">
                  <c:v>273.81787385325782</c:v>
                </c:pt>
                <c:pt idx="15">
                  <c:v>273.27050527138812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64-4E0A-BB98-931569F4FC83}"/>
            </c:ext>
          </c:extLst>
        </c:ser>
        <c:ser>
          <c:idx val="5"/>
          <c:order val="5"/>
          <c:tx>
            <c:strRef>
              <c:f>Endogenous_Learning!$V$5</c:f>
              <c:strCache>
                <c:ptCount val="1"/>
                <c:pt idx="0">
                  <c:v>EW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Endogenous_Learning!$P$6:$P$21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Endogenous_Learning!$V$6:$V$21</c:f>
              <c:numCache>
                <c:formatCode>General</c:formatCode>
                <c:ptCount val="16"/>
                <c:pt idx="0">
                  <c:v>100</c:v>
                </c:pt>
                <c:pt idx="1">
                  <c:v>76.934694925842123</c:v>
                </c:pt>
                <c:pt idx="2">
                  <c:v>76.202796866808924</c:v>
                </c:pt>
                <c:pt idx="3">
                  <c:v>75.768809492544165</c:v>
                </c:pt>
                <c:pt idx="4">
                  <c:v>75.459795409754378</c:v>
                </c:pt>
                <c:pt idx="5">
                  <c:v>75.219874377710326</c:v>
                </c:pt>
                <c:pt idx="6">
                  <c:v>75.023843430790478</c:v>
                </c:pt>
                <c:pt idx="7">
                  <c:v>74.858169242657993</c:v>
                </c:pt>
                <c:pt idx="8">
                  <c:v>74.714741681570771</c:v>
                </c:pt>
                <c:pt idx="9">
                  <c:v>74.588316426961896</c:v>
                </c:pt>
                <c:pt idx="10">
                  <c:v>74.47530679502718</c:v>
                </c:pt>
                <c:pt idx="11">
                  <c:v>74.373151738282061</c:v>
                </c:pt>
                <c:pt idx="12">
                  <c:v>74.279958888658754</c:v>
                </c:pt>
                <c:pt idx="13">
                  <c:v>74.19429047365557</c:v>
                </c:pt>
                <c:pt idx="14">
                  <c:v>74.115028558308154</c:v>
                </c:pt>
                <c:pt idx="15">
                  <c:v>74.041286771545273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64-4E0A-BB98-931569F4FC83}"/>
            </c:ext>
          </c:extLst>
        </c:ser>
        <c:ser>
          <c:idx val="6"/>
          <c:order val="6"/>
          <c:tx>
            <c:strRef>
              <c:f>Endogenous_Learning!$W$5</c:f>
              <c:strCache>
                <c:ptCount val="1"/>
                <c:pt idx="0">
                  <c:v>OA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Endogenous_Learning!$P$6:$P$21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Endogenous_Learning!$W$6:$W$21</c:f>
              <c:numCache>
                <c:formatCode>General</c:formatCode>
                <c:ptCount val="16"/>
                <c:pt idx="0">
                  <c:v>100</c:v>
                </c:pt>
                <c:pt idx="1">
                  <c:v>76.934694925842123</c:v>
                </c:pt>
                <c:pt idx="2">
                  <c:v>76.202796866808924</c:v>
                </c:pt>
                <c:pt idx="3">
                  <c:v>75.768809492544165</c:v>
                </c:pt>
                <c:pt idx="4">
                  <c:v>75.459795409754378</c:v>
                </c:pt>
                <c:pt idx="5">
                  <c:v>75.219874377710326</c:v>
                </c:pt>
                <c:pt idx="6">
                  <c:v>75.023843430790478</c:v>
                </c:pt>
                <c:pt idx="7">
                  <c:v>74.858169242657993</c:v>
                </c:pt>
                <c:pt idx="8">
                  <c:v>74.714741681570771</c:v>
                </c:pt>
                <c:pt idx="9">
                  <c:v>74.588316426961896</c:v>
                </c:pt>
                <c:pt idx="10">
                  <c:v>74.47530679502718</c:v>
                </c:pt>
                <c:pt idx="11">
                  <c:v>74.373151738282061</c:v>
                </c:pt>
                <c:pt idx="12">
                  <c:v>74.279958888658754</c:v>
                </c:pt>
                <c:pt idx="13">
                  <c:v>74.19429047365557</c:v>
                </c:pt>
                <c:pt idx="14">
                  <c:v>74.115028558308154</c:v>
                </c:pt>
                <c:pt idx="15">
                  <c:v>74.041286771545273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64-4E0A-BB98-931569F4FC83}"/>
            </c:ext>
          </c:extLst>
        </c:ser>
        <c:ser>
          <c:idx val="7"/>
          <c:order val="7"/>
          <c:tx>
            <c:strRef>
              <c:f>Endogenous_Learning!$X$5</c:f>
              <c:strCache>
                <c:ptCount val="1"/>
                <c:pt idx="0">
                  <c:v>DOCCS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Endogenous_Learning!$P$6:$P$21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Endogenous_Learning!$X$6:$X$21</c:f>
              <c:numCache>
                <c:formatCode>General</c:formatCode>
                <c:ptCount val="16"/>
                <c:pt idx="0">
                  <c:v>650</c:v>
                </c:pt>
                <c:pt idx="1">
                  <c:v>438.19218092316515</c:v>
                </c:pt>
                <c:pt idx="2">
                  <c:v>431.93847006755868</c:v>
                </c:pt>
                <c:pt idx="3">
                  <c:v>428.24450799979297</c:v>
                </c:pt>
                <c:pt idx="4">
                  <c:v>425.6207646535446</c:v>
                </c:pt>
                <c:pt idx="5">
                  <c:v>423.58739754856373</c:v>
                </c:pt>
                <c:pt idx="6">
                  <c:v>421.92842888824703</c:v>
                </c:pt>
                <c:pt idx="7">
                  <c:v>420.52806459277764</c:v>
                </c:pt>
                <c:pt idx="8">
                  <c:v>419.31700054959316</c:v>
                </c:pt>
                <c:pt idx="9">
                  <c:v>418.25047014656747</c:v>
                </c:pt>
                <c:pt idx="10">
                  <c:v>417.2978852169008</c:v>
                </c:pt>
                <c:pt idx="11">
                  <c:v>416.43742247294273</c:v>
                </c:pt>
                <c:pt idx="12">
                  <c:v>415.65296851104426</c:v>
                </c:pt>
                <c:pt idx="13">
                  <c:v>414.93228898114677</c:v>
                </c:pt>
                <c:pt idx="14">
                  <c:v>414.26587693612868</c:v>
                </c:pt>
                <c:pt idx="15">
                  <c:v>413.64619891135698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64-4E0A-BB98-931569F4F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540559"/>
        <c:axId val="1277542223"/>
      </c:scatterChart>
      <c:valAx>
        <c:axId val="1277540559"/>
        <c:scaling>
          <c:orientation val="minMax"/>
          <c:max val="10682022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Installed Capacity (tCO2/year)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42223"/>
        <c:crosses val="autoZero"/>
        <c:crossBetween val="midCat"/>
      </c:valAx>
      <c:valAx>
        <c:axId val="12775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 Cost ($/tCO2)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4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Cumulative Costs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Endogenous_Learning!$Q$5</c:f>
              <c:strCache>
                <c:ptCount val="1"/>
                <c:pt idx="0">
                  <c:v>BECCS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Endogenous_Learning!$P$25:$P$40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Endogenous_Learning!$Q$25:$Q$40</c:f>
              <c:numCache>
                <c:formatCode>0.00E+00</c:formatCode>
                <c:ptCount val="16"/>
                <c:pt idx="0">
                  <c:v>0</c:v>
                </c:pt>
                <c:pt idx="1">
                  <c:v>27880938251.241886</c:v>
                </c:pt>
                <c:pt idx="2">
                  <c:v>53390353922.992485</c:v>
                </c:pt>
                <c:pt idx="3">
                  <c:v>78714149948.185654</c:v>
                </c:pt>
                <c:pt idx="4">
                  <c:v>103916466264.17596</c:v>
                </c:pt>
                <c:pt idx="5">
                  <c:v>129028260822.66647</c:v>
                </c:pt>
                <c:pt idx="6">
                  <c:v>154067886785.37119</c:v>
                </c:pt>
                <c:pt idx="7">
                  <c:v>179047510663.00842</c:v>
                </c:pt>
                <c:pt idx="8">
                  <c:v>203975794696.74075</c:v>
                </c:pt>
                <c:pt idx="9">
                  <c:v>228859221684.89728</c:v>
                </c:pt>
                <c:pt idx="10">
                  <c:v>253702825919.08636</c:v>
                </c:pt>
                <c:pt idx="11">
                  <c:v>278510629861.17102</c:v>
                </c:pt>
                <c:pt idx="12">
                  <c:v>303285921228.15961</c:v>
                </c:pt>
                <c:pt idx="13">
                  <c:v>328031437336.89716</c:v>
                </c:pt>
                <c:pt idx="14">
                  <c:v>352749492531.66174</c:v>
                </c:pt>
                <c:pt idx="15">
                  <c:v>377442069094.91772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4-472F-8955-EA62B334564E}"/>
            </c:ext>
          </c:extLst>
        </c:ser>
        <c:ser>
          <c:idx val="1"/>
          <c:order val="1"/>
          <c:tx>
            <c:strRef>
              <c:f>Endogenous_Learning!$R$5</c:f>
              <c:strCache>
                <c:ptCount val="1"/>
                <c:pt idx="0">
                  <c:v>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Endogenous_Learning!$P$25:$P$40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Endogenous_Learning!$R$25:$R$40</c:f>
              <c:numCache>
                <c:formatCode>0.00E+00</c:formatCode>
                <c:ptCount val="16"/>
                <c:pt idx="0">
                  <c:v>0</c:v>
                </c:pt>
                <c:pt idx="1">
                  <c:v>9313371400.0642281</c:v>
                </c:pt>
                <c:pt idx="2">
                  <c:v>18348188811.170738</c:v>
                </c:pt>
                <c:pt idx="3">
                  <c:v>27513826590.40807</c:v>
                </c:pt>
                <c:pt idx="4">
                  <c:v>36766682326.1017</c:v>
                </c:pt>
                <c:pt idx="5">
                  <c:v>46085357533.888062</c:v>
                </c:pt>
                <c:pt idx="6">
                  <c:v>55457018790.76548</c:v>
                </c:pt>
                <c:pt idx="7">
                  <c:v>64873081997.603722</c:v>
                </c:pt>
                <c:pt idx="8">
                  <c:v>74327390313.021484</c:v>
                </c:pt>
                <c:pt idx="9">
                  <c:v>83815307038.151398</c:v>
                </c:pt>
                <c:pt idx="10">
                  <c:v>93333211818.600357</c:v>
                </c:pt>
                <c:pt idx="11">
                  <c:v>102878197950.3856</c:v>
                </c:pt>
                <c:pt idx="12">
                  <c:v>112447879351.45851</c:v>
                </c:pt>
                <c:pt idx="13">
                  <c:v>122040261567.38609</c:v>
                </c:pt>
                <c:pt idx="14">
                  <c:v>131653652245.55565</c:v>
                </c:pt>
                <c:pt idx="15">
                  <c:v>141286597030.1933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D4-472F-8955-EA62B334564E}"/>
            </c:ext>
          </c:extLst>
        </c:ser>
        <c:ser>
          <c:idx val="2"/>
          <c:order val="2"/>
          <c:tx>
            <c:strRef>
              <c:f>Endogenous_Learning!$S$5</c:f>
              <c:strCache>
                <c:ptCount val="1"/>
                <c:pt idx="0">
                  <c:v>SCS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Endogenous_Learning!$P$25:$P$40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Endogenous_Learning!$S$25:$S$40</c:f>
              <c:numCache>
                <c:formatCode>0.00E+00</c:formatCode>
                <c:ptCount val="16"/>
                <c:pt idx="0">
                  <c:v>0</c:v>
                </c:pt>
                <c:pt idx="1">
                  <c:v>4460950120.1987019</c:v>
                </c:pt>
                <c:pt idx="2">
                  <c:v>8542456627.6787977</c:v>
                </c:pt>
                <c:pt idx="3">
                  <c:v>12594263991.709707</c:v>
                </c:pt>
                <c:pt idx="4">
                  <c:v>16626634602.268154</c:v>
                </c:pt>
                <c:pt idx="5">
                  <c:v>20644521731.626637</c:v>
                </c:pt>
                <c:pt idx="6">
                  <c:v>24650861885.659389</c:v>
                </c:pt>
                <c:pt idx="7">
                  <c:v>28647601706.081345</c:v>
                </c:pt>
                <c:pt idx="8">
                  <c:v>32636127151.478523</c:v>
                </c:pt>
                <c:pt idx="9">
                  <c:v>36617475469.583565</c:v>
                </c:pt>
                <c:pt idx="10">
                  <c:v>40592452147.053818</c:v>
                </c:pt>
                <c:pt idx="11">
                  <c:v>44561700777.787361</c:v>
                </c:pt>
                <c:pt idx="12">
                  <c:v>48525747396.505539</c:v>
                </c:pt>
                <c:pt idx="13">
                  <c:v>52485029973.903549</c:v>
                </c:pt>
                <c:pt idx="14">
                  <c:v>56439918805.065872</c:v>
                </c:pt>
                <c:pt idx="15">
                  <c:v>60390731055.186836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D4-472F-8955-EA62B334564E}"/>
            </c:ext>
          </c:extLst>
        </c:ser>
        <c:ser>
          <c:idx val="3"/>
          <c:order val="3"/>
          <c:tx>
            <c:strRef>
              <c:f>Endogenous_Learning!$T$5</c:f>
              <c:strCache>
                <c:ptCount val="1"/>
                <c:pt idx="0">
                  <c:v>BC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Endogenous_Learning!$P$25:$P$40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Endogenous_Learning!$T$25:$T$40</c:f>
              <c:numCache>
                <c:formatCode>0.00E+00</c:formatCode>
                <c:ptCount val="16"/>
                <c:pt idx="0">
                  <c:v>0</c:v>
                </c:pt>
                <c:pt idx="1">
                  <c:v>5576187650.2483778</c:v>
                </c:pt>
                <c:pt idx="2">
                  <c:v>10678070784.598495</c:v>
                </c:pt>
                <c:pt idx="3">
                  <c:v>15742829989.637133</c:v>
                </c:pt>
                <c:pt idx="4">
                  <c:v>20783293252.835197</c:v>
                </c:pt>
                <c:pt idx="5">
                  <c:v>25805652164.533295</c:v>
                </c:pt>
                <c:pt idx="6">
                  <c:v>30813577357.07423</c:v>
                </c:pt>
                <c:pt idx="7">
                  <c:v>35809502132.601685</c:v>
                </c:pt>
                <c:pt idx="8">
                  <c:v>40795158939.348152</c:v>
                </c:pt>
                <c:pt idx="9">
                  <c:v>45771844336.979454</c:v>
                </c:pt>
                <c:pt idx="10">
                  <c:v>50740565183.817268</c:v>
                </c:pt>
                <c:pt idx="11">
                  <c:v>55702125972.234207</c:v>
                </c:pt>
                <c:pt idx="12">
                  <c:v>60657184245.63192</c:v>
                </c:pt>
                <c:pt idx="13">
                  <c:v>65606287467.37944</c:v>
                </c:pt>
                <c:pt idx="14">
                  <c:v>70549898506.332321</c:v>
                </c:pt>
                <c:pt idx="15">
                  <c:v>75488413818.983551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D4-472F-8955-EA62B334564E}"/>
            </c:ext>
          </c:extLst>
        </c:ser>
        <c:ser>
          <c:idx val="4"/>
          <c:order val="4"/>
          <c:tx>
            <c:strRef>
              <c:f>Endogenous_Learning!$U$5</c:f>
              <c:strCache>
                <c:ptCount val="1"/>
                <c:pt idx="0">
                  <c:v>DACCS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Endogenous_Learning!$P$25:$P$40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Endogenous_Learning!$U$25:$U$40</c:f>
              <c:numCache>
                <c:formatCode>0.00E+00</c:formatCode>
                <c:ptCount val="16"/>
                <c:pt idx="0">
                  <c:v>0</c:v>
                </c:pt>
                <c:pt idx="1">
                  <c:v>21715834719.98299</c:v>
                </c:pt>
                <c:pt idx="2">
                  <c:v>41184943378.978661</c:v>
                </c:pt>
                <c:pt idx="3">
                  <c:v>60370233131.936325</c:v>
                </c:pt>
                <c:pt idx="4">
                  <c:v>79370945566.654922</c:v>
                </c:pt>
                <c:pt idx="5">
                  <c:v>98234709959.796005</c:v>
                </c:pt>
                <c:pt idx="6">
                  <c:v>116989652018.74783</c:v>
                </c:pt>
                <c:pt idx="7">
                  <c:v>135654359735.63449</c:v>
                </c:pt>
                <c:pt idx="8">
                  <c:v>154242034156.19281</c:v>
                </c:pt>
                <c:pt idx="9">
                  <c:v>172762533891.38333</c:v>
                </c:pt>
                <c:pt idx="10">
                  <c:v>191223500582.69788</c:v>
                </c:pt>
                <c:pt idx="11">
                  <c:v>209631029981.42682</c:v>
                </c:pt>
                <c:pt idx="12">
                  <c:v>227990097047.47498</c:v>
                </c:pt>
                <c:pt idx="13">
                  <c:v>246304838340.25504</c:v>
                </c:pt>
                <c:pt idx="14">
                  <c:v>264578746953.79874</c:v>
                </c:pt>
                <c:pt idx="15">
                  <c:v>282814811416.16498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D4-472F-8955-EA62B334564E}"/>
            </c:ext>
          </c:extLst>
        </c:ser>
        <c:ser>
          <c:idx val="5"/>
          <c:order val="5"/>
          <c:tx>
            <c:strRef>
              <c:f>Endogenous_Learning!$V$5</c:f>
              <c:strCache>
                <c:ptCount val="1"/>
                <c:pt idx="0">
                  <c:v>EW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Endogenous_Learning!$P$25:$P$40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Endogenous_Learning!$V$25:$V$40</c:f>
              <c:numCache>
                <c:formatCode>0.00E+00</c:formatCode>
                <c:ptCount val="16"/>
                <c:pt idx="0">
                  <c:v>0</c:v>
                </c:pt>
                <c:pt idx="1">
                  <c:v>5576187650.2483778</c:v>
                </c:pt>
                <c:pt idx="2">
                  <c:v>10678070784.598495</c:v>
                </c:pt>
                <c:pt idx="3">
                  <c:v>15742829989.637133</c:v>
                </c:pt>
                <c:pt idx="4">
                  <c:v>20783293252.835197</c:v>
                </c:pt>
                <c:pt idx="5">
                  <c:v>25805652164.533295</c:v>
                </c:pt>
                <c:pt idx="6">
                  <c:v>30813577357.07423</c:v>
                </c:pt>
                <c:pt idx="7">
                  <c:v>35809502132.601685</c:v>
                </c:pt>
                <c:pt idx="8">
                  <c:v>40795158939.348152</c:v>
                </c:pt>
                <c:pt idx="9">
                  <c:v>45771844336.979454</c:v>
                </c:pt>
                <c:pt idx="10">
                  <c:v>50740565183.817268</c:v>
                </c:pt>
                <c:pt idx="11">
                  <c:v>55702125972.234207</c:v>
                </c:pt>
                <c:pt idx="12">
                  <c:v>60657184245.63192</c:v>
                </c:pt>
                <c:pt idx="13">
                  <c:v>65606287467.37944</c:v>
                </c:pt>
                <c:pt idx="14">
                  <c:v>70549898506.332321</c:v>
                </c:pt>
                <c:pt idx="15">
                  <c:v>75488413818.983551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D4-472F-8955-EA62B334564E}"/>
            </c:ext>
          </c:extLst>
        </c:ser>
        <c:ser>
          <c:idx val="6"/>
          <c:order val="6"/>
          <c:tx>
            <c:strRef>
              <c:f>Endogenous_Learning!$W$5</c:f>
              <c:strCache>
                <c:ptCount val="1"/>
                <c:pt idx="0">
                  <c:v>OA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Endogenous_Learning!$P$25:$P$40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Endogenous_Learning!$W$25:$W$40</c:f>
              <c:numCache>
                <c:formatCode>0.00E+00</c:formatCode>
                <c:ptCount val="16"/>
                <c:pt idx="0">
                  <c:v>0</c:v>
                </c:pt>
                <c:pt idx="1">
                  <c:v>5576187650.2483778</c:v>
                </c:pt>
                <c:pt idx="2">
                  <c:v>10678070784.598495</c:v>
                </c:pt>
                <c:pt idx="3">
                  <c:v>15742829989.637133</c:v>
                </c:pt>
                <c:pt idx="4">
                  <c:v>20783293252.835197</c:v>
                </c:pt>
                <c:pt idx="5">
                  <c:v>25805652164.533295</c:v>
                </c:pt>
                <c:pt idx="6">
                  <c:v>30813577357.07423</c:v>
                </c:pt>
                <c:pt idx="7">
                  <c:v>35809502132.601685</c:v>
                </c:pt>
                <c:pt idx="8">
                  <c:v>40795158939.348152</c:v>
                </c:pt>
                <c:pt idx="9">
                  <c:v>45771844336.979454</c:v>
                </c:pt>
                <c:pt idx="10">
                  <c:v>50740565183.817268</c:v>
                </c:pt>
                <c:pt idx="11">
                  <c:v>55702125972.234207</c:v>
                </c:pt>
                <c:pt idx="12">
                  <c:v>60657184245.63192</c:v>
                </c:pt>
                <c:pt idx="13">
                  <c:v>65606287467.37944</c:v>
                </c:pt>
                <c:pt idx="14">
                  <c:v>70549898506.332321</c:v>
                </c:pt>
                <c:pt idx="15">
                  <c:v>75488413818.983551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D4-472F-8955-EA62B334564E}"/>
            </c:ext>
          </c:extLst>
        </c:ser>
        <c:ser>
          <c:idx val="7"/>
          <c:order val="7"/>
          <c:tx>
            <c:strRef>
              <c:f>Endogenous_Learning!$X$5</c:f>
              <c:strCache>
                <c:ptCount val="1"/>
                <c:pt idx="0">
                  <c:v>DOCCS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Endogenous_Learning!$P$25:$P$40</c:f>
              <c:numCache>
                <c:formatCode>0.00E+00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Endogenous_Learning!$X$25:$X$40</c:f>
              <c:numCache>
                <c:formatCode>0.00E+00</c:formatCode>
                <c:ptCount val="16"/>
                <c:pt idx="0">
                  <c:v>0</c:v>
                </c:pt>
                <c:pt idx="1">
                  <c:v>31997118299.220181</c:v>
                </c:pt>
                <c:pt idx="2">
                  <c:v>60978237725.129883</c:v>
                </c:pt>
                <c:pt idx="3">
                  <c:v>89642764984.182678</c:v>
                </c:pt>
                <c:pt idx="4">
                  <c:v>118100748347.71626</c:v>
                </c:pt>
                <c:pt idx="5">
                  <c:v>146405153996.15839</c:v>
                </c:pt>
                <c:pt idx="6">
                  <c:v>174587320920.16483</c:v>
                </c:pt>
                <c:pt idx="7">
                  <c:v>202667992466.53998</c:v>
                </c:pt>
                <c:pt idx="8">
                  <c:v>230661918915.81268</c:v>
                </c:pt>
                <c:pt idx="9">
                  <c:v>258580127621.27078</c:v>
                </c:pt>
                <c:pt idx="10">
                  <c:v>286431174089.20593</c:v>
                </c:pt>
                <c:pt idx="11">
                  <c:v>314221888681.30945</c:v>
                </c:pt>
                <c:pt idx="12">
                  <c:v>341957850019.63531</c:v>
                </c:pt>
                <c:pt idx="13">
                  <c:v>369643699705.58508</c:v>
                </c:pt>
                <c:pt idx="14">
                  <c:v>397283359720.04962</c:v>
                </c:pt>
                <c:pt idx="15">
                  <c:v>424880187426.92889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D4-472F-8955-EA62B334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540559"/>
        <c:axId val="1277542223"/>
      </c:scatterChart>
      <c:valAx>
        <c:axId val="1277540559"/>
        <c:scaling>
          <c:orientation val="minMax"/>
          <c:max val="10682022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Installed Capacity (tCO2/year)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42223"/>
        <c:crosses val="autoZero"/>
        <c:crossBetween val="midCat"/>
      </c:valAx>
      <c:valAx>
        <c:axId val="12775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Cumulative Costs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4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Rate</a:t>
            </a:r>
            <a:endParaRPr lang="en-US"/>
          </a:p>
        </c:rich>
      </c:tx>
      <c:layout>
        <c:manualLayout>
          <c:xMode val="edge"/>
          <c:yMode val="edge"/>
          <c:x val="0.25369961196696611"/>
          <c:y val="1.8888676169310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78344688290045E-2"/>
          <c:y val="0.326070283516744"/>
          <c:w val="0.8810433106234199"/>
          <c:h val="0.636024528781755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Endogenous_Adoption!$A$6</c:f>
              <c:strCache>
                <c:ptCount val="1"/>
                <c:pt idx="0">
                  <c:v>BECCS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Endogenous_Adoption!$B$5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Endogenous_Adoption!$B$6</c:f>
              <c:numCache>
                <c:formatCode>0.0%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D-473F-9F75-917DE76C35B7}"/>
            </c:ext>
          </c:extLst>
        </c:ser>
        <c:ser>
          <c:idx val="1"/>
          <c:order val="1"/>
          <c:tx>
            <c:strRef>
              <c:f>Endogenous_Adoption!$A$7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Endogenous_Adoption!$B$5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Endogenous_Adoption!$B$7</c:f>
              <c:numCache>
                <c:formatCode>0.0%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D-473F-9F75-917DE76C35B7}"/>
            </c:ext>
          </c:extLst>
        </c:ser>
        <c:ser>
          <c:idx val="2"/>
          <c:order val="2"/>
          <c:tx>
            <c:strRef>
              <c:f>Endogenous_Adoption!$A$8</c:f>
              <c:strCache>
                <c:ptCount val="1"/>
                <c:pt idx="0">
                  <c:v>SCS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Endogenous_Adoption!$B$5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Endogenous_Adoption!$B$8</c:f>
              <c:numCache>
                <c:formatCode>0.0%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7D-473F-9F75-917DE76C35B7}"/>
            </c:ext>
          </c:extLst>
        </c:ser>
        <c:ser>
          <c:idx val="3"/>
          <c:order val="3"/>
          <c:tx>
            <c:strRef>
              <c:f>Endogenous_Adoption!$A$9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Endogenous_Adoption!$B$5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Endogenous_Adoption!$B$9</c:f>
              <c:numCache>
                <c:formatCode>0.0%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7D-473F-9F75-917DE76C35B7}"/>
            </c:ext>
          </c:extLst>
        </c:ser>
        <c:ser>
          <c:idx val="4"/>
          <c:order val="4"/>
          <c:tx>
            <c:strRef>
              <c:f>Endogenous_Adoption!$A$10</c:f>
              <c:strCache>
                <c:ptCount val="1"/>
                <c:pt idx="0">
                  <c:v>DACCS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Endogenous_Adoption!$B$5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Endogenous_Adoption!$B$10</c:f>
              <c:numCache>
                <c:formatCode>0.0%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7D-473F-9F75-917DE76C35B7}"/>
            </c:ext>
          </c:extLst>
        </c:ser>
        <c:ser>
          <c:idx val="5"/>
          <c:order val="5"/>
          <c:tx>
            <c:strRef>
              <c:f>Endogenous_Adoption!$A$11</c:f>
              <c:strCache>
                <c:ptCount val="1"/>
                <c:pt idx="0">
                  <c:v>EW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Endogenous_Adoption!$B$5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Endogenous_Adoption!$B$11</c:f>
              <c:numCache>
                <c:formatCode>0.0%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7D-473F-9F75-917DE76C35B7}"/>
            </c:ext>
          </c:extLst>
        </c:ser>
        <c:ser>
          <c:idx val="6"/>
          <c:order val="6"/>
          <c:tx>
            <c:strRef>
              <c:f>Endogenous_Adoption!$A$12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Endogenous_Adoption!$B$5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Endogenous_Adoption!$B$12</c:f>
              <c:numCache>
                <c:formatCode>0.0%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7D-473F-9F75-917DE76C35B7}"/>
            </c:ext>
          </c:extLst>
        </c:ser>
        <c:ser>
          <c:idx val="7"/>
          <c:order val="7"/>
          <c:tx>
            <c:strRef>
              <c:f>Endogenous_Adoption!$A$13</c:f>
              <c:strCache>
                <c:ptCount val="1"/>
                <c:pt idx="0">
                  <c:v>DOCCS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Endogenous_Adoption!$B$5</c:f>
              <c:strCache>
                <c:ptCount val="1"/>
                <c:pt idx="0">
                  <c:v>LR</c:v>
                </c:pt>
              </c:strCache>
            </c:strRef>
          </c:cat>
          <c:val>
            <c:numRef>
              <c:f>Endogenous_Adoption!$B$13</c:f>
              <c:numCache>
                <c:formatCode>0.0%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7D-473F-9F75-917DE76C35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451963984"/>
        <c:axId val="1451966896"/>
      </c:barChart>
      <c:catAx>
        <c:axId val="1451963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1966896"/>
        <c:crosses val="autoZero"/>
        <c:auto val="1"/>
        <c:lblAlgn val="ctr"/>
        <c:lblOffset val="100"/>
        <c:noMultiLvlLbl val="0"/>
      </c:catAx>
      <c:valAx>
        <c:axId val="14519668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4519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24034871255142"/>
          <c:y val="0.15886694439775931"/>
          <c:w val="0.75951930257489719"/>
          <c:h val="0.14482250010500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Cost of first unit [$/tCO2]</a:t>
            </a:r>
          </a:p>
        </c:rich>
      </c:tx>
      <c:layout>
        <c:manualLayout>
          <c:xMode val="edge"/>
          <c:yMode val="edge"/>
          <c:x val="0.15096372280381271"/>
          <c:y val="1.8914966057316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78344688290045E-2"/>
          <c:y val="0.326070283516744"/>
          <c:w val="0.8810433106234199"/>
          <c:h val="0.636024528781755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Endogenous_Adoption!$A$6</c:f>
              <c:strCache>
                <c:ptCount val="1"/>
                <c:pt idx="0">
                  <c:v>BECCS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Endogenous_Adoption!$E$5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Endogenous_Adoption!$E$6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4-4980-8E41-C728CB43347E}"/>
            </c:ext>
          </c:extLst>
        </c:ser>
        <c:ser>
          <c:idx val="1"/>
          <c:order val="1"/>
          <c:tx>
            <c:strRef>
              <c:f>Endogenous_Adoption!$A$7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Endogenous_Adoption!$E$5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Endogenous_Adoption!$E$7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4-4980-8E41-C728CB43347E}"/>
            </c:ext>
          </c:extLst>
        </c:ser>
        <c:ser>
          <c:idx val="2"/>
          <c:order val="2"/>
          <c:tx>
            <c:strRef>
              <c:f>Endogenous_Adoption!$A$8</c:f>
              <c:strCache>
                <c:ptCount val="1"/>
                <c:pt idx="0">
                  <c:v>SCS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Endogenous_Adoption!$E$5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Endogenous_Adoption!$E$8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4-4980-8E41-C728CB43347E}"/>
            </c:ext>
          </c:extLst>
        </c:ser>
        <c:ser>
          <c:idx val="3"/>
          <c:order val="3"/>
          <c:tx>
            <c:strRef>
              <c:f>Endogenous_Adoption!$A$9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Endogenous_Adoption!$E$5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Endogenous_Adoption!$E$9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4-4980-8E41-C728CB43347E}"/>
            </c:ext>
          </c:extLst>
        </c:ser>
        <c:ser>
          <c:idx val="4"/>
          <c:order val="4"/>
          <c:tx>
            <c:strRef>
              <c:f>Endogenous_Adoption!$A$10</c:f>
              <c:strCache>
                <c:ptCount val="1"/>
                <c:pt idx="0">
                  <c:v>DACCS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Endogenous_Adoption!$E$5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Endogenous_Adoption!$E$10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74-4980-8E41-C728CB43347E}"/>
            </c:ext>
          </c:extLst>
        </c:ser>
        <c:ser>
          <c:idx val="5"/>
          <c:order val="5"/>
          <c:tx>
            <c:strRef>
              <c:f>Endogenous_Adoption!$A$11</c:f>
              <c:strCache>
                <c:ptCount val="1"/>
                <c:pt idx="0">
                  <c:v>EW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Endogenous_Adoption!$E$5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Endogenous_Adoption!$E$11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74-4980-8E41-C728CB43347E}"/>
            </c:ext>
          </c:extLst>
        </c:ser>
        <c:ser>
          <c:idx val="6"/>
          <c:order val="6"/>
          <c:tx>
            <c:strRef>
              <c:f>Endogenous_Adoption!$A$12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Endogenous_Adoption!$E$5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Endogenous_Adoption!$E$12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74-4980-8E41-C728CB43347E}"/>
            </c:ext>
          </c:extLst>
        </c:ser>
        <c:ser>
          <c:idx val="7"/>
          <c:order val="7"/>
          <c:tx>
            <c:strRef>
              <c:f>Endogenous_Adoption!$A$13</c:f>
              <c:strCache>
                <c:ptCount val="1"/>
                <c:pt idx="0">
                  <c:v>DOCCS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Endogenous_Adoption!$E$5</c:f>
              <c:strCache>
                <c:ptCount val="1"/>
                <c:pt idx="0">
                  <c:v>SC_ref [$/tCO2]</c:v>
                </c:pt>
              </c:strCache>
            </c:strRef>
          </c:cat>
          <c:val>
            <c:numRef>
              <c:f>Endogenous_Adoption!$E$13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74-4980-8E41-C728CB4334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451963984"/>
        <c:axId val="1451966896"/>
      </c:barChart>
      <c:catAx>
        <c:axId val="1451963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1966896"/>
        <c:crosses val="autoZero"/>
        <c:auto val="1"/>
        <c:lblAlgn val="ctr"/>
        <c:lblOffset val="100"/>
        <c:noMultiLvlLbl val="0"/>
      </c:catAx>
      <c:valAx>
        <c:axId val="14519668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19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24034871255142"/>
          <c:y val="0.15886694439775931"/>
          <c:w val="0.75951930257489719"/>
          <c:h val="0.14482250010500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BECCS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Endogenous_Adoption!$AC$5</c:f>
              <c:strCache>
                <c:ptCount val="1"/>
                <c:pt idx="0">
                  <c:v>C [$/tCO2]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Endogenous_Adoption!$AB$6:$AB$21</c:f>
              <c:numCache>
                <c:formatCode>General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Endogenous_Adoption!$AC$6:$AC$21</c:f>
              <c:numCache>
                <c:formatCode>General</c:formatCode>
                <c:ptCount val="16"/>
                <c:pt idx="0">
                  <c:v>10</c:v>
                </c:pt>
                <c:pt idx="1">
                  <c:v>7.693469492584212</c:v>
                </c:pt>
                <c:pt idx="2">
                  <c:v>7.6202796866808935</c:v>
                </c:pt>
                <c:pt idx="3">
                  <c:v>7.5768809492544165</c:v>
                </c:pt>
                <c:pt idx="4">
                  <c:v>7.5459795409754369</c:v>
                </c:pt>
                <c:pt idx="5">
                  <c:v>7.521987437771033</c:v>
                </c:pt>
                <c:pt idx="6">
                  <c:v>7.502384343079048</c:v>
                </c:pt>
                <c:pt idx="7">
                  <c:v>7.4858169242657988</c:v>
                </c:pt>
                <c:pt idx="8">
                  <c:v>7.4714741681570773</c:v>
                </c:pt>
                <c:pt idx="9">
                  <c:v>7.4588316426961896</c:v>
                </c:pt>
                <c:pt idx="10">
                  <c:v>7.4475306795027185</c:v>
                </c:pt>
                <c:pt idx="11">
                  <c:v>7.4373151738282059</c:v>
                </c:pt>
                <c:pt idx="12">
                  <c:v>7.4279958888658761</c:v>
                </c:pt>
                <c:pt idx="13">
                  <c:v>7.4194290473655569</c:v>
                </c:pt>
                <c:pt idx="14">
                  <c:v>7.4115028558308165</c:v>
                </c:pt>
                <c:pt idx="15">
                  <c:v>7.4041286771545263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4-43CD-BB07-76FB8F31B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713999"/>
        <c:axId val="1149714831"/>
      </c:scatterChart>
      <c:scatterChart>
        <c:scatterStyle val="lineMarker"/>
        <c:varyColors val="0"/>
        <c:ser>
          <c:idx val="1"/>
          <c:order val="1"/>
          <c:tx>
            <c:strRef>
              <c:f>Endogenous_Adoption!$AD$5</c:f>
              <c:strCache>
                <c:ptCount val="1"/>
                <c:pt idx="0">
                  <c:v>TC [$]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Endogenous_Adoption!$AB$6:$AB$21</c:f>
              <c:numCache>
                <c:formatCode>General</c:formatCode>
                <c:ptCount val="16"/>
                <c:pt idx="0">
                  <c:v>1</c:v>
                </c:pt>
                <c:pt idx="1">
                  <c:v>71428572.428571433</c:v>
                </c:pt>
                <c:pt idx="2">
                  <c:v>138095239.09523809</c:v>
                </c:pt>
                <c:pt idx="3">
                  <c:v>204761905.76190475</c:v>
                </c:pt>
                <c:pt idx="4">
                  <c:v>271428572.4285714</c:v>
                </c:pt>
                <c:pt idx="5">
                  <c:v>338095239.09523809</c:v>
                </c:pt>
                <c:pt idx="6">
                  <c:v>404761905.76190478</c:v>
                </c:pt>
                <c:pt idx="7">
                  <c:v>471428572.42857146</c:v>
                </c:pt>
                <c:pt idx="8">
                  <c:v>538095239.09523809</c:v>
                </c:pt>
                <c:pt idx="9">
                  <c:v>604761905.76190472</c:v>
                </c:pt>
                <c:pt idx="10">
                  <c:v>671428572.42857134</c:v>
                </c:pt>
                <c:pt idx="11">
                  <c:v>738095239.09523797</c:v>
                </c:pt>
                <c:pt idx="12">
                  <c:v>804761905.7619046</c:v>
                </c:pt>
                <c:pt idx="13">
                  <c:v>871428572.42857122</c:v>
                </c:pt>
                <c:pt idx="14">
                  <c:v>938095239.09523785</c:v>
                </c:pt>
                <c:pt idx="15">
                  <c:v>1004761905.7619045</c:v>
                </c:pt>
              </c:numCache>
            </c:numRef>
          </c:xVal>
          <c:yVal>
            <c:numRef>
              <c:f>Endogenous_Adoption!$AD$6:$AD$21</c:f>
              <c:numCache>
                <c:formatCode>General</c:formatCode>
                <c:ptCount val="16"/>
                <c:pt idx="0">
                  <c:v>0</c:v>
                </c:pt>
                <c:pt idx="1">
                  <c:v>557618765.02483773</c:v>
                </c:pt>
                <c:pt idx="2">
                  <c:v>1067807078.4598497</c:v>
                </c:pt>
                <c:pt idx="3">
                  <c:v>1574282998.9637134</c:v>
                </c:pt>
                <c:pt idx="4">
                  <c:v>2078329325.2835193</c:v>
                </c:pt>
                <c:pt idx="5">
                  <c:v>2580565216.4533296</c:v>
                </c:pt>
                <c:pt idx="6">
                  <c:v>3081357735.7074237</c:v>
                </c:pt>
                <c:pt idx="7">
                  <c:v>3580950213.2601681</c:v>
                </c:pt>
                <c:pt idx="8">
                  <c:v>4079515893.9348154</c:v>
                </c:pt>
                <c:pt idx="9">
                  <c:v>4577184433.6979456</c:v>
                </c:pt>
                <c:pt idx="10">
                  <c:v>5074056518.3817272</c:v>
                </c:pt>
                <c:pt idx="11">
                  <c:v>5570212597.2234201</c:v>
                </c:pt>
                <c:pt idx="12">
                  <c:v>6065718424.5631924</c:v>
                </c:pt>
                <c:pt idx="13">
                  <c:v>6560628746.7379436</c:v>
                </c:pt>
                <c:pt idx="14">
                  <c:v>7054989850.633234</c:v>
                </c:pt>
                <c:pt idx="15">
                  <c:v>7548841381.8983545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4-43CD-BB07-76FB8F31B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71039"/>
        <c:axId val="1153768127"/>
      </c:scatterChart>
      <c:valAx>
        <c:axId val="1149713999"/>
        <c:scaling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14831"/>
        <c:crosses val="autoZero"/>
        <c:crossBetween val="midCat"/>
      </c:valAx>
      <c:valAx>
        <c:axId val="11497148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13999"/>
        <c:crosses val="autoZero"/>
        <c:crossBetween val="midCat"/>
      </c:valAx>
      <c:valAx>
        <c:axId val="11537681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71039"/>
        <c:crosses val="max"/>
        <c:crossBetween val="midCat"/>
      </c:valAx>
      <c:valAx>
        <c:axId val="1153771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376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1.png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642894</xdr:colOff>
      <xdr:row>21</xdr:row>
      <xdr:rowOff>76841</xdr:rowOff>
    </xdr:from>
    <xdr:to>
      <xdr:col>9</xdr:col>
      <xdr:colOff>533400</xdr:colOff>
      <xdr:row>39</xdr:row>
      <xdr:rowOff>119743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98612</xdr:colOff>
      <xdr:row>13</xdr:row>
      <xdr:rowOff>98612</xdr:rowOff>
    </xdr:from>
    <xdr:to>
      <xdr:col>14</xdr:col>
      <xdr:colOff>376519</xdr:colOff>
      <xdr:row>24</xdr:row>
      <xdr:rowOff>89647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98613</xdr:colOff>
      <xdr:row>24</xdr:row>
      <xdr:rowOff>98611</xdr:rowOff>
    </xdr:from>
    <xdr:to>
      <xdr:col>14</xdr:col>
      <xdr:colOff>376520</xdr:colOff>
      <xdr:row>35</xdr:row>
      <xdr:rowOff>89647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591671</xdr:colOff>
      <xdr:row>5</xdr:row>
      <xdr:rowOff>4483</xdr:rowOff>
    </xdr:from>
    <xdr:to>
      <xdr:col>35</xdr:col>
      <xdr:colOff>286871</xdr:colOff>
      <xdr:row>19</xdr:row>
      <xdr:rowOff>174813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7042</xdr:colOff>
      <xdr:row>5</xdr:row>
      <xdr:rowOff>11525</xdr:rowOff>
    </xdr:from>
    <xdr:to>
      <xdr:col>23</xdr:col>
      <xdr:colOff>304798</xdr:colOff>
      <xdr:row>20</xdr:row>
      <xdr:rowOff>62113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753036</xdr:colOff>
      <xdr:row>23</xdr:row>
      <xdr:rowOff>170329</xdr:rowOff>
    </xdr:from>
    <xdr:to>
      <xdr:col>23</xdr:col>
      <xdr:colOff>277906</xdr:colOff>
      <xdr:row>39</xdr:row>
      <xdr:rowOff>44823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98612</xdr:colOff>
      <xdr:row>13</xdr:row>
      <xdr:rowOff>98612</xdr:rowOff>
    </xdr:from>
    <xdr:to>
      <xdr:col>14</xdr:col>
      <xdr:colOff>0</xdr:colOff>
      <xdr:row>24</xdr:row>
      <xdr:rowOff>89647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98613</xdr:colOff>
      <xdr:row>24</xdr:row>
      <xdr:rowOff>98611</xdr:rowOff>
    </xdr:from>
    <xdr:to>
      <xdr:col>14</xdr:col>
      <xdr:colOff>0</xdr:colOff>
      <xdr:row>35</xdr:row>
      <xdr:rowOff>89647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591671</xdr:colOff>
      <xdr:row>5</xdr:row>
      <xdr:rowOff>4483</xdr:rowOff>
    </xdr:from>
    <xdr:to>
      <xdr:col>35</xdr:col>
      <xdr:colOff>286871</xdr:colOff>
      <xdr:row>19</xdr:row>
      <xdr:rowOff>174813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251005</xdr:colOff>
      <xdr:row>13</xdr:row>
      <xdr:rowOff>153042</xdr:rowOff>
    </xdr:from>
    <xdr:to>
      <xdr:col>20</xdr:col>
      <xdr:colOff>119742</xdr:colOff>
      <xdr:row>35</xdr:row>
      <xdr:rowOff>97971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69273</xdr:colOff>
      <xdr:row>28</xdr:row>
      <xdr:rowOff>33721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13273" cy="5076776"/>
        </a:xfrm>
        <a:prstGeom prst="rect">
          <a:avLst/>
        </a:prstGeom>
      </xdr:spPr>
    </xdr:pic>
    <xdr:clientData/>
  </xdr:twoCellAnchor>
  <xdr:twoCellAnchor>
    <xdr:from>
      <xdr:col>19</xdr:col>
      <xdr:colOff>131650</xdr:colOff>
      <xdr:row>12</xdr:row>
      <xdr:rowOff>146662</xdr:rowOff>
    </xdr:from>
    <xdr:to>
      <xdr:col>27</xdr:col>
      <xdr:colOff>119082</xdr:colOff>
      <xdr:row>24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276701</xdr:colOff>
      <xdr:row>1</xdr:row>
      <xdr:rowOff>108759</xdr:rowOff>
    </xdr:from>
    <xdr:to>
      <xdr:col>19</xdr:col>
      <xdr:colOff>184493</xdr:colOff>
      <xdr:row>12</xdr:row>
      <xdr:rowOff>154223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276701</xdr:colOff>
      <xdr:row>12</xdr:row>
      <xdr:rowOff>153694</xdr:rowOff>
    </xdr:from>
    <xdr:to>
      <xdr:col>19</xdr:col>
      <xdr:colOff>184493</xdr:colOff>
      <xdr:row>24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154186</xdr:colOff>
      <xdr:row>1</xdr:row>
      <xdr:rowOff>108759</xdr:rowOff>
    </xdr:from>
    <xdr:to>
      <xdr:col>27</xdr:col>
      <xdr:colOff>119082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143433</xdr:colOff>
      <xdr:row>20</xdr:row>
      <xdr:rowOff>147917</xdr:rowOff>
    </xdr:from>
    <xdr:to>
      <xdr:col>10</xdr:col>
      <xdr:colOff>26894</xdr:colOff>
      <xdr:row>40</xdr:row>
      <xdr:rowOff>62753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286871</xdr:colOff>
      <xdr:row>1</xdr:row>
      <xdr:rowOff>71717</xdr:rowOff>
    </xdr:from>
    <xdr:to>
      <xdr:col>17</xdr:col>
      <xdr:colOff>98613</xdr:colOff>
      <xdr:row>12</xdr:row>
      <xdr:rowOff>107576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215153</xdr:colOff>
      <xdr:row>1</xdr:row>
      <xdr:rowOff>71717</xdr:rowOff>
    </xdr:from>
    <xdr:to>
      <xdr:col>21</xdr:col>
      <xdr:colOff>125507</xdr:colOff>
      <xdr:row>12</xdr:row>
      <xdr:rowOff>107576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582706</xdr:colOff>
      <xdr:row>48</xdr:row>
      <xdr:rowOff>143435</xdr:rowOff>
    </xdr:from>
    <xdr:to>
      <xdr:col>17</xdr:col>
      <xdr:colOff>224120</xdr:colOff>
      <xdr:row>59</xdr:row>
      <xdr:rowOff>53789</xdr:rowOff>
    </xdr:to>
    <xdr:grpSp>
      <xdr:nvGrpSpPr>
        <xdr:cNvPr id="4" name="Group 3"/>
        <xdr:cNvGrpSpPr/>
      </xdr:nvGrpSpPr>
      <xdr:grpSpPr>
        <a:xfrm>
          <a:off x="9663953" y="9018494"/>
          <a:ext cx="4751296" cy="1882589"/>
          <a:chOff x="9135035" y="6418729"/>
          <a:chExt cx="4751296" cy="1882589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135035" y="6418729"/>
            <a:ext cx="4751296" cy="1424407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b="87543"/>
          <a:stretch/>
        </xdr:blipFill>
        <xdr:spPr>
          <a:xfrm>
            <a:off x="9135035" y="7862047"/>
            <a:ext cx="4389761" cy="439271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582707</xdr:colOff>
      <xdr:row>59</xdr:row>
      <xdr:rowOff>89647</xdr:rowOff>
    </xdr:from>
    <xdr:to>
      <xdr:col>17</xdr:col>
      <xdr:colOff>844925</xdr:colOff>
      <xdr:row>66</xdr:row>
      <xdr:rowOff>100803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63954" y="10936941"/>
          <a:ext cx="5372100" cy="12662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11519</xdr:colOff>
      <xdr:row>0</xdr:row>
      <xdr:rowOff>261899</xdr:rowOff>
    </xdr:from>
    <xdr:to>
      <xdr:col>28</xdr:col>
      <xdr:colOff>152401</xdr:colOff>
      <xdr:row>24</xdr:row>
      <xdr:rowOff>10886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3"/>
  <sheetViews>
    <sheetView zoomScale="70" zoomScaleNormal="70" workbookViewId="0">
      <selection activeCell="S46" sqref="S46"/>
    </sheetView>
  </sheetViews>
  <sheetFormatPr defaultRowHeight="14.4" x14ac:dyDescent="0.3"/>
  <cols>
    <col min="1" max="1" width="14.6640625" style="3" customWidth="1"/>
    <col min="2" max="2" width="17" style="3" customWidth="1"/>
    <col min="3" max="3" width="12" style="3" customWidth="1"/>
    <col min="4" max="4" width="14.21875" style="3" bestFit="1" customWidth="1"/>
    <col min="5" max="5" width="14.6640625" style="3" bestFit="1" customWidth="1"/>
    <col min="6" max="6" width="19.21875" style="3" customWidth="1"/>
    <col min="7" max="7" width="15.5546875" style="3" bestFit="1" customWidth="1"/>
    <col min="8" max="8" width="11.6640625" style="3" customWidth="1"/>
    <col min="9" max="9" width="13.6640625" style="3" bestFit="1" customWidth="1"/>
    <col min="10" max="10" width="10.21875" style="3" bestFit="1" customWidth="1"/>
    <col min="11" max="12" width="8.88671875" style="3"/>
    <col min="13" max="13" width="12.44140625" style="3" bestFit="1" customWidth="1"/>
    <col min="14" max="15" width="8.88671875" style="3"/>
    <col min="16" max="16" width="11.33203125" style="3" bestFit="1" customWidth="1"/>
    <col min="17" max="16384" width="8.88671875" style="3"/>
  </cols>
  <sheetData>
    <row r="1" spans="1:30" ht="29.4" customHeight="1" x14ac:dyDescent="0.3">
      <c r="A1" s="29" t="s">
        <v>47</v>
      </c>
      <c r="B1" s="10" t="s">
        <v>23</v>
      </c>
      <c r="C1" s="11" t="s">
        <v>24</v>
      </c>
    </row>
    <row r="2" spans="1:30" x14ac:dyDescent="0.3">
      <c r="A2" s="3">
        <v>4</v>
      </c>
      <c r="B2" s="12">
        <f>SUM(M6:M9)</f>
        <v>0.9375</v>
      </c>
    </row>
    <row r="3" spans="1:30" x14ac:dyDescent="0.3">
      <c r="B3" s="12"/>
    </row>
    <row r="4" spans="1:30" ht="15" thickBot="1" x14ac:dyDescent="0.35">
      <c r="A4" s="3">
        <v>1</v>
      </c>
      <c r="B4" s="3">
        <f>A4+1</f>
        <v>2</v>
      </c>
      <c r="C4" s="3">
        <f t="shared" ref="C4:I4" si="0">B4+1</f>
        <v>3</v>
      </c>
      <c r="D4" s="3">
        <f t="shared" si="0"/>
        <v>4</v>
      </c>
      <c r="E4" s="3">
        <f t="shared" si="0"/>
        <v>5</v>
      </c>
      <c r="F4" s="3">
        <f t="shared" si="0"/>
        <v>6</v>
      </c>
      <c r="G4" s="3">
        <f t="shared" si="0"/>
        <v>7</v>
      </c>
      <c r="H4" s="3">
        <f t="shared" si="0"/>
        <v>8</v>
      </c>
      <c r="I4" s="3">
        <f t="shared" si="0"/>
        <v>9</v>
      </c>
      <c r="J4" s="3">
        <v>10</v>
      </c>
      <c r="Q4" s="22" t="s">
        <v>34</v>
      </c>
    </row>
    <row r="5" spans="1:30" x14ac:dyDescent="0.3">
      <c r="A5" s="13" t="s">
        <v>13</v>
      </c>
      <c r="B5" s="28" t="s">
        <v>32</v>
      </c>
      <c r="C5" s="13" t="s">
        <v>5</v>
      </c>
      <c r="D5" s="28" t="s">
        <v>48</v>
      </c>
      <c r="E5" s="28" t="s">
        <v>37</v>
      </c>
      <c r="F5" s="18" t="s">
        <v>26</v>
      </c>
      <c r="G5" s="28" t="s">
        <v>49</v>
      </c>
      <c r="H5" s="13" t="s">
        <v>42</v>
      </c>
      <c r="I5" s="13" t="s">
        <v>41</v>
      </c>
      <c r="J5" s="13" t="s">
        <v>38</v>
      </c>
      <c r="L5" s="5" t="s">
        <v>11</v>
      </c>
      <c r="M5" s="6" t="s">
        <v>21</v>
      </c>
      <c r="O5" s="3" t="s">
        <v>36</v>
      </c>
      <c r="P5" s="13" t="s">
        <v>33</v>
      </c>
      <c r="Q5" s="3" t="s">
        <v>0</v>
      </c>
      <c r="R5" s="9" t="s">
        <v>1</v>
      </c>
      <c r="S5" s="3" t="s">
        <v>15</v>
      </c>
      <c r="T5" s="3" t="s">
        <v>16</v>
      </c>
      <c r="U5" s="3" t="s">
        <v>20</v>
      </c>
      <c r="V5" s="3" t="s">
        <v>17</v>
      </c>
      <c r="W5" s="3" t="s">
        <v>18</v>
      </c>
      <c r="X5" s="3" t="s">
        <v>19</v>
      </c>
      <c r="Z5" s="3" t="s">
        <v>36</v>
      </c>
      <c r="AA5" s="13" t="s">
        <v>13</v>
      </c>
      <c r="AB5" s="13" t="s">
        <v>33</v>
      </c>
      <c r="AC5" s="22" t="s">
        <v>34</v>
      </c>
      <c r="AD5" s="22" t="s">
        <v>35</v>
      </c>
    </row>
    <row r="6" spans="1:30" x14ac:dyDescent="0.3">
      <c r="A6" s="3" t="s">
        <v>0</v>
      </c>
      <c r="B6" s="25">
        <v>0.01</v>
      </c>
      <c r="C6" s="15">
        <f>-LN(1-B6)/LN(2)</f>
        <v>1.4499569695115091E-2</v>
      </c>
      <c r="D6" s="26">
        <v>1</v>
      </c>
      <c r="E6" s="3">
        <v>500</v>
      </c>
      <c r="F6" s="27">
        <f>1-C6</f>
        <v>0.98550043030488488</v>
      </c>
      <c r="G6" s="23">
        <v>1000000000</v>
      </c>
      <c r="H6" s="27">
        <f>(E6/F6)*(((D6^F6)/(D6^(-C6)))-D6)</f>
        <v>0</v>
      </c>
      <c r="I6" s="16">
        <f>(E6/F6)*(((G6^F6)/(D6^(-C6)))-D6)</f>
        <v>375679120275.74066</v>
      </c>
      <c r="J6" s="16">
        <f>I6-H6</f>
        <v>375679120275.74066</v>
      </c>
      <c r="L6" s="2">
        <v>0</v>
      </c>
      <c r="M6" s="4">
        <f>1/(2^($A$2-L6))</f>
        <v>6.25E-2</v>
      </c>
      <c r="O6" s="3">
        <v>0</v>
      </c>
      <c r="P6" s="16">
        <f>VLOOKUP($Q5,$A$6:$J$13,4,FALSE)</f>
        <v>1</v>
      </c>
      <c r="Q6" s="3">
        <f t="shared" ref="Q6:X15" si="1">VLOOKUP(Q$5,$A$6:$J$13,5,FALSE)*($P6/VLOOKUP(Q$5,$A$6:$J$13,4,FALSE))^(-VLOOKUP(Q$5,$A$6:$J$13,3,FALSE))</f>
        <v>500</v>
      </c>
      <c r="R6" s="3">
        <f t="shared" si="1"/>
        <v>80</v>
      </c>
      <c r="S6" s="3">
        <f t="shared" si="1"/>
        <v>80</v>
      </c>
      <c r="T6" s="3">
        <f t="shared" si="1"/>
        <v>100</v>
      </c>
      <c r="U6" s="3">
        <f t="shared" si="1"/>
        <v>500</v>
      </c>
      <c r="V6" s="3">
        <f t="shared" si="1"/>
        <v>100</v>
      </c>
      <c r="W6" s="3">
        <f t="shared" si="1"/>
        <v>100</v>
      </c>
      <c r="X6" s="3">
        <f t="shared" si="1"/>
        <v>650</v>
      </c>
      <c r="Z6" s="3">
        <v>0</v>
      </c>
      <c r="AA6" s="3" t="s">
        <v>0</v>
      </c>
      <c r="AB6" s="3">
        <v>1</v>
      </c>
      <c r="AC6" s="3">
        <f t="shared" ref="AC6:AC37" si="2">VLOOKUP($AA6,$A$6:$J$13,5,FALSE)*($AB6/VLOOKUP($AA6,$A$6:$J$13,4,FALSE))^(-VLOOKUP($AA6,$A$6:$J$13,3,FALSE))</f>
        <v>500</v>
      </c>
      <c r="AD6" s="3">
        <f t="shared" ref="AD6:AD37" si="3">(1/(1-VLOOKUP($AA6,$A$6:$J$13,3,FALSE)))*($AC6*$AB6-VLOOKUP($AA6,$A$6:$J$13,5,FALSE)*VLOOKUP($AA6,$A$6:$J$13,4,FALSE))</f>
        <v>0</v>
      </c>
    </row>
    <row r="7" spans="1:30" x14ac:dyDescent="0.3">
      <c r="A7" s="9" t="s">
        <v>1</v>
      </c>
      <c r="B7" s="25">
        <v>-0.02</v>
      </c>
      <c r="C7" s="15">
        <f t="shared" ref="C7:C13" si="4">-LN(1-B7)/LN(2)</f>
        <v>-2.8569152196770919E-2</v>
      </c>
      <c r="D7" s="26">
        <v>1</v>
      </c>
      <c r="E7" s="3">
        <v>80</v>
      </c>
      <c r="F7" s="27">
        <f t="shared" ref="F7:F13" si="5">1-C7</f>
        <v>1.0285691521967708</v>
      </c>
      <c r="G7" s="23">
        <v>1000000000</v>
      </c>
      <c r="H7" s="27">
        <f t="shared" ref="H7:H13" si="6">(E7/F7)*(((D7^F7)/(D7^(-C7)))-D7)</f>
        <v>0</v>
      </c>
      <c r="I7" s="16">
        <f t="shared" ref="I7:I13" si="7">(E7/F7)*(((G7^F7)/(D7^(-C7)))-D7)</f>
        <v>140597908819.97806</v>
      </c>
      <c r="J7" s="16">
        <f t="shared" ref="J7:J13" si="8">I7-H7</f>
        <v>140597908819.97806</v>
      </c>
      <c r="L7" s="2">
        <v>1</v>
      </c>
      <c r="M7" s="4">
        <f t="shared" ref="M7:M13" si="9">1/(2^($A$2-L7))</f>
        <v>0.125</v>
      </c>
      <c r="O7" s="3">
        <v>1</v>
      </c>
      <c r="P7" s="16">
        <f>P6+(VLOOKUP($Q5,$A$6:$J$13,7,FALSE))/$O$20</f>
        <v>71428572.428571433</v>
      </c>
      <c r="Q7" s="3">
        <f t="shared" si="1"/>
        <v>384.6734746292106</v>
      </c>
      <c r="R7" s="3">
        <f t="shared" si="1"/>
        <v>134.1122505932365</v>
      </c>
      <c r="S7" s="3">
        <f t="shared" si="1"/>
        <v>61.547755940673696</v>
      </c>
      <c r="T7" s="3">
        <f t="shared" si="1"/>
        <v>76.934694925842123</v>
      </c>
      <c r="U7" s="3">
        <f t="shared" si="1"/>
        <v>295.16056779704417</v>
      </c>
      <c r="V7" s="3">
        <f t="shared" si="1"/>
        <v>76.934694925842123</v>
      </c>
      <c r="W7" s="3">
        <f t="shared" si="1"/>
        <v>76.934694925842123</v>
      </c>
      <c r="X7" s="3">
        <f t="shared" si="1"/>
        <v>438.19218092316515</v>
      </c>
      <c r="Z7" s="3">
        <v>1</v>
      </c>
      <c r="AA7" s="3" t="s">
        <v>0</v>
      </c>
      <c r="AB7" s="3">
        <f>AB6+(VLOOKUP($AA7,$A$6:$J$13,7,FALSE))/$Z$20</f>
        <v>71428572.428571433</v>
      </c>
      <c r="AC7" s="3">
        <f t="shared" si="2"/>
        <v>384.6734746292106</v>
      </c>
      <c r="AD7" s="3">
        <f t="shared" si="3"/>
        <v>27880938251.241886</v>
      </c>
    </row>
    <row r="8" spans="1:30" x14ac:dyDescent="0.3">
      <c r="A8" s="3" t="s">
        <v>15</v>
      </c>
      <c r="B8" s="25">
        <v>0.01</v>
      </c>
      <c r="C8" s="15">
        <f t="shared" si="4"/>
        <v>1.4499569695115091E-2</v>
      </c>
      <c r="D8" s="26">
        <v>1</v>
      </c>
      <c r="E8" s="3">
        <v>80</v>
      </c>
      <c r="F8" s="27">
        <f t="shared" si="5"/>
        <v>0.98550043030488488</v>
      </c>
      <c r="G8" s="23">
        <v>1000000000</v>
      </c>
      <c r="H8" s="27">
        <f t="shared" si="6"/>
        <v>0</v>
      </c>
      <c r="I8" s="16">
        <f t="shared" si="7"/>
        <v>60108659244.118515</v>
      </c>
      <c r="J8" s="16">
        <f t="shared" si="8"/>
        <v>60108659244.118515</v>
      </c>
      <c r="L8" s="2">
        <v>2</v>
      </c>
      <c r="M8" s="4">
        <f t="shared" si="9"/>
        <v>0.25</v>
      </c>
      <c r="O8" s="3">
        <v>2</v>
      </c>
      <c r="P8" s="16">
        <f t="shared" ref="P8:P21" si="10">P7+(VLOOKUP($AA8,$A$6:$J$13,7,FALSE))/$Z$21</f>
        <v>138095239.09523809</v>
      </c>
      <c r="Q8" s="3">
        <f t="shared" si="1"/>
        <v>381.01398433404466</v>
      </c>
      <c r="R8" s="3">
        <f t="shared" si="1"/>
        <v>136.66206897137653</v>
      </c>
      <c r="S8" s="3">
        <f t="shared" si="1"/>
        <v>60.962237493447148</v>
      </c>
      <c r="T8" s="3">
        <f t="shared" si="1"/>
        <v>76.202796866808924</v>
      </c>
      <c r="U8" s="3">
        <f t="shared" si="1"/>
        <v>289.54331478228426</v>
      </c>
      <c r="V8" s="3">
        <f t="shared" si="1"/>
        <v>76.202796866808924</v>
      </c>
      <c r="W8" s="3">
        <f t="shared" si="1"/>
        <v>76.202796866808924</v>
      </c>
      <c r="X8" s="3">
        <f t="shared" si="1"/>
        <v>431.93847006755868</v>
      </c>
      <c r="Z8" s="3">
        <v>2</v>
      </c>
      <c r="AA8" s="3" t="s">
        <v>0</v>
      </c>
      <c r="AB8" s="3">
        <f t="shared" ref="AB8:AB21" si="11">AB7+(VLOOKUP($AA8,$A$6:$J$13,7,FALSE))/$Z$21</f>
        <v>138095239.09523809</v>
      </c>
      <c r="AC8" s="3">
        <f t="shared" si="2"/>
        <v>381.01398433404466</v>
      </c>
      <c r="AD8" s="3">
        <f t="shared" si="3"/>
        <v>53390353922.992485</v>
      </c>
    </row>
    <row r="9" spans="1:30" x14ac:dyDescent="0.3">
      <c r="A9" s="3" t="s">
        <v>16</v>
      </c>
      <c r="B9" s="25">
        <v>0.01</v>
      </c>
      <c r="C9" s="15">
        <f t="shared" si="4"/>
        <v>1.4499569695115091E-2</v>
      </c>
      <c r="D9" s="26">
        <v>1</v>
      </c>
      <c r="E9" s="3">
        <v>100</v>
      </c>
      <c r="F9" s="27">
        <f t="shared" si="5"/>
        <v>0.98550043030488488</v>
      </c>
      <c r="G9" s="23">
        <v>1000000000</v>
      </c>
      <c r="H9" s="27">
        <f t="shared" si="6"/>
        <v>0</v>
      </c>
      <c r="I9" s="16">
        <f t="shared" si="7"/>
        <v>75135824055.148132</v>
      </c>
      <c r="J9" s="16">
        <f t="shared" si="8"/>
        <v>75135824055.148132</v>
      </c>
      <c r="L9" s="2">
        <v>3</v>
      </c>
      <c r="M9" s="4">
        <f t="shared" si="9"/>
        <v>0.5</v>
      </c>
      <c r="O9" s="3">
        <v>3</v>
      </c>
      <c r="P9" s="16">
        <f t="shared" si="10"/>
        <v>204761905.76190475</v>
      </c>
      <c r="Q9" s="3">
        <f t="shared" si="1"/>
        <v>378.84404746272082</v>
      </c>
      <c r="R9" s="3">
        <f t="shared" si="1"/>
        <v>138.20868322397735</v>
      </c>
      <c r="S9" s="3">
        <f t="shared" si="1"/>
        <v>60.615047594035332</v>
      </c>
      <c r="T9" s="3">
        <f t="shared" si="1"/>
        <v>75.768809492544165</v>
      </c>
      <c r="U9" s="3">
        <f t="shared" si="1"/>
        <v>286.23811509978447</v>
      </c>
      <c r="V9" s="3">
        <f t="shared" si="1"/>
        <v>75.768809492544165</v>
      </c>
      <c r="W9" s="3">
        <f t="shared" si="1"/>
        <v>75.768809492544165</v>
      </c>
      <c r="X9" s="3">
        <f t="shared" si="1"/>
        <v>428.24450799979297</v>
      </c>
      <c r="Z9" s="3">
        <v>3</v>
      </c>
      <c r="AA9" s="3" t="s">
        <v>0</v>
      </c>
      <c r="AB9" s="3">
        <f t="shared" si="11"/>
        <v>204761905.76190475</v>
      </c>
      <c r="AC9" s="3">
        <f t="shared" si="2"/>
        <v>378.84404746272082</v>
      </c>
      <c r="AD9" s="3">
        <f t="shared" si="3"/>
        <v>78714149948.185654</v>
      </c>
    </row>
    <row r="10" spans="1:30" x14ac:dyDescent="0.3">
      <c r="A10" s="3" t="s">
        <v>20</v>
      </c>
      <c r="B10" s="25">
        <v>0.02</v>
      </c>
      <c r="C10" s="15">
        <f t="shared" si="4"/>
        <v>2.9146345659516508E-2</v>
      </c>
      <c r="D10" s="26">
        <v>1</v>
      </c>
      <c r="E10" s="3">
        <v>500</v>
      </c>
      <c r="F10" s="27">
        <f t="shared" si="5"/>
        <v>0.97085365434048354</v>
      </c>
      <c r="G10" s="23">
        <v>1000000000</v>
      </c>
      <c r="H10" s="27">
        <f t="shared" si="6"/>
        <v>0</v>
      </c>
      <c r="I10" s="16">
        <f t="shared" si="7"/>
        <v>281513432999.75378</v>
      </c>
      <c r="J10" s="16">
        <f t="shared" si="8"/>
        <v>281513432999.75378</v>
      </c>
      <c r="L10" s="2">
        <v>4</v>
      </c>
      <c r="M10" s="4">
        <f t="shared" si="9"/>
        <v>1</v>
      </c>
      <c r="O10" s="3">
        <v>4</v>
      </c>
      <c r="P10" s="16">
        <f t="shared" si="10"/>
        <v>271428572.4285714</v>
      </c>
      <c r="Q10" s="3">
        <f t="shared" si="1"/>
        <v>377.29897704877186</v>
      </c>
      <c r="R10" s="3">
        <f t="shared" si="1"/>
        <v>139.32606656286447</v>
      </c>
      <c r="S10" s="3">
        <f t="shared" si="1"/>
        <v>60.367836327803495</v>
      </c>
      <c r="T10" s="3">
        <f t="shared" si="1"/>
        <v>75.459795409754378</v>
      </c>
      <c r="U10" s="3">
        <f t="shared" si="1"/>
        <v>283.89632072402708</v>
      </c>
      <c r="V10" s="3">
        <f t="shared" si="1"/>
        <v>75.459795409754378</v>
      </c>
      <c r="W10" s="3">
        <f t="shared" si="1"/>
        <v>75.459795409754378</v>
      </c>
      <c r="X10" s="3">
        <f t="shared" si="1"/>
        <v>425.6207646535446</v>
      </c>
      <c r="Z10" s="3">
        <v>4</v>
      </c>
      <c r="AA10" s="3" t="s">
        <v>0</v>
      </c>
      <c r="AB10" s="3">
        <f t="shared" si="11"/>
        <v>271428572.4285714</v>
      </c>
      <c r="AC10" s="3">
        <f t="shared" si="2"/>
        <v>377.29897704877186</v>
      </c>
      <c r="AD10" s="3">
        <f t="shared" si="3"/>
        <v>103916466264.17596</v>
      </c>
    </row>
    <row r="11" spans="1:30" x14ac:dyDescent="0.3">
      <c r="A11" s="3" t="s">
        <v>17</v>
      </c>
      <c r="B11" s="25">
        <v>0.01</v>
      </c>
      <c r="C11" s="15">
        <f t="shared" si="4"/>
        <v>1.4499569695115091E-2</v>
      </c>
      <c r="D11" s="26">
        <v>1</v>
      </c>
      <c r="E11" s="3">
        <v>100</v>
      </c>
      <c r="F11" s="27">
        <f t="shared" si="5"/>
        <v>0.98550043030488488</v>
      </c>
      <c r="G11" s="23">
        <v>1000000000</v>
      </c>
      <c r="H11" s="27">
        <f t="shared" si="6"/>
        <v>0</v>
      </c>
      <c r="I11" s="16">
        <f t="shared" si="7"/>
        <v>75135824055.148132</v>
      </c>
      <c r="J11" s="16">
        <f t="shared" si="8"/>
        <v>75135824055.148132</v>
      </c>
      <c r="L11" s="7">
        <v>5</v>
      </c>
      <c r="M11" s="8">
        <f t="shared" si="9"/>
        <v>2</v>
      </c>
      <c r="O11" s="3">
        <v>5</v>
      </c>
      <c r="P11" s="16">
        <f t="shared" si="10"/>
        <v>338095239.09523809</v>
      </c>
      <c r="Q11" s="3">
        <f t="shared" si="1"/>
        <v>376.09937188855162</v>
      </c>
      <c r="R11" s="3">
        <f t="shared" si="1"/>
        <v>140.20303076188435</v>
      </c>
      <c r="S11" s="3">
        <f t="shared" si="1"/>
        <v>60.175899502168264</v>
      </c>
      <c r="T11" s="3">
        <f t="shared" si="1"/>
        <v>75.219874377710326</v>
      </c>
      <c r="U11" s="3">
        <f t="shared" si="1"/>
        <v>282.08479924995402</v>
      </c>
      <c r="V11" s="3">
        <f t="shared" si="1"/>
        <v>75.219874377710326</v>
      </c>
      <c r="W11" s="3">
        <f t="shared" si="1"/>
        <v>75.219874377710326</v>
      </c>
      <c r="X11" s="3">
        <f t="shared" si="1"/>
        <v>423.58739754856373</v>
      </c>
      <c r="Z11" s="3">
        <v>5</v>
      </c>
      <c r="AA11" s="3" t="s">
        <v>0</v>
      </c>
      <c r="AB11" s="3">
        <f t="shared" si="11"/>
        <v>338095239.09523809</v>
      </c>
      <c r="AC11" s="3">
        <f t="shared" si="2"/>
        <v>376.09937188855162</v>
      </c>
      <c r="AD11" s="3">
        <f t="shared" si="3"/>
        <v>129028260822.66647</v>
      </c>
    </row>
    <row r="12" spans="1:30" x14ac:dyDescent="0.3">
      <c r="A12" s="3" t="s">
        <v>18</v>
      </c>
      <c r="B12" s="25">
        <v>0.01</v>
      </c>
      <c r="C12" s="15">
        <f t="shared" si="4"/>
        <v>1.4499569695115091E-2</v>
      </c>
      <c r="D12" s="26">
        <v>1</v>
      </c>
      <c r="E12" s="3">
        <v>100</v>
      </c>
      <c r="F12" s="27">
        <f t="shared" si="5"/>
        <v>0.98550043030488488</v>
      </c>
      <c r="G12" s="23">
        <v>1000000000</v>
      </c>
      <c r="H12" s="27">
        <f t="shared" si="6"/>
        <v>0</v>
      </c>
      <c r="I12" s="16">
        <f t="shared" si="7"/>
        <v>75135824055.148132</v>
      </c>
      <c r="J12" s="16">
        <f t="shared" si="8"/>
        <v>75135824055.148132</v>
      </c>
      <c r="L12" s="7">
        <v>6</v>
      </c>
      <c r="M12" s="8">
        <f t="shared" si="9"/>
        <v>4</v>
      </c>
      <c r="O12" s="3">
        <v>6</v>
      </c>
      <c r="P12" s="16">
        <f t="shared" si="10"/>
        <v>404761905.76190478</v>
      </c>
      <c r="Q12" s="3">
        <f t="shared" si="1"/>
        <v>375.11921715395243</v>
      </c>
      <c r="R12" s="3">
        <f t="shared" si="1"/>
        <v>140.92575924012914</v>
      </c>
      <c r="S12" s="3">
        <f t="shared" si="1"/>
        <v>60.019074744632384</v>
      </c>
      <c r="T12" s="3">
        <f t="shared" si="1"/>
        <v>75.023843430790478</v>
      </c>
      <c r="U12" s="3">
        <f t="shared" si="1"/>
        <v>280.60899522801071</v>
      </c>
      <c r="V12" s="3">
        <f t="shared" si="1"/>
        <v>75.023843430790478</v>
      </c>
      <c r="W12" s="3">
        <f t="shared" si="1"/>
        <v>75.023843430790478</v>
      </c>
      <c r="X12" s="3">
        <f t="shared" si="1"/>
        <v>421.92842888824703</v>
      </c>
      <c r="Z12" s="3">
        <v>6</v>
      </c>
      <c r="AA12" s="3" t="s">
        <v>0</v>
      </c>
      <c r="AB12" s="3">
        <f t="shared" si="11"/>
        <v>404761905.76190478</v>
      </c>
      <c r="AC12" s="3">
        <f t="shared" si="2"/>
        <v>375.11921715395243</v>
      </c>
      <c r="AD12" s="3">
        <f t="shared" si="3"/>
        <v>154067886785.37119</v>
      </c>
    </row>
    <row r="13" spans="1:30" ht="15" thickBot="1" x14ac:dyDescent="0.35">
      <c r="A13" s="3" t="s">
        <v>19</v>
      </c>
      <c r="B13" s="25">
        <v>1.4999999999999999E-2</v>
      </c>
      <c r="C13" s="15">
        <f t="shared" si="4"/>
        <v>2.1804370318348448E-2</v>
      </c>
      <c r="D13" s="26">
        <v>1</v>
      </c>
      <c r="E13" s="3">
        <v>650</v>
      </c>
      <c r="F13" s="27">
        <f t="shared" si="5"/>
        <v>0.97819562968165152</v>
      </c>
      <c r="G13" s="23">
        <v>1000000000</v>
      </c>
      <c r="H13" s="27">
        <f t="shared" si="6"/>
        <v>0</v>
      </c>
      <c r="I13" s="16">
        <f t="shared" si="7"/>
        <v>422910341269.28119</v>
      </c>
      <c r="J13" s="16">
        <f t="shared" si="8"/>
        <v>422910341269.28119</v>
      </c>
      <c r="L13" s="20">
        <v>7</v>
      </c>
      <c r="M13" s="21">
        <f t="shared" si="9"/>
        <v>8</v>
      </c>
      <c r="O13" s="3">
        <v>7</v>
      </c>
      <c r="P13" s="16">
        <f t="shared" si="10"/>
        <v>471428572.42857146</v>
      </c>
      <c r="Q13" s="3">
        <f t="shared" si="1"/>
        <v>374.29084621328997</v>
      </c>
      <c r="R13" s="3">
        <f t="shared" si="1"/>
        <v>141.54095643147917</v>
      </c>
      <c r="S13" s="3">
        <f t="shared" si="1"/>
        <v>59.88653539412639</v>
      </c>
      <c r="T13" s="3">
        <f t="shared" si="1"/>
        <v>74.858169242657993</v>
      </c>
      <c r="U13" s="3">
        <f t="shared" si="1"/>
        <v>279.36476293344293</v>
      </c>
      <c r="V13" s="3">
        <f t="shared" si="1"/>
        <v>74.858169242657993</v>
      </c>
      <c r="W13" s="3">
        <f t="shared" si="1"/>
        <v>74.858169242657993</v>
      </c>
      <c r="X13" s="3">
        <f t="shared" si="1"/>
        <v>420.52806459277764</v>
      </c>
      <c r="Z13" s="3">
        <v>7</v>
      </c>
      <c r="AA13" s="3" t="s">
        <v>0</v>
      </c>
      <c r="AB13" s="3">
        <f t="shared" si="11"/>
        <v>471428572.42857146</v>
      </c>
      <c r="AC13" s="3">
        <f t="shared" si="2"/>
        <v>374.29084621328997</v>
      </c>
      <c r="AD13" s="3">
        <f t="shared" si="3"/>
        <v>179047510663.00842</v>
      </c>
    </row>
    <row r="14" spans="1:30" x14ac:dyDescent="0.3">
      <c r="G14" s="16"/>
      <c r="O14" s="3">
        <v>8</v>
      </c>
      <c r="P14" s="16">
        <f t="shared" si="10"/>
        <v>538095239.09523809</v>
      </c>
      <c r="Q14" s="3">
        <f t="shared" si="1"/>
        <v>373.57370840785387</v>
      </c>
      <c r="R14" s="3">
        <f t="shared" si="1"/>
        <v>142.07682091335482</v>
      </c>
      <c r="S14" s="3">
        <f t="shared" si="1"/>
        <v>59.771793345256619</v>
      </c>
      <c r="T14" s="3">
        <f t="shared" si="1"/>
        <v>74.714741681570771</v>
      </c>
      <c r="U14" s="3">
        <f t="shared" si="1"/>
        <v>278.28984933082762</v>
      </c>
      <c r="V14" s="3">
        <f t="shared" si="1"/>
        <v>74.714741681570771</v>
      </c>
      <c r="W14" s="3">
        <f t="shared" si="1"/>
        <v>74.714741681570771</v>
      </c>
      <c r="X14" s="3">
        <f t="shared" si="1"/>
        <v>419.31700054959316</v>
      </c>
      <c r="Z14" s="3">
        <v>8</v>
      </c>
      <c r="AA14" s="3" t="s">
        <v>0</v>
      </c>
      <c r="AB14" s="3">
        <f t="shared" si="11"/>
        <v>538095239.09523809</v>
      </c>
      <c r="AC14" s="3">
        <f t="shared" si="2"/>
        <v>373.57370840785387</v>
      </c>
      <c r="AD14" s="3">
        <f t="shared" si="3"/>
        <v>203975794696.74075</v>
      </c>
    </row>
    <row r="15" spans="1:30" x14ac:dyDescent="0.3">
      <c r="A15" s="3">
        <v>1</v>
      </c>
      <c r="B15" s="3">
        <f>A15+1</f>
        <v>2</v>
      </c>
      <c r="C15" s="3">
        <f t="shared" ref="C15:J15" si="12">B15+1</f>
        <v>3</v>
      </c>
      <c r="D15" s="3">
        <f t="shared" si="12"/>
        <v>4</v>
      </c>
      <c r="E15" s="3">
        <f t="shared" si="12"/>
        <v>5</v>
      </c>
      <c r="F15" s="3">
        <f t="shared" si="12"/>
        <v>6</v>
      </c>
      <c r="G15" s="3">
        <f t="shared" si="12"/>
        <v>7</v>
      </c>
      <c r="H15" s="3">
        <f t="shared" si="12"/>
        <v>8</v>
      </c>
      <c r="I15" s="3">
        <f t="shared" si="12"/>
        <v>9</v>
      </c>
      <c r="J15" s="3">
        <f t="shared" si="12"/>
        <v>10</v>
      </c>
      <c r="K15" s="3">
        <v>11</v>
      </c>
      <c r="O15" s="3">
        <v>9</v>
      </c>
      <c r="P15" s="16">
        <f t="shared" si="10"/>
        <v>604761905.76190472</v>
      </c>
      <c r="Q15" s="3">
        <f t="shared" si="1"/>
        <v>372.94158213480949</v>
      </c>
      <c r="R15" s="3">
        <f t="shared" si="1"/>
        <v>142.55170267831701</v>
      </c>
      <c r="S15" s="3">
        <f t="shared" si="1"/>
        <v>59.670653141569517</v>
      </c>
      <c r="T15" s="3">
        <f t="shared" si="1"/>
        <v>74.588316426961896</v>
      </c>
      <c r="U15" s="3">
        <f t="shared" si="1"/>
        <v>277.34408576919435</v>
      </c>
      <c r="V15" s="3">
        <f t="shared" si="1"/>
        <v>74.588316426961896</v>
      </c>
      <c r="W15" s="3">
        <f t="shared" si="1"/>
        <v>74.588316426961896</v>
      </c>
      <c r="X15" s="3">
        <f t="shared" si="1"/>
        <v>418.25047014656747</v>
      </c>
      <c r="Z15" s="3">
        <v>9</v>
      </c>
      <c r="AA15" s="3" t="s">
        <v>0</v>
      </c>
      <c r="AB15" s="3">
        <f t="shared" si="11"/>
        <v>604761905.76190472</v>
      </c>
      <c r="AC15" s="3">
        <f t="shared" si="2"/>
        <v>372.94158213480949</v>
      </c>
      <c r="AD15" s="3">
        <f t="shared" si="3"/>
        <v>228859221684.89728</v>
      </c>
    </row>
    <row r="16" spans="1:30" x14ac:dyDescent="0.3">
      <c r="A16" s="13" t="s">
        <v>28</v>
      </c>
      <c r="B16" s="13" t="s">
        <v>13</v>
      </c>
      <c r="C16" s="13" t="s">
        <v>11</v>
      </c>
      <c r="D16" s="13" t="s">
        <v>39</v>
      </c>
      <c r="E16" s="13" t="s">
        <v>40</v>
      </c>
      <c r="F16" s="13" t="s">
        <v>7</v>
      </c>
      <c r="G16" s="13" t="s">
        <v>8</v>
      </c>
      <c r="H16" s="13" t="s">
        <v>9</v>
      </c>
      <c r="I16" s="13" t="s">
        <v>10</v>
      </c>
      <c r="J16" s="13" t="s">
        <v>12</v>
      </c>
      <c r="K16" s="18" t="s">
        <v>30</v>
      </c>
      <c r="O16" s="3">
        <v>10</v>
      </c>
      <c r="P16" s="16">
        <f t="shared" si="10"/>
        <v>671428572.42857134</v>
      </c>
      <c r="Q16" s="3">
        <f t="shared" ref="Q16:X21" si="13">VLOOKUP(Q$5,$A$6:$J$13,5,FALSE)*($P16/VLOOKUP(Q$5,$A$6:$J$13,4,FALSE))^(-VLOOKUP(Q$5,$A$6:$J$13,3,FALSE))</f>
        <v>372.37653397513594</v>
      </c>
      <c r="R16" s="3">
        <f t="shared" si="13"/>
        <v>142.97822072841879</v>
      </c>
      <c r="S16" s="3">
        <f t="shared" si="13"/>
        <v>59.580245436021748</v>
      </c>
      <c r="T16" s="3">
        <f t="shared" si="13"/>
        <v>74.47530679502718</v>
      </c>
      <c r="U16" s="3">
        <f t="shared" si="13"/>
        <v>276.50005147232821</v>
      </c>
      <c r="V16" s="3">
        <f t="shared" si="13"/>
        <v>74.47530679502718</v>
      </c>
      <c r="W16" s="3">
        <f t="shared" si="13"/>
        <v>74.47530679502718</v>
      </c>
      <c r="X16" s="3">
        <f t="shared" si="13"/>
        <v>417.2978852169008</v>
      </c>
      <c r="Z16" s="3">
        <v>10</v>
      </c>
      <c r="AA16" s="3" t="s">
        <v>0</v>
      </c>
      <c r="AB16" s="3">
        <f t="shared" si="11"/>
        <v>671428572.42857134</v>
      </c>
      <c r="AC16" s="3">
        <f t="shared" si="2"/>
        <v>372.37653397513594</v>
      </c>
      <c r="AD16" s="3">
        <f t="shared" si="3"/>
        <v>253702825919.08636</v>
      </c>
    </row>
    <row r="17" spans="1:30" x14ac:dyDescent="0.3">
      <c r="A17" s="3" t="str">
        <f>B17:B56&amp;K17:K56</f>
        <v>BECCS1</v>
      </c>
      <c r="B17" s="3" t="s">
        <v>0</v>
      </c>
      <c r="C17" s="3">
        <f>0</f>
        <v>0</v>
      </c>
      <c r="D17" s="3">
        <f>IF($C17=0,0,VLOOKUP($B17,$A$5:$J$13,8,FALSE)+VLOOKUP($C17,$L$5:$M$13,2,FALSE)*VLOOKUP($B17,$A$5:$J$13,10,FALSE)/$B$2)</f>
        <v>0</v>
      </c>
      <c r="E17" s="3">
        <f>(D17*(VLOOKUP($B17,$A$5:$J$13,6,FALSE)*VLOOKUP($B17,$A$5:$J$13,4,FALSE)^(-VLOOKUP($B17,$A$5:$J$13,3,FALSE)))/VLOOKUP($B17,$A$5:$J$13,5,FALSE))^(1/VLOOKUP($B17,$A$5:$J$13,6,FALSE))</f>
        <v>0</v>
      </c>
      <c r="F17" s="3">
        <f>E17</f>
        <v>0</v>
      </c>
      <c r="G17" s="3">
        <f>E18</f>
        <v>129438671.46854091</v>
      </c>
      <c r="H17" s="3">
        <f>D17</f>
        <v>0</v>
      </c>
      <c r="I17" s="3">
        <f>D18</f>
        <v>50090549370.098755</v>
      </c>
      <c r="J17" s="17">
        <f>(I17-H17)/(G17-F17)</f>
        <v>386.98287615129675</v>
      </c>
      <c r="K17" s="3">
        <f>C17+1</f>
        <v>1</v>
      </c>
      <c r="O17" s="3">
        <v>11</v>
      </c>
      <c r="P17" s="16">
        <f t="shared" si="10"/>
        <v>738095239.09523797</v>
      </c>
      <c r="Q17" s="3">
        <f t="shared" si="13"/>
        <v>371.86575869141029</v>
      </c>
      <c r="R17" s="3">
        <f t="shared" si="13"/>
        <v>143.36542944657288</v>
      </c>
      <c r="S17" s="3">
        <f t="shared" si="13"/>
        <v>59.498521390625648</v>
      </c>
      <c r="T17" s="3">
        <f t="shared" si="13"/>
        <v>74.373151738282061</v>
      </c>
      <c r="U17" s="3">
        <f t="shared" si="13"/>
        <v>275.73819913823741</v>
      </c>
      <c r="V17" s="3">
        <f t="shared" si="13"/>
        <v>74.373151738282061</v>
      </c>
      <c r="W17" s="3">
        <f t="shared" si="13"/>
        <v>74.373151738282061</v>
      </c>
      <c r="X17" s="3">
        <f t="shared" si="13"/>
        <v>416.43742247294273</v>
      </c>
      <c r="Z17" s="3">
        <v>11</v>
      </c>
      <c r="AA17" s="3" t="s">
        <v>0</v>
      </c>
      <c r="AB17" s="3">
        <f t="shared" si="11"/>
        <v>738095239.09523797</v>
      </c>
      <c r="AC17" s="3">
        <f t="shared" si="2"/>
        <v>371.86575869141029</v>
      </c>
      <c r="AD17" s="3">
        <f t="shared" si="3"/>
        <v>278510629861.17102</v>
      </c>
    </row>
    <row r="18" spans="1:30" x14ac:dyDescent="0.3">
      <c r="A18" s="3" t="str">
        <f t="shared" ref="A18:A56" si="14">B18:B57&amp;K18:K57</f>
        <v>BECCS2</v>
      </c>
      <c r="B18" s="3" t="s">
        <v>0</v>
      </c>
      <c r="C18" s="3">
        <f>C17+1</f>
        <v>1</v>
      </c>
      <c r="D18" s="3">
        <f t="shared" ref="D18:D37" si="15">IF($C18=0,0,VLOOKUP($B18,$A$5:$J$13,8,FALSE)+VLOOKUP($C18,$L$5:$M$13,2,FALSE)*VLOOKUP($B18,$A$5:$J$13,10,FALSE)/$B$2)</f>
        <v>50090549370.098755</v>
      </c>
      <c r="E18" s="3">
        <f t="shared" ref="E18:E56" si="16">(D18*(VLOOKUP($B18,$A$5:$J$13,6,FALSE)*VLOOKUP($B18,$A$5:$J$13,4,FALSE)^(-VLOOKUP($B18,$A$5:$J$13,3,FALSE)))/VLOOKUP($B18,$A$5:$J$13,5,FALSE))^(1/VLOOKUP($B18,$A$5:$J$13,6,FALSE))</f>
        <v>129438671.46854091</v>
      </c>
      <c r="F18" s="3">
        <f t="shared" ref="F18:F56" si="17">E18</f>
        <v>129438671.46854091</v>
      </c>
      <c r="G18" s="3">
        <f t="shared" ref="G18:G56" si="18">E19</f>
        <v>261530935.20623025</v>
      </c>
      <c r="H18" s="3">
        <f t="shared" ref="H18:H56" si="19">D18</f>
        <v>50090549370.098755</v>
      </c>
      <c r="I18" s="3">
        <f t="shared" ref="I18:I56" si="20">D19</f>
        <v>100181098740.19751</v>
      </c>
      <c r="J18" s="17">
        <f t="shared" ref="J18:J56" si="21">(I18-H18)/(G18-F18)</f>
        <v>379.20880415502052</v>
      </c>
      <c r="K18" s="3">
        <f t="shared" ref="K18:K56" si="22">C18+1</f>
        <v>2</v>
      </c>
      <c r="O18" s="3">
        <v>12</v>
      </c>
      <c r="P18" s="16">
        <f t="shared" si="10"/>
        <v>804761905.7619046</v>
      </c>
      <c r="Q18" s="3">
        <f t="shared" si="13"/>
        <v>371.39979444329379</v>
      </c>
      <c r="R18" s="3">
        <f t="shared" si="13"/>
        <v>143.72004835561083</v>
      </c>
      <c r="S18" s="3">
        <f t="shared" si="13"/>
        <v>59.423967110927009</v>
      </c>
      <c r="T18" s="3">
        <f t="shared" si="13"/>
        <v>74.279958888658754</v>
      </c>
      <c r="U18" s="3">
        <f t="shared" si="13"/>
        <v>275.04410657016024</v>
      </c>
      <c r="V18" s="3">
        <f t="shared" si="13"/>
        <v>74.279958888658754</v>
      </c>
      <c r="W18" s="3">
        <f t="shared" si="13"/>
        <v>74.279958888658754</v>
      </c>
      <c r="X18" s="3">
        <f t="shared" si="13"/>
        <v>415.65296851104426</v>
      </c>
      <c r="Z18" s="3">
        <v>12</v>
      </c>
      <c r="AA18" s="3" t="s">
        <v>0</v>
      </c>
      <c r="AB18" s="3">
        <f t="shared" si="11"/>
        <v>804761905.7619046</v>
      </c>
      <c r="AC18" s="3">
        <f t="shared" si="2"/>
        <v>371.39979444329379</v>
      </c>
      <c r="AD18" s="3">
        <f t="shared" si="3"/>
        <v>303285921228.15961</v>
      </c>
    </row>
    <row r="19" spans="1:30" x14ac:dyDescent="0.3">
      <c r="A19" s="3" t="str">
        <f t="shared" si="14"/>
        <v>BECCS3</v>
      </c>
      <c r="B19" s="3" t="s">
        <v>0</v>
      </c>
      <c r="C19" s="3">
        <f t="shared" ref="C19:C21" si="23">C18+1</f>
        <v>2</v>
      </c>
      <c r="D19" s="3">
        <f t="shared" si="15"/>
        <v>100181098740.19751</v>
      </c>
      <c r="E19" s="3">
        <f t="shared" si="16"/>
        <v>261530935.20623025</v>
      </c>
      <c r="F19" s="3">
        <f t="shared" si="17"/>
        <v>261530935.20623025</v>
      </c>
      <c r="G19" s="3">
        <f t="shared" si="18"/>
        <v>528423455.63218433</v>
      </c>
      <c r="H19" s="3">
        <f t="shared" si="19"/>
        <v>100181098740.19751</v>
      </c>
      <c r="I19" s="3">
        <f t="shared" si="20"/>
        <v>200362197480.39502</v>
      </c>
      <c r="J19" s="17">
        <f t="shared" si="21"/>
        <v>375.36120750147239</v>
      </c>
      <c r="K19" s="3">
        <f t="shared" si="22"/>
        <v>3</v>
      </c>
      <c r="O19" s="3">
        <v>13</v>
      </c>
      <c r="P19" s="16">
        <f t="shared" si="10"/>
        <v>871428572.42857122</v>
      </c>
      <c r="Q19" s="3">
        <f t="shared" si="13"/>
        <v>370.97145236827782</v>
      </c>
      <c r="R19" s="3">
        <f t="shared" si="13"/>
        <v>144.04720297890805</v>
      </c>
      <c r="S19" s="3">
        <f t="shared" si="13"/>
        <v>59.355432378924455</v>
      </c>
      <c r="T19" s="3">
        <f t="shared" si="13"/>
        <v>74.19429047365557</v>
      </c>
      <c r="U19" s="3">
        <f t="shared" si="13"/>
        <v>274.40683086390214</v>
      </c>
      <c r="V19" s="3">
        <f t="shared" si="13"/>
        <v>74.19429047365557</v>
      </c>
      <c r="W19" s="3">
        <f t="shared" si="13"/>
        <v>74.19429047365557</v>
      </c>
      <c r="X19" s="3">
        <f t="shared" si="13"/>
        <v>414.93228898114677</v>
      </c>
      <c r="Z19" s="3">
        <v>13</v>
      </c>
      <c r="AA19" s="3" t="s">
        <v>0</v>
      </c>
      <c r="AB19" s="3">
        <f t="shared" si="11"/>
        <v>871428572.42857122</v>
      </c>
      <c r="AC19" s="3">
        <f t="shared" si="2"/>
        <v>370.97145236827782</v>
      </c>
      <c r="AD19" s="3">
        <f t="shared" si="3"/>
        <v>328031437336.89716</v>
      </c>
    </row>
    <row r="20" spans="1:30" x14ac:dyDescent="0.3">
      <c r="A20" s="3" t="str">
        <f t="shared" si="14"/>
        <v>BECCS4</v>
      </c>
      <c r="B20" s="3" t="s">
        <v>0</v>
      </c>
      <c r="C20" s="3">
        <f t="shared" si="23"/>
        <v>3</v>
      </c>
      <c r="D20" s="3">
        <f t="shared" si="15"/>
        <v>200362197480.39502</v>
      </c>
      <c r="E20" s="3">
        <f t="shared" si="16"/>
        <v>528423455.63218433</v>
      </c>
      <c r="F20" s="3">
        <f t="shared" si="17"/>
        <v>528423455.63218433</v>
      </c>
      <c r="G20" s="3">
        <f t="shared" si="18"/>
        <v>1067679998.3224591</v>
      </c>
      <c r="H20" s="3">
        <f t="shared" si="19"/>
        <v>200362197480.39502</v>
      </c>
      <c r="I20" s="3">
        <f t="shared" si="20"/>
        <v>400724394960.79004</v>
      </c>
      <c r="J20" s="17">
        <f t="shared" si="21"/>
        <v>371.55265002593444</v>
      </c>
      <c r="K20" s="3">
        <f t="shared" si="22"/>
        <v>4</v>
      </c>
      <c r="O20" s="3">
        <v>14</v>
      </c>
      <c r="P20" s="16">
        <f t="shared" si="10"/>
        <v>938095239.09523785</v>
      </c>
      <c r="Q20" s="3">
        <f t="shared" si="13"/>
        <v>370.57514279154083</v>
      </c>
      <c r="R20" s="3">
        <f t="shared" si="13"/>
        <v>144.35089307608351</v>
      </c>
      <c r="S20" s="3">
        <f t="shared" si="13"/>
        <v>59.292022846646532</v>
      </c>
      <c r="T20" s="3">
        <f t="shared" si="13"/>
        <v>74.115028558308154</v>
      </c>
      <c r="U20" s="3">
        <f t="shared" si="13"/>
        <v>273.81787385325782</v>
      </c>
      <c r="V20" s="3">
        <f t="shared" si="13"/>
        <v>74.115028558308154</v>
      </c>
      <c r="W20" s="3">
        <f t="shared" si="13"/>
        <v>74.115028558308154</v>
      </c>
      <c r="X20" s="3">
        <f t="shared" si="13"/>
        <v>414.26587693612868</v>
      </c>
      <c r="Z20" s="3">
        <v>14</v>
      </c>
      <c r="AA20" s="3" t="s">
        <v>0</v>
      </c>
      <c r="AB20" s="3">
        <f t="shared" si="11"/>
        <v>938095239.09523785</v>
      </c>
      <c r="AC20" s="3">
        <f t="shared" si="2"/>
        <v>370.57514279154083</v>
      </c>
      <c r="AD20" s="3">
        <f t="shared" si="3"/>
        <v>352749492531.66174</v>
      </c>
    </row>
    <row r="21" spans="1:30" x14ac:dyDescent="0.3">
      <c r="A21" s="3" t="str">
        <f t="shared" si="14"/>
        <v>BECCS5</v>
      </c>
      <c r="B21" s="3" t="s">
        <v>0</v>
      </c>
      <c r="C21" s="3">
        <f t="shared" si="23"/>
        <v>4</v>
      </c>
      <c r="D21" s="3">
        <f t="shared" si="15"/>
        <v>400724394960.79004</v>
      </c>
      <c r="E21" s="3">
        <f t="shared" si="16"/>
        <v>1067679998.3224591</v>
      </c>
      <c r="F21" s="3">
        <f t="shared" si="17"/>
        <v>1067679998.3224591</v>
      </c>
      <c r="G21" s="3">
        <f t="shared" si="18"/>
        <v>0</v>
      </c>
      <c r="H21" s="3">
        <f t="shared" si="19"/>
        <v>400724394960.79004</v>
      </c>
      <c r="I21" s="3">
        <f t="shared" si="20"/>
        <v>0</v>
      </c>
      <c r="J21" s="17">
        <f t="shared" si="21"/>
        <v>375.32256442980014</v>
      </c>
      <c r="K21" s="3">
        <f t="shared" si="22"/>
        <v>5</v>
      </c>
      <c r="O21" s="3">
        <v>15</v>
      </c>
      <c r="P21" s="16">
        <f t="shared" si="10"/>
        <v>1004761905.7619045</v>
      </c>
      <c r="Q21" s="3">
        <f t="shared" si="13"/>
        <v>370.20643385772632</v>
      </c>
      <c r="R21" s="3">
        <f t="shared" si="13"/>
        <v>144.63430049521551</v>
      </c>
      <c r="S21" s="3">
        <f t="shared" si="13"/>
        <v>59.23302941723621</v>
      </c>
      <c r="T21" s="3">
        <f t="shared" si="13"/>
        <v>74.041286771545273</v>
      </c>
      <c r="U21" s="3">
        <f t="shared" si="13"/>
        <v>273.27050527138812</v>
      </c>
      <c r="V21" s="3">
        <f t="shared" si="13"/>
        <v>74.041286771545273</v>
      </c>
      <c r="W21" s="3">
        <f t="shared" si="13"/>
        <v>74.041286771545273</v>
      </c>
      <c r="X21" s="3">
        <f t="shared" si="13"/>
        <v>413.64619891135698</v>
      </c>
      <c r="Z21" s="3">
        <v>15</v>
      </c>
      <c r="AA21" s="3" t="s">
        <v>0</v>
      </c>
      <c r="AB21" s="3">
        <f t="shared" si="11"/>
        <v>1004761905.7619045</v>
      </c>
      <c r="AC21" s="3">
        <f t="shared" si="2"/>
        <v>370.20643385772632</v>
      </c>
      <c r="AD21" s="3">
        <f t="shared" si="3"/>
        <v>377442069094.91772</v>
      </c>
    </row>
    <row r="22" spans="1:30" x14ac:dyDescent="0.3">
      <c r="A22" s="3" t="str">
        <f t="shared" si="14"/>
        <v>AR1</v>
      </c>
      <c r="B22" s="3" t="s">
        <v>1</v>
      </c>
      <c r="C22" s="3">
        <f>0</f>
        <v>0</v>
      </c>
      <c r="D22" s="3">
        <f t="shared" si="15"/>
        <v>0</v>
      </c>
      <c r="E22" s="3">
        <f t="shared" si="16"/>
        <v>0</v>
      </c>
      <c r="F22" s="3">
        <f t="shared" si="17"/>
        <v>0</v>
      </c>
      <c r="G22" s="3">
        <f t="shared" si="18"/>
        <v>141008116.25909904</v>
      </c>
      <c r="H22" s="3">
        <f t="shared" si="19"/>
        <v>0</v>
      </c>
      <c r="I22" s="3">
        <f t="shared" si="20"/>
        <v>18746387842.663742</v>
      </c>
      <c r="J22" s="17">
        <f t="shared" si="21"/>
        <v>132.94545264485134</v>
      </c>
      <c r="K22" s="3">
        <f t="shared" si="22"/>
        <v>1</v>
      </c>
      <c r="Z22" s="3">
        <v>0</v>
      </c>
      <c r="AA22" s="3" t="s">
        <v>1</v>
      </c>
      <c r="AB22" s="3">
        <v>1</v>
      </c>
      <c r="AC22" s="3">
        <f t="shared" si="2"/>
        <v>80</v>
      </c>
      <c r="AD22" s="3">
        <f t="shared" si="3"/>
        <v>0</v>
      </c>
    </row>
    <row r="23" spans="1:30" x14ac:dyDescent="0.3">
      <c r="A23" s="3" t="str">
        <f t="shared" si="14"/>
        <v>AR2</v>
      </c>
      <c r="B23" s="3" t="s">
        <v>1</v>
      </c>
      <c r="C23" s="3">
        <f>C22+1</f>
        <v>1</v>
      </c>
      <c r="D23" s="3">
        <f t="shared" si="15"/>
        <v>18746387842.663742</v>
      </c>
      <c r="E23" s="3">
        <f t="shared" si="16"/>
        <v>141008116.25909904</v>
      </c>
      <c r="F23" s="3">
        <f t="shared" si="17"/>
        <v>141008116.25909904</v>
      </c>
      <c r="G23" s="3">
        <f t="shared" si="18"/>
        <v>276638620.27342081</v>
      </c>
      <c r="H23" s="3">
        <f t="shared" si="19"/>
        <v>18746387842.663742</v>
      </c>
      <c r="I23" s="3">
        <f t="shared" si="20"/>
        <v>37492775685.327484</v>
      </c>
      <c r="J23" s="17">
        <f t="shared" si="21"/>
        <v>138.21660531973129</v>
      </c>
      <c r="K23" s="3">
        <f t="shared" si="22"/>
        <v>2</v>
      </c>
      <c r="Q23" s="22" t="s">
        <v>35</v>
      </c>
      <c r="Z23" s="3">
        <v>1</v>
      </c>
      <c r="AA23" s="3" t="s">
        <v>1</v>
      </c>
      <c r="AB23" s="3">
        <f>AB22+(VLOOKUP($AA23,$A$6:$J$13,7,FALSE))/$Z$20</f>
        <v>71428572.428571433</v>
      </c>
      <c r="AC23" s="3">
        <f t="shared" si="2"/>
        <v>134.1122505932365</v>
      </c>
      <c r="AD23" s="3">
        <f t="shared" si="3"/>
        <v>9313371400.0642281</v>
      </c>
    </row>
    <row r="24" spans="1:30" x14ac:dyDescent="0.3">
      <c r="A24" s="3" t="str">
        <f t="shared" si="14"/>
        <v>AR3</v>
      </c>
      <c r="B24" s="3" t="s">
        <v>1</v>
      </c>
      <c r="C24" s="3">
        <f t="shared" ref="C24:C26" si="24">C23+1</f>
        <v>2</v>
      </c>
      <c r="D24" s="3">
        <f t="shared" si="15"/>
        <v>37492775685.327484</v>
      </c>
      <c r="E24" s="3">
        <f t="shared" si="16"/>
        <v>276638620.27342081</v>
      </c>
      <c r="F24" s="3">
        <f t="shared" si="17"/>
        <v>276638620.27342081</v>
      </c>
      <c r="G24" s="3">
        <f t="shared" si="18"/>
        <v>542727101.51068079</v>
      </c>
      <c r="H24" s="3">
        <f t="shared" si="19"/>
        <v>37492775685.327484</v>
      </c>
      <c r="I24" s="3">
        <f t="shared" si="20"/>
        <v>74985551370.654968</v>
      </c>
      <c r="J24" s="17">
        <f t="shared" si="21"/>
        <v>140.9034149505207</v>
      </c>
      <c r="K24" s="3">
        <f t="shared" si="22"/>
        <v>3</v>
      </c>
      <c r="O24" s="3" t="s">
        <v>36</v>
      </c>
      <c r="P24" s="13" t="s">
        <v>33</v>
      </c>
      <c r="Q24" s="3" t="s">
        <v>0</v>
      </c>
      <c r="R24" s="9" t="s">
        <v>1</v>
      </c>
      <c r="S24" s="3" t="s">
        <v>15</v>
      </c>
      <c r="T24" s="3" t="s">
        <v>16</v>
      </c>
      <c r="U24" s="3" t="s">
        <v>20</v>
      </c>
      <c r="V24" s="3" t="s">
        <v>17</v>
      </c>
      <c r="W24" s="3" t="s">
        <v>18</v>
      </c>
      <c r="X24" s="3" t="s">
        <v>19</v>
      </c>
      <c r="Z24" s="3">
        <v>2</v>
      </c>
      <c r="AA24" s="3" t="s">
        <v>1</v>
      </c>
      <c r="AB24" s="3">
        <f t="shared" ref="AB24:AB37" si="25">AB23+(VLOOKUP($AA24,$A$6:$J$13,7,FALSE))/$Z$21</f>
        <v>138095239.09523809</v>
      </c>
      <c r="AC24" s="3">
        <f t="shared" si="2"/>
        <v>136.66206897137653</v>
      </c>
      <c r="AD24" s="3">
        <f t="shared" si="3"/>
        <v>18348188811.170738</v>
      </c>
    </row>
    <row r="25" spans="1:30" x14ac:dyDescent="0.3">
      <c r="A25" s="3" t="str">
        <f t="shared" si="14"/>
        <v>AR4</v>
      </c>
      <c r="B25" s="3" t="s">
        <v>1</v>
      </c>
      <c r="C25" s="3">
        <f t="shared" si="24"/>
        <v>3</v>
      </c>
      <c r="D25" s="3">
        <f t="shared" si="15"/>
        <v>74985551370.654968</v>
      </c>
      <c r="E25" s="3">
        <f t="shared" si="16"/>
        <v>542727101.51068079</v>
      </c>
      <c r="F25" s="3">
        <f t="shared" si="17"/>
        <v>542727101.51068079</v>
      </c>
      <c r="G25" s="3">
        <f t="shared" si="18"/>
        <v>1064756274.5326676</v>
      </c>
      <c r="H25" s="3">
        <f t="shared" si="19"/>
        <v>74985551370.654968</v>
      </c>
      <c r="I25" s="3">
        <f t="shared" si="20"/>
        <v>149971102741.30994</v>
      </c>
      <c r="J25" s="17">
        <f t="shared" si="21"/>
        <v>143.64245380496527</v>
      </c>
      <c r="K25" s="3">
        <f t="shared" si="22"/>
        <v>4</v>
      </c>
      <c r="O25" s="3">
        <v>0</v>
      </c>
      <c r="P25" s="16">
        <f>VLOOKUP($Q24,$A$6:$J$13,4,FALSE)</f>
        <v>1</v>
      </c>
      <c r="Q25" s="16">
        <f t="shared" ref="Q25:X34" si="26">(1/(1-VLOOKUP(Q$24,$A$6:$J$13,3,FALSE)))*(Q6*$P25-VLOOKUP(Q$24,$A$6:$J$13,5,FALSE)*VLOOKUP(Q$24,$A$6:$J$13,4,FALSE))</f>
        <v>0</v>
      </c>
      <c r="R25" s="16">
        <f t="shared" si="26"/>
        <v>0</v>
      </c>
      <c r="S25" s="16">
        <f t="shared" si="26"/>
        <v>0</v>
      </c>
      <c r="T25" s="16">
        <f t="shared" si="26"/>
        <v>0</v>
      </c>
      <c r="U25" s="16">
        <f t="shared" si="26"/>
        <v>0</v>
      </c>
      <c r="V25" s="16">
        <f t="shared" si="26"/>
        <v>0</v>
      </c>
      <c r="W25" s="16">
        <f t="shared" si="26"/>
        <v>0</v>
      </c>
      <c r="X25" s="16">
        <f t="shared" si="26"/>
        <v>0</v>
      </c>
      <c r="Z25" s="3">
        <v>3</v>
      </c>
      <c r="AA25" s="3" t="s">
        <v>1</v>
      </c>
      <c r="AB25" s="3">
        <f t="shared" si="25"/>
        <v>204761905.76190475</v>
      </c>
      <c r="AC25" s="3">
        <f t="shared" si="2"/>
        <v>138.20868322397735</v>
      </c>
      <c r="AD25" s="3">
        <f t="shared" si="3"/>
        <v>27513826590.40807</v>
      </c>
    </row>
    <row r="26" spans="1:30" x14ac:dyDescent="0.3">
      <c r="A26" s="3" t="str">
        <f t="shared" si="14"/>
        <v>AR5</v>
      </c>
      <c r="B26" s="3" t="s">
        <v>1</v>
      </c>
      <c r="C26" s="3">
        <f t="shared" si="24"/>
        <v>4</v>
      </c>
      <c r="D26" s="3">
        <f t="shared" si="15"/>
        <v>149971102741.30994</v>
      </c>
      <c r="E26" s="3">
        <f t="shared" si="16"/>
        <v>1064756274.5326676</v>
      </c>
      <c r="F26" s="3">
        <f t="shared" si="17"/>
        <v>1064756274.5326676</v>
      </c>
      <c r="G26" s="3">
        <f t="shared" si="18"/>
        <v>0</v>
      </c>
      <c r="H26" s="3">
        <f t="shared" si="19"/>
        <v>149971102741.30994</v>
      </c>
      <c r="I26" s="3">
        <f t="shared" si="20"/>
        <v>0</v>
      </c>
      <c r="J26" s="17">
        <f t="shared" si="21"/>
        <v>140.85017043654781</v>
      </c>
      <c r="K26" s="3">
        <f t="shared" si="22"/>
        <v>5</v>
      </c>
      <c r="O26" s="3">
        <v>1</v>
      </c>
      <c r="P26" s="16">
        <f>P25+(VLOOKUP($Q5,$A$6:$J$13,7,FALSE))/$O$20</f>
        <v>71428572.428571433</v>
      </c>
      <c r="Q26" s="16">
        <f t="shared" si="26"/>
        <v>27880938251.241886</v>
      </c>
      <c r="R26" s="16">
        <f t="shared" si="26"/>
        <v>9313371400.0642281</v>
      </c>
      <c r="S26" s="16">
        <f t="shared" si="26"/>
        <v>4460950120.1987019</v>
      </c>
      <c r="T26" s="16">
        <f t="shared" si="26"/>
        <v>5576187650.2483778</v>
      </c>
      <c r="U26" s="16">
        <f t="shared" si="26"/>
        <v>21715834719.98299</v>
      </c>
      <c r="V26" s="16">
        <f t="shared" si="26"/>
        <v>5576187650.2483778</v>
      </c>
      <c r="W26" s="16">
        <f t="shared" si="26"/>
        <v>5576187650.2483778</v>
      </c>
      <c r="X26" s="16">
        <f t="shared" si="26"/>
        <v>31997118299.220181</v>
      </c>
      <c r="Z26" s="3">
        <v>4</v>
      </c>
      <c r="AA26" s="3" t="s">
        <v>1</v>
      </c>
      <c r="AB26" s="3">
        <f t="shared" si="25"/>
        <v>271428572.4285714</v>
      </c>
      <c r="AC26" s="3">
        <f t="shared" si="2"/>
        <v>139.32606656286447</v>
      </c>
      <c r="AD26" s="3">
        <f t="shared" si="3"/>
        <v>36766682326.1017</v>
      </c>
    </row>
    <row r="27" spans="1:30" x14ac:dyDescent="0.3">
      <c r="A27" s="3" t="str">
        <f t="shared" si="14"/>
        <v>SCS1</v>
      </c>
      <c r="B27" s="3" t="s">
        <v>15</v>
      </c>
      <c r="C27" s="3">
        <f>0</f>
        <v>0</v>
      </c>
      <c r="D27" s="3">
        <f t="shared" si="15"/>
        <v>0</v>
      </c>
      <c r="E27" s="3">
        <f t="shared" si="16"/>
        <v>0</v>
      </c>
      <c r="F27" s="3">
        <f t="shared" si="17"/>
        <v>0</v>
      </c>
      <c r="G27" s="3">
        <f t="shared" si="18"/>
        <v>129438671.46854091</v>
      </c>
      <c r="H27" s="3">
        <f t="shared" si="19"/>
        <v>0</v>
      </c>
      <c r="I27" s="3">
        <f t="shared" si="20"/>
        <v>8014487899.2158022</v>
      </c>
      <c r="J27" s="17">
        <f t="shared" si="21"/>
        <v>61.917260184207493</v>
      </c>
      <c r="K27" s="3">
        <f t="shared" si="22"/>
        <v>1</v>
      </c>
      <c r="O27" s="3">
        <v>2</v>
      </c>
      <c r="P27" s="16">
        <f t="shared" ref="P27:P40" si="27">P26+(VLOOKUP($AA27,$A$6:$J$13,7,FALSE))/$Z$21</f>
        <v>138095239.09523809</v>
      </c>
      <c r="Q27" s="16">
        <f t="shared" si="26"/>
        <v>53390353922.992485</v>
      </c>
      <c r="R27" s="16">
        <f t="shared" si="26"/>
        <v>18348188811.170738</v>
      </c>
      <c r="S27" s="16">
        <f t="shared" si="26"/>
        <v>8542456627.6787977</v>
      </c>
      <c r="T27" s="16">
        <f t="shared" si="26"/>
        <v>10678070784.598495</v>
      </c>
      <c r="U27" s="16">
        <f t="shared" si="26"/>
        <v>41184943378.978661</v>
      </c>
      <c r="V27" s="16">
        <f t="shared" si="26"/>
        <v>10678070784.598495</v>
      </c>
      <c r="W27" s="16">
        <f t="shared" si="26"/>
        <v>10678070784.598495</v>
      </c>
      <c r="X27" s="16">
        <f t="shared" si="26"/>
        <v>60978237725.129883</v>
      </c>
      <c r="Z27" s="3">
        <v>5</v>
      </c>
      <c r="AA27" s="3" t="s">
        <v>1</v>
      </c>
      <c r="AB27" s="3">
        <f t="shared" si="25"/>
        <v>338095239.09523809</v>
      </c>
      <c r="AC27" s="3">
        <f t="shared" si="2"/>
        <v>140.20303076188435</v>
      </c>
      <c r="AD27" s="3">
        <f t="shared" si="3"/>
        <v>46085357533.888062</v>
      </c>
    </row>
    <row r="28" spans="1:30" x14ac:dyDescent="0.3">
      <c r="A28" s="3" t="str">
        <f t="shared" si="14"/>
        <v>SCS2</v>
      </c>
      <c r="B28" s="3" t="s">
        <v>15</v>
      </c>
      <c r="C28" s="3">
        <f>C27+1</f>
        <v>1</v>
      </c>
      <c r="D28" s="3">
        <f t="shared" si="15"/>
        <v>8014487899.2158022</v>
      </c>
      <c r="E28" s="3">
        <f t="shared" si="16"/>
        <v>129438671.46854091</v>
      </c>
      <c r="F28" s="3">
        <f t="shared" si="17"/>
        <v>129438671.46854091</v>
      </c>
      <c r="G28" s="3">
        <f t="shared" si="18"/>
        <v>261530935.20623025</v>
      </c>
      <c r="H28" s="3">
        <f t="shared" si="19"/>
        <v>8014487899.2158022</v>
      </c>
      <c r="I28" s="3">
        <f t="shared" si="20"/>
        <v>16028975798.431604</v>
      </c>
      <c r="J28" s="17">
        <f t="shared" si="21"/>
        <v>60.67340866480329</v>
      </c>
      <c r="K28" s="3">
        <f t="shared" si="22"/>
        <v>2</v>
      </c>
      <c r="O28" s="3">
        <v>3</v>
      </c>
      <c r="P28" s="16">
        <f t="shared" si="27"/>
        <v>204761905.76190475</v>
      </c>
      <c r="Q28" s="16">
        <f t="shared" si="26"/>
        <v>78714149948.185654</v>
      </c>
      <c r="R28" s="16">
        <f t="shared" si="26"/>
        <v>27513826590.40807</v>
      </c>
      <c r="S28" s="16">
        <f t="shared" si="26"/>
        <v>12594263991.709707</v>
      </c>
      <c r="T28" s="16">
        <f t="shared" si="26"/>
        <v>15742829989.637133</v>
      </c>
      <c r="U28" s="16">
        <f t="shared" si="26"/>
        <v>60370233131.936325</v>
      </c>
      <c r="V28" s="16">
        <f t="shared" si="26"/>
        <v>15742829989.637133</v>
      </c>
      <c r="W28" s="16">
        <f t="shared" si="26"/>
        <v>15742829989.637133</v>
      </c>
      <c r="X28" s="16">
        <f t="shared" si="26"/>
        <v>89642764984.182678</v>
      </c>
      <c r="Z28" s="3">
        <v>6</v>
      </c>
      <c r="AA28" s="3" t="s">
        <v>1</v>
      </c>
      <c r="AB28" s="3">
        <f t="shared" si="25"/>
        <v>404761905.76190478</v>
      </c>
      <c r="AC28" s="3">
        <f t="shared" si="2"/>
        <v>140.92575924012914</v>
      </c>
      <c r="AD28" s="3">
        <f t="shared" si="3"/>
        <v>55457018790.76548</v>
      </c>
    </row>
    <row r="29" spans="1:30" x14ac:dyDescent="0.3">
      <c r="A29" s="3" t="str">
        <f t="shared" si="14"/>
        <v>SCS3</v>
      </c>
      <c r="B29" s="3" t="s">
        <v>15</v>
      </c>
      <c r="C29" s="3">
        <f t="shared" ref="C29:C31" si="28">C28+1</f>
        <v>2</v>
      </c>
      <c r="D29" s="3">
        <f t="shared" si="15"/>
        <v>16028975798.431604</v>
      </c>
      <c r="E29" s="3">
        <f t="shared" si="16"/>
        <v>261530935.20623025</v>
      </c>
      <c r="F29" s="3">
        <f t="shared" si="17"/>
        <v>261530935.20623025</v>
      </c>
      <c r="G29" s="3">
        <f t="shared" si="18"/>
        <v>528423455.63218433</v>
      </c>
      <c r="H29" s="3">
        <f t="shared" si="19"/>
        <v>16028975798.431604</v>
      </c>
      <c r="I29" s="3">
        <f t="shared" si="20"/>
        <v>32057951596.863209</v>
      </c>
      <c r="J29" s="17">
        <f t="shared" si="21"/>
        <v>60.057793200235594</v>
      </c>
      <c r="K29" s="3">
        <f t="shared" si="22"/>
        <v>3</v>
      </c>
      <c r="O29" s="3">
        <v>4</v>
      </c>
      <c r="P29" s="16">
        <f t="shared" si="27"/>
        <v>271428572.4285714</v>
      </c>
      <c r="Q29" s="16">
        <f t="shared" si="26"/>
        <v>103916466264.17596</v>
      </c>
      <c r="R29" s="16">
        <f t="shared" si="26"/>
        <v>36766682326.1017</v>
      </c>
      <c r="S29" s="16">
        <f t="shared" si="26"/>
        <v>16626634602.268154</v>
      </c>
      <c r="T29" s="16">
        <f t="shared" si="26"/>
        <v>20783293252.835197</v>
      </c>
      <c r="U29" s="16">
        <f t="shared" si="26"/>
        <v>79370945566.654922</v>
      </c>
      <c r="V29" s="16">
        <f t="shared" si="26"/>
        <v>20783293252.835197</v>
      </c>
      <c r="W29" s="16">
        <f t="shared" si="26"/>
        <v>20783293252.835197</v>
      </c>
      <c r="X29" s="16">
        <f t="shared" si="26"/>
        <v>118100748347.71626</v>
      </c>
      <c r="Z29" s="3">
        <v>7</v>
      </c>
      <c r="AA29" s="3" t="s">
        <v>1</v>
      </c>
      <c r="AB29" s="3">
        <f t="shared" si="25"/>
        <v>471428572.42857146</v>
      </c>
      <c r="AC29" s="3">
        <f t="shared" si="2"/>
        <v>141.54095643147917</v>
      </c>
      <c r="AD29" s="3">
        <f t="shared" si="3"/>
        <v>64873081997.603722</v>
      </c>
    </row>
    <row r="30" spans="1:30" x14ac:dyDescent="0.3">
      <c r="A30" s="3" t="str">
        <f t="shared" si="14"/>
        <v>SCS4</v>
      </c>
      <c r="B30" s="3" t="s">
        <v>15</v>
      </c>
      <c r="C30" s="3">
        <f t="shared" si="28"/>
        <v>3</v>
      </c>
      <c r="D30" s="3">
        <f t="shared" si="15"/>
        <v>32057951596.863209</v>
      </c>
      <c r="E30" s="3">
        <f t="shared" si="16"/>
        <v>528423455.63218433</v>
      </c>
      <c r="F30" s="3">
        <f t="shared" si="17"/>
        <v>528423455.63218433</v>
      </c>
      <c r="G30" s="3">
        <f t="shared" si="18"/>
        <v>1067679998.3224591</v>
      </c>
      <c r="H30" s="3">
        <f t="shared" si="19"/>
        <v>32057951596.863209</v>
      </c>
      <c r="I30" s="3">
        <f t="shared" si="20"/>
        <v>64115903193.726418</v>
      </c>
      <c r="J30" s="17">
        <f t="shared" si="21"/>
        <v>59.448424004149523</v>
      </c>
      <c r="K30" s="3">
        <f t="shared" si="22"/>
        <v>4</v>
      </c>
      <c r="O30" s="3">
        <v>5</v>
      </c>
      <c r="P30" s="16">
        <f t="shared" si="27"/>
        <v>338095239.09523809</v>
      </c>
      <c r="Q30" s="16">
        <f t="shared" si="26"/>
        <v>129028260822.66647</v>
      </c>
      <c r="R30" s="16">
        <f t="shared" si="26"/>
        <v>46085357533.888062</v>
      </c>
      <c r="S30" s="16">
        <f t="shared" si="26"/>
        <v>20644521731.626637</v>
      </c>
      <c r="T30" s="16">
        <f t="shared" si="26"/>
        <v>25805652164.533295</v>
      </c>
      <c r="U30" s="16">
        <f t="shared" si="26"/>
        <v>98234709959.796005</v>
      </c>
      <c r="V30" s="16">
        <f t="shared" si="26"/>
        <v>25805652164.533295</v>
      </c>
      <c r="W30" s="16">
        <f t="shared" si="26"/>
        <v>25805652164.533295</v>
      </c>
      <c r="X30" s="16">
        <f t="shared" si="26"/>
        <v>146405153996.15839</v>
      </c>
      <c r="Z30" s="3">
        <v>8</v>
      </c>
      <c r="AA30" s="3" t="s">
        <v>1</v>
      </c>
      <c r="AB30" s="3">
        <f t="shared" si="25"/>
        <v>538095239.09523809</v>
      </c>
      <c r="AC30" s="3">
        <f t="shared" si="2"/>
        <v>142.07682091335482</v>
      </c>
      <c r="AD30" s="3">
        <f t="shared" si="3"/>
        <v>74327390313.021484</v>
      </c>
    </row>
    <row r="31" spans="1:30" x14ac:dyDescent="0.3">
      <c r="A31" s="3" t="str">
        <f t="shared" si="14"/>
        <v>SCS5</v>
      </c>
      <c r="B31" s="3" t="s">
        <v>15</v>
      </c>
      <c r="C31" s="3">
        <f t="shared" si="28"/>
        <v>4</v>
      </c>
      <c r="D31" s="3">
        <f t="shared" si="15"/>
        <v>64115903193.726418</v>
      </c>
      <c r="E31" s="3">
        <f t="shared" si="16"/>
        <v>1067679998.3224591</v>
      </c>
      <c r="F31" s="3">
        <f t="shared" si="17"/>
        <v>1067679998.3224591</v>
      </c>
      <c r="G31" s="3">
        <f t="shared" si="18"/>
        <v>0</v>
      </c>
      <c r="H31" s="3">
        <f t="shared" si="19"/>
        <v>64115903193.726418</v>
      </c>
      <c r="I31" s="3">
        <f t="shared" si="20"/>
        <v>0</v>
      </c>
      <c r="J31" s="17">
        <f t="shared" si="21"/>
        <v>60.051610308768026</v>
      </c>
      <c r="K31" s="3">
        <f t="shared" si="22"/>
        <v>5</v>
      </c>
      <c r="O31" s="3">
        <v>6</v>
      </c>
      <c r="P31" s="16">
        <f t="shared" si="27"/>
        <v>404761905.76190478</v>
      </c>
      <c r="Q31" s="16">
        <f t="shared" si="26"/>
        <v>154067886785.37119</v>
      </c>
      <c r="R31" s="16">
        <f t="shared" si="26"/>
        <v>55457018790.76548</v>
      </c>
      <c r="S31" s="16">
        <f t="shared" si="26"/>
        <v>24650861885.659389</v>
      </c>
      <c r="T31" s="16">
        <f t="shared" si="26"/>
        <v>30813577357.07423</v>
      </c>
      <c r="U31" s="16">
        <f t="shared" si="26"/>
        <v>116989652018.74783</v>
      </c>
      <c r="V31" s="16">
        <f t="shared" si="26"/>
        <v>30813577357.07423</v>
      </c>
      <c r="W31" s="16">
        <f t="shared" si="26"/>
        <v>30813577357.07423</v>
      </c>
      <c r="X31" s="16">
        <f t="shared" si="26"/>
        <v>174587320920.16483</v>
      </c>
      <c r="Z31" s="3">
        <v>9</v>
      </c>
      <c r="AA31" s="3" t="s">
        <v>1</v>
      </c>
      <c r="AB31" s="3">
        <f t="shared" si="25"/>
        <v>604761905.76190472</v>
      </c>
      <c r="AC31" s="3">
        <f t="shared" si="2"/>
        <v>142.55170267831701</v>
      </c>
      <c r="AD31" s="3">
        <f t="shared" si="3"/>
        <v>83815307038.151398</v>
      </c>
    </row>
    <row r="32" spans="1:30" x14ac:dyDescent="0.3">
      <c r="A32" s="3" t="str">
        <f t="shared" si="14"/>
        <v>BC1</v>
      </c>
      <c r="B32" s="3" t="s">
        <v>16</v>
      </c>
      <c r="C32" s="3">
        <f>0</f>
        <v>0</v>
      </c>
      <c r="D32" s="3">
        <f t="shared" si="15"/>
        <v>0</v>
      </c>
      <c r="E32" s="3">
        <f t="shared" si="16"/>
        <v>0</v>
      </c>
      <c r="F32" s="3">
        <f t="shared" si="17"/>
        <v>0</v>
      </c>
      <c r="G32" s="3">
        <f t="shared" si="18"/>
        <v>129438671.46854091</v>
      </c>
      <c r="H32" s="3">
        <f t="shared" si="19"/>
        <v>0</v>
      </c>
      <c r="I32" s="3">
        <f t="shared" si="20"/>
        <v>10018109874.019751</v>
      </c>
      <c r="J32" s="17">
        <f t="shared" si="21"/>
        <v>77.396575230259344</v>
      </c>
      <c r="K32" s="3">
        <f t="shared" si="22"/>
        <v>1</v>
      </c>
      <c r="O32" s="3">
        <v>7</v>
      </c>
      <c r="P32" s="16">
        <f t="shared" si="27"/>
        <v>471428572.42857146</v>
      </c>
      <c r="Q32" s="16">
        <f t="shared" si="26"/>
        <v>179047510663.00842</v>
      </c>
      <c r="R32" s="16">
        <f t="shared" si="26"/>
        <v>64873081997.603722</v>
      </c>
      <c r="S32" s="16">
        <f t="shared" si="26"/>
        <v>28647601706.081345</v>
      </c>
      <c r="T32" s="16">
        <f t="shared" si="26"/>
        <v>35809502132.601685</v>
      </c>
      <c r="U32" s="16">
        <f t="shared" si="26"/>
        <v>135654359735.63449</v>
      </c>
      <c r="V32" s="16">
        <f t="shared" si="26"/>
        <v>35809502132.601685</v>
      </c>
      <c r="W32" s="16">
        <f t="shared" si="26"/>
        <v>35809502132.601685</v>
      </c>
      <c r="X32" s="16">
        <f t="shared" si="26"/>
        <v>202667992466.53998</v>
      </c>
      <c r="Z32" s="3">
        <v>10</v>
      </c>
      <c r="AA32" s="3" t="s">
        <v>1</v>
      </c>
      <c r="AB32" s="3">
        <f t="shared" si="25"/>
        <v>671428572.42857134</v>
      </c>
      <c r="AC32" s="3">
        <f t="shared" si="2"/>
        <v>142.97822072841879</v>
      </c>
      <c r="AD32" s="3">
        <f t="shared" si="3"/>
        <v>93333211818.600357</v>
      </c>
    </row>
    <row r="33" spans="1:30" x14ac:dyDescent="0.3">
      <c r="A33" s="3" t="str">
        <f t="shared" si="14"/>
        <v>BC2</v>
      </c>
      <c r="B33" s="3" t="s">
        <v>16</v>
      </c>
      <c r="C33" s="3">
        <f>C32+1</f>
        <v>1</v>
      </c>
      <c r="D33" s="3">
        <f t="shared" si="15"/>
        <v>10018109874.019751</v>
      </c>
      <c r="E33" s="3">
        <f t="shared" si="16"/>
        <v>129438671.46854091</v>
      </c>
      <c r="F33" s="3">
        <f t="shared" si="17"/>
        <v>129438671.46854091</v>
      </c>
      <c r="G33" s="3">
        <f t="shared" si="18"/>
        <v>261530935.20623025</v>
      </c>
      <c r="H33" s="3">
        <f t="shared" si="19"/>
        <v>10018109874.019751</v>
      </c>
      <c r="I33" s="3">
        <f t="shared" si="20"/>
        <v>20036219748.039501</v>
      </c>
      <c r="J33" s="17">
        <f t="shared" si="21"/>
        <v>75.841760831004095</v>
      </c>
      <c r="K33" s="3">
        <f t="shared" si="22"/>
        <v>2</v>
      </c>
      <c r="O33" s="3">
        <v>8</v>
      </c>
      <c r="P33" s="16">
        <f t="shared" si="27"/>
        <v>538095239.09523809</v>
      </c>
      <c r="Q33" s="16">
        <f t="shared" si="26"/>
        <v>203975794696.74075</v>
      </c>
      <c r="R33" s="16">
        <f t="shared" si="26"/>
        <v>74327390313.021484</v>
      </c>
      <c r="S33" s="16">
        <f t="shared" si="26"/>
        <v>32636127151.478523</v>
      </c>
      <c r="T33" s="16">
        <f t="shared" si="26"/>
        <v>40795158939.348152</v>
      </c>
      <c r="U33" s="16">
        <f t="shared" si="26"/>
        <v>154242034156.19281</v>
      </c>
      <c r="V33" s="16">
        <f t="shared" si="26"/>
        <v>40795158939.348152</v>
      </c>
      <c r="W33" s="16">
        <f t="shared" si="26"/>
        <v>40795158939.348152</v>
      </c>
      <c r="X33" s="16">
        <f t="shared" si="26"/>
        <v>230661918915.81268</v>
      </c>
      <c r="Z33" s="3">
        <v>11</v>
      </c>
      <c r="AA33" s="3" t="s">
        <v>1</v>
      </c>
      <c r="AB33" s="3">
        <f t="shared" si="25"/>
        <v>738095239.09523797</v>
      </c>
      <c r="AC33" s="3">
        <f t="shared" si="2"/>
        <v>143.36542944657288</v>
      </c>
      <c r="AD33" s="3">
        <f t="shared" si="3"/>
        <v>102878197950.3856</v>
      </c>
    </row>
    <row r="34" spans="1:30" x14ac:dyDescent="0.3">
      <c r="A34" s="3" t="str">
        <f t="shared" si="14"/>
        <v>BC3</v>
      </c>
      <c r="B34" s="3" t="s">
        <v>16</v>
      </c>
      <c r="C34" s="3">
        <f t="shared" ref="C34:C36" si="29">C33+1</f>
        <v>2</v>
      </c>
      <c r="D34" s="3">
        <f t="shared" si="15"/>
        <v>20036219748.039501</v>
      </c>
      <c r="E34" s="3">
        <f t="shared" si="16"/>
        <v>261530935.20623025</v>
      </c>
      <c r="F34" s="3">
        <f t="shared" si="17"/>
        <v>261530935.20623025</v>
      </c>
      <c r="G34" s="3">
        <f t="shared" si="18"/>
        <v>528423455.63218433</v>
      </c>
      <c r="H34" s="3">
        <f t="shared" si="19"/>
        <v>20036219748.039501</v>
      </c>
      <c r="I34" s="3">
        <f t="shared" si="20"/>
        <v>40072439496.079002</v>
      </c>
      <c r="J34" s="17">
        <f t="shared" si="21"/>
        <v>75.072241500294481</v>
      </c>
      <c r="K34" s="3">
        <f t="shared" si="22"/>
        <v>3</v>
      </c>
      <c r="O34" s="3">
        <v>9</v>
      </c>
      <c r="P34" s="16">
        <f t="shared" si="27"/>
        <v>604761905.76190472</v>
      </c>
      <c r="Q34" s="16">
        <f t="shared" si="26"/>
        <v>228859221684.89728</v>
      </c>
      <c r="R34" s="16">
        <f t="shared" si="26"/>
        <v>83815307038.151398</v>
      </c>
      <c r="S34" s="16">
        <f t="shared" si="26"/>
        <v>36617475469.583565</v>
      </c>
      <c r="T34" s="16">
        <f t="shared" si="26"/>
        <v>45771844336.979454</v>
      </c>
      <c r="U34" s="16">
        <f t="shared" si="26"/>
        <v>172762533891.38333</v>
      </c>
      <c r="V34" s="16">
        <f t="shared" si="26"/>
        <v>45771844336.979454</v>
      </c>
      <c r="W34" s="16">
        <f t="shared" si="26"/>
        <v>45771844336.979454</v>
      </c>
      <c r="X34" s="16">
        <f t="shared" si="26"/>
        <v>258580127621.27078</v>
      </c>
      <c r="Z34" s="3">
        <v>12</v>
      </c>
      <c r="AA34" s="3" t="s">
        <v>1</v>
      </c>
      <c r="AB34" s="3">
        <f t="shared" si="25"/>
        <v>804761905.7619046</v>
      </c>
      <c r="AC34" s="3">
        <f t="shared" si="2"/>
        <v>143.72004835561083</v>
      </c>
      <c r="AD34" s="3">
        <f t="shared" si="3"/>
        <v>112447879351.45851</v>
      </c>
    </row>
    <row r="35" spans="1:30" x14ac:dyDescent="0.3">
      <c r="A35" s="3" t="str">
        <f t="shared" si="14"/>
        <v>BC4</v>
      </c>
      <c r="B35" s="3" t="s">
        <v>16</v>
      </c>
      <c r="C35" s="3">
        <f t="shared" si="29"/>
        <v>3</v>
      </c>
      <c r="D35" s="3">
        <f t="shared" si="15"/>
        <v>40072439496.079002</v>
      </c>
      <c r="E35" s="3">
        <f t="shared" si="16"/>
        <v>528423455.63218433</v>
      </c>
      <c r="F35" s="3">
        <f t="shared" si="17"/>
        <v>528423455.63218433</v>
      </c>
      <c r="G35" s="3">
        <f t="shared" si="18"/>
        <v>1067679998.3224591</v>
      </c>
      <c r="H35" s="3">
        <f t="shared" si="19"/>
        <v>40072439496.079002</v>
      </c>
      <c r="I35" s="3">
        <f t="shared" si="20"/>
        <v>80144878992.158005</v>
      </c>
      <c r="J35" s="17">
        <f t="shared" si="21"/>
        <v>74.310530005186891</v>
      </c>
      <c r="K35" s="3">
        <f t="shared" si="22"/>
        <v>4</v>
      </c>
      <c r="O35" s="3">
        <v>10</v>
      </c>
      <c r="P35" s="16">
        <f t="shared" si="27"/>
        <v>671428572.42857134</v>
      </c>
      <c r="Q35" s="16">
        <f t="shared" ref="Q35:X40" si="30">(1/(1-VLOOKUP(Q$24,$A$6:$J$13,3,FALSE)))*(Q16*$P35-VLOOKUP(Q$24,$A$6:$J$13,5,FALSE)*VLOOKUP(Q$24,$A$6:$J$13,4,FALSE))</f>
        <v>253702825919.08636</v>
      </c>
      <c r="R35" s="16">
        <f t="shared" si="30"/>
        <v>93333211818.600357</v>
      </c>
      <c r="S35" s="16">
        <f t="shared" si="30"/>
        <v>40592452147.053818</v>
      </c>
      <c r="T35" s="16">
        <f t="shared" si="30"/>
        <v>50740565183.817268</v>
      </c>
      <c r="U35" s="16">
        <f t="shared" si="30"/>
        <v>191223500582.69788</v>
      </c>
      <c r="V35" s="16">
        <f t="shared" si="30"/>
        <v>50740565183.817268</v>
      </c>
      <c r="W35" s="16">
        <f t="shared" si="30"/>
        <v>50740565183.817268</v>
      </c>
      <c r="X35" s="16">
        <f t="shared" si="30"/>
        <v>286431174089.20593</v>
      </c>
      <c r="Z35" s="3">
        <v>13</v>
      </c>
      <c r="AA35" s="3" t="s">
        <v>1</v>
      </c>
      <c r="AB35" s="3">
        <f t="shared" si="25"/>
        <v>871428572.42857122</v>
      </c>
      <c r="AC35" s="3">
        <f t="shared" si="2"/>
        <v>144.04720297890805</v>
      </c>
      <c r="AD35" s="3">
        <f t="shared" si="3"/>
        <v>122040261567.38609</v>
      </c>
    </row>
    <row r="36" spans="1:30" x14ac:dyDescent="0.3">
      <c r="A36" s="3" t="str">
        <f t="shared" si="14"/>
        <v>BC5</v>
      </c>
      <c r="B36" s="3" t="s">
        <v>16</v>
      </c>
      <c r="C36" s="3">
        <f t="shared" si="29"/>
        <v>4</v>
      </c>
      <c r="D36" s="3">
        <f t="shared" si="15"/>
        <v>80144878992.158005</v>
      </c>
      <c r="E36" s="3">
        <f t="shared" si="16"/>
        <v>1067679998.3224591</v>
      </c>
      <c r="F36" s="3">
        <f t="shared" si="17"/>
        <v>1067679998.3224591</v>
      </c>
      <c r="G36" s="3">
        <f t="shared" si="18"/>
        <v>0</v>
      </c>
      <c r="H36" s="3">
        <f t="shared" si="19"/>
        <v>80144878992.158005</v>
      </c>
      <c r="I36" s="3">
        <f t="shared" si="20"/>
        <v>0</v>
      </c>
      <c r="J36" s="17">
        <f t="shared" si="21"/>
        <v>75.064512885960028</v>
      </c>
      <c r="K36" s="3">
        <f t="shared" si="22"/>
        <v>5</v>
      </c>
      <c r="O36" s="3">
        <v>11</v>
      </c>
      <c r="P36" s="16">
        <f t="shared" si="27"/>
        <v>738095239.09523797</v>
      </c>
      <c r="Q36" s="16">
        <f t="shared" si="30"/>
        <v>278510629861.17102</v>
      </c>
      <c r="R36" s="16">
        <f t="shared" si="30"/>
        <v>102878197950.3856</v>
      </c>
      <c r="S36" s="16">
        <f t="shared" si="30"/>
        <v>44561700777.787361</v>
      </c>
      <c r="T36" s="16">
        <f t="shared" si="30"/>
        <v>55702125972.234207</v>
      </c>
      <c r="U36" s="16">
        <f t="shared" si="30"/>
        <v>209631029981.42682</v>
      </c>
      <c r="V36" s="16">
        <f t="shared" si="30"/>
        <v>55702125972.234207</v>
      </c>
      <c r="W36" s="16">
        <f t="shared" si="30"/>
        <v>55702125972.234207</v>
      </c>
      <c r="X36" s="16">
        <f t="shared" si="30"/>
        <v>314221888681.30945</v>
      </c>
      <c r="Z36" s="3">
        <v>14</v>
      </c>
      <c r="AA36" s="3" t="s">
        <v>1</v>
      </c>
      <c r="AB36" s="3">
        <f t="shared" si="25"/>
        <v>938095239.09523785</v>
      </c>
      <c r="AC36" s="3">
        <f t="shared" si="2"/>
        <v>144.35089307608351</v>
      </c>
      <c r="AD36" s="3">
        <f t="shared" si="3"/>
        <v>131653652245.55565</v>
      </c>
    </row>
    <row r="37" spans="1:30" x14ac:dyDescent="0.3">
      <c r="A37" s="3" t="str">
        <f t="shared" si="14"/>
        <v>DACCS1</v>
      </c>
      <c r="B37" s="3" t="s">
        <v>20</v>
      </c>
      <c r="C37" s="3">
        <f>0</f>
        <v>0</v>
      </c>
      <c r="D37" s="3">
        <f t="shared" si="15"/>
        <v>0</v>
      </c>
      <c r="E37" s="3">
        <f t="shared" si="16"/>
        <v>0</v>
      </c>
      <c r="F37" s="3">
        <f t="shared" si="17"/>
        <v>0</v>
      </c>
      <c r="G37" s="3">
        <f t="shared" si="18"/>
        <v>125507074.87967606</v>
      </c>
      <c r="H37" s="3">
        <f t="shared" si="19"/>
        <v>0</v>
      </c>
      <c r="I37" s="3">
        <f t="shared" si="20"/>
        <v>37535124399.967171</v>
      </c>
      <c r="J37" s="17">
        <f t="shared" si="21"/>
        <v>299.06779706205555</v>
      </c>
      <c r="K37" s="3">
        <f t="shared" si="22"/>
        <v>1</v>
      </c>
      <c r="O37" s="3">
        <v>12</v>
      </c>
      <c r="P37" s="16">
        <f t="shared" si="27"/>
        <v>804761905.7619046</v>
      </c>
      <c r="Q37" s="16">
        <f t="shared" si="30"/>
        <v>303285921228.15961</v>
      </c>
      <c r="R37" s="16">
        <f t="shared" si="30"/>
        <v>112447879351.45851</v>
      </c>
      <c r="S37" s="16">
        <f t="shared" si="30"/>
        <v>48525747396.505539</v>
      </c>
      <c r="T37" s="16">
        <f t="shared" si="30"/>
        <v>60657184245.63192</v>
      </c>
      <c r="U37" s="16">
        <f t="shared" si="30"/>
        <v>227990097047.47498</v>
      </c>
      <c r="V37" s="16">
        <f t="shared" si="30"/>
        <v>60657184245.63192</v>
      </c>
      <c r="W37" s="16">
        <f t="shared" si="30"/>
        <v>60657184245.63192</v>
      </c>
      <c r="X37" s="16">
        <f t="shared" si="30"/>
        <v>341957850019.63531</v>
      </c>
      <c r="Z37" s="3">
        <v>15</v>
      </c>
      <c r="AA37" s="3" t="s">
        <v>1</v>
      </c>
      <c r="AB37" s="3">
        <f t="shared" si="25"/>
        <v>1004761905.7619045</v>
      </c>
      <c r="AC37" s="3">
        <f t="shared" si="2"/>
        <v>144.63430049521551</v>
      </c>
      <c r="AD37" s="3">
        <f t="shared" si="3"/>
        <v>141286597030.1933</v>
      </c>
    </row>
    <row r="38" spans="1:30" x14ac:dyDescent="0.3">
      <c r="A38" s="3" t="str">
        <f t="shared" si="14"/>
        <v>DACCS2</v>
      </c>
      <c r="B38" s="3" t="s">
        <v>20</v>
      </c>
      <c r="C38" s="3">
        <f>C37+1</f>
        <v>1</v>
      </c>
      <c r="D38" s="3">
        <f t="shared" ref="D38:D56" si="31">IF($C38=0,0,VLOOKUP($B38,$A$5:$J$13,8,FALSE)+VLOOKUP($C38,$L$5:$M$13,2,FALSE)*VLOOKUP($B38,$A$5:$J$13,10,FALSE)/$B$2)</f>
        <v>37535124399.967171</v>
      </c>
      <c r="E38" s="3">
        <f t="shared" si="16"/>
        <v>125507074.87967606</v>
      </c>
      <c r="F38" s="3">
        <f t="shared" si="17"/>
        <v>125507074.87967606</v>
      </c>
      <c r="G38" s="3">
        <f t="shared" si="18"/>
        <v>256292284.9103969</v>
      </c>
      <c r="H38" s="3">
        <f t="shared" si="19"/>
        <v>37535124399.967171</v>
      </c>
      <c r="I38" s="3">
        <f t="shared" si="20"/>
        <v>75070248799.934341</v>
      </c>
      <c r="J38" s="17">
        <f t="shared" si="21"/>
        <v>286.9982346715683</v>
      </c>
      <c r="K38" s="3">
        <f t="shared" si="22"/>
        <v>2</v>
      </c>
      <c r="O38" s="3">
        <v>13</v>
      </c>
      <c r="P38" s="16">
        <f t="shared" si="27"/>
        <v>871428572.42857122</v>
      </c>
      <c r="Q38" s="16">
        <f t="shared" si="30"/>
        <v>328031437336.89716</v>
      </c>
      <c r="R38" s="16">
        <f t="shared" si="30"/>
        <v>122040261567.38609</v>
      </c>
      <c r="S38" s="16">
        <f t="shared" si="30"/>
        <v>52485029973.903549</v>
      </c>
      <c r="T38" s="16">
        <f t="shared" si="30"/>
        <v>65606287467.37944</v>
      </c>
      <c r="U38" s="16">
        <f t="shared" si="30"/>
        <v>246304838340.25504</v>
      </c>
      <c r="V38" s="16">
        <f t="shared" si="30"/>
        <v>65606287467.37944</v>
      </c>
      <c r="W38" s="16">
        <f t="shared" si="30"/>
        <v>65606287467.37944</v>
      </c>
      <c r="X38" s="16">
        <f t="shared" si="30"/>
        <v>369643699705.58508</v>
      </c>
      <c r="Z38" s="3">
        <v>0</v>
      </c>
      <c r="AA38" s="3" t="s">
        <v>15</v>
      </c>
      <c r="AB38" s="3">
        <v>1</v>
      </c>
      <c r="AC38" s="3">
        <f t="shared" ref="AC38:AC69" si="32">VLOOKUP($AA38,$A$6:$J$13,5,FALSE)*($AB38/VLOOKUP($AA38,$A$6:$J$13,4,FALSE))^(-VLOOKUP($AA38,$A$6:$J$13,3,FALSE))</f>
        <v>80</v>
      </c>
      <c r="AD38" s="3">
        <f t="shared" ref="AD38:AD69" si="33">(1/(1-VLOOKUP($AA38,$A$6:$J$13,3,FALSE)))*($AC38*$AB38-VLOOKUP($AA38,$A$6:$J$13,5,FALSE)*VLOOKUP($AA38,$A$6:$J$13,4,FALSE))</f>
        <v>0</v>
      </c>
    </row>
    <row r="39" spans="1:30" x14ac:dyDescent="0.3">
      <c r="A39" s="3" t="str">
        <f t="shared" si="14"/>
        <v>DACCS3</v>
      </c>
      <c r="B39" s="3" t="s">
        <v>20</v>
      </c>
      <c r="C39" s="3">
        <f t="shared" ref="C39:C41" si="34">C38+1</f>
        <v>2</v>
      </c>
      <c r="D39" s="3">
        <f t="shared" si="31"/>
        <v>75070248799.934341</v>
      </c>
      <c r="E39" s="3">
        <f t="shared" si="16"/>
        <v>256292284.9103969</v>
      </c>
      <c r="F39" s="3">
        <f t="shared" si="17"/>
        <v>256292284.9103969</v>
      </c>
      <c r="G39" s="3">
        <f t="shared" si="18"/>
        <v>523362809.36803681</v>
      </c>
      <c r="H39" s="3">
        <f t="shared" si="19"/>
        <v>75070248799.934341</v>
      </c>
      <c r="I39" s="3">
        <f t="shared" si="20"/>
        <v>150140497599.86868</v>
      </c>
      <c r="J39" s="17">
        <f t="shared" si="21"/>
        <v>281.08773498080745</v>
      </c>
      <c r="K39" s="3">
        <f t="shared" si="22"/>
        <v>3</v>
      </c>
      <c r="O39" s="3">
        <v>14</v>
      </c>
      <c r="P39" s="16">
        <f t="shared" si="27"/>
        <v>938095239.09523785</v>
      </c>
      <c r="Q39" s="16">
        <f t="shared" si="30"/>
        <v>352749492531.66174</v>
      </c>
      <c r="R39" s="16">
        <f t="shared" si="30"/>
        <v>131653652245.55565</v>
      </c>
      <c r="S39" s="16">
        <f t="shared" si="30"/>
        <v>56439918805.065872</v>
      </c>
      <c r="T39" s="16">
        <f t="shared" si="30"/>
        <v>70549898506.332321</v>
      </c>
      <c r="U39" s="16">
        <f t="shared" si="30"/>
        <v>264578746953.79874</v>
      </c>
      <c r="V39" s="16">
        <f t="shared" si="30"/>
        <v>70549898506.332321</v>
      </c>
      <c r="W39" s="16">
        <f t="shared" si="30"/>
        <v>70549898506.332321</v>
      </c>
      <c r="X39" s="16">
        <f t="shared" si="30"/>
        <v>397283359720.04962</v>
      </c>
      <c r="Z39" s="3">
        <v>1</v>
      </c>
      <c r="AA39" s="3" t="s">
        <v>15</v>
      </c>
      <c r="AB39" s="3">
        <f>AB38+(VLOOKUP($AA39,$A$6:$J$13,7,FALSE))/$Z$20</f>
        <v>71428572.428571433</v>
      </c>
      <c r="AC39" s="3">
        <f t="shared" si="32"/>
        <v>61.547755940673696</v>
      </c>
      <c r="AD39" s="3">
        <f t="shared" si="33"/>
        <v>4460950120.1987019</v>
      </c>
    </row>
    <row r="40" spans="1:30" x14ac:dyDescent="0.3">
      <c r="A40" s="3" t="str">
        <f t="shared" si="14"/>
        <v>DACCS4</v>
      </c>
      <c r="B40" s="3" t="s">
        <v>20</v>
      </c>
      <c r="C40" s="3">
        <f t="shared" si="34"/>
        <v>3</v>
      </c>
      <c r="D40" s="3">
        <f t="shared" si="31"/>
        <v>150140497599.86868</v>
      </c>
      <c r="E40" s="3">
        <f t="shared" si="16"/>
        <v>523362809.36803681</v>
      </c>
      <c r="F40" s="3">
        <f t="shared" si="17"/>
        <v>523362809.36803681</v>
      </c>
      <c r="G40" s="3">
        <f t="shared" si="18"/>
        <v>1068735371.122728</v>
      </c>
      <c r="H40" s="3">
        <f t="shared" si="19"/>
        <v>150140497599.86868</v>
      </c>
      <c r="I40" s="3">
        <f t="shared" si="20"/>
        <v>300280995199.73737</v>
      </c>
      <c r="J40" s="17">
        <f t="shared" si="21"/>
        <v>275.29895731608508</v>
      </c>
      <c r="K40" s="3">
        <f t="shared" si="22"/>
        <v>4</v>
      </c>
      <c r="O40" s="3">
        <v>15</v>
      </c>
      <c r="P40" s="16">
        <f t="shared" si="27"/>
        <v>1004761905.7619045</v>
      </c>
      <c r="Q40" s="16">
        <f t="shared" si="30"/>
        <v>377442069094.91772</v>
      </c>
      <c r="R40" s="16">
        <f t="shared" si="30"/>
        <v>141286597030.1933</v>
      </c>
      <c r="S40" s="16">
        <f t="shared" si="30"/>
        <v>60390731055.186836</v>
      </c>
      <c r="T40" s="16">
        <f t="shared" si="30"/>
        <v>75488413818.983551</v>
      </c>
      <c r="U40" s="16">
        <f t="shared" si="30"/>
        <v>282814811416.16498</v>
      </c>
      <c r="V40" s="16">
        <f t="shared" si="30"/>
        <v>75488413818.983551</v>
      </c>
      <c r="W40" s="16">
        <f t="shared" si="30"/>
        <v>75488413818.983551</v>
      </c>
      <c r="X40" s="16">
        <f t="shared" si="30"/>
        <v>424880187426.92889</v>
      </c>
      <c r="Z40" s="3">
        <v>2</v>
      </c>
      <c r="AA40" s="3" t="s">
        <v>15</v>
      </c>
      <c r="AB40" s="3">
        <f t="shared" ref="AB40:AB53" si="35">AB39+(VLOOKUP($AA40,$A$6:$J$13,7,FALSE))/$Z$21</f>
        <v>138095239.09523809</v>
      </c>
      <c r="AC40" s="3">
        <f t="shared" si="32"/>
        <v>60.962237493447148</v>
      </c>
      <c r="AD40" s="3">
        <f t="shared" si="33"/>
        <v>8542456627.6787977</v>
      </c>
    </row>
    <row r="41" spans="1:30" x14ac:dyDescent="0.3">
      <c r="A41" s="3" t="str">
        <f t="shared" si="14"/>
        <v>DACCS5</v>
      </c>
      <c r="B41" s="3" t="s">
        <v>20</v>
      </c>
      <c r="C41" s="3">
        <f t="shared" si="34"/>
        <v>4</v>
      </c>
      <c r="D41" s="3">
        <f t="shared" si="31"/>
        <v>300280995199.73737</v>
      </c>
      <c r="E41" s="3">
        <f t="shared" si="16"/>
        <v>1068735371.122728</v>
      </c>
      <c r="F41" s="3">
        <f t="shared" si="17"/>
        <v>1068735371.122728</v>
      </c>
      <c r="G41" s="3">
        <f t="shared" si="18"/>
        <v>0</v>
      </c>
      <c r="H41" s="3">
        <f t="shared" si="19"/>
        <v>300280995199.73737</v>
      </c>
      <c r="I41" s="3">
        <f t="shared" si="20"/>
        <v>0</v>
      </c>
      <c r="J41" s="17">
        <f t="shared" si="21"/>
        <v>280.96851972278802</v>
      </c>
      <c r="K41" s="3">
        <f t="shared" si="22"/>
        <v>5</v>
      </c>
      <c r="Q41" s="16"/>
      <c r="R41" s="16"/>
      <c r="S41" s="16"/>
      <c r="T41" s="16"/>
      <c r="U41" s="16"/>
      <c r="V41" s="16"/>
      <c r="W41" s="16"/>
      <c r="X41" s="16"/>
      <c r="Z41" s="3">
        <v>3</v>
      </c>
      <c r="AA41" s="3" t="s">
        <v>15</v>
      </c>
      <c r="AB41" s="3">
        <f t="shared" si="35"/>
        <v>204761905.76190475</v>
      </c>
      <c r="AC41" s="3">
        <f t="shared" si="32"/>
        <v>60.615047594035332</v>
      </c>
      <c r="AD41" s="3">
        <f t="shared" si="33"/>
        <v>12594263991.709707</v>
      </c>
    </row>
    <row r="42" spans="1:30" x14ac:dyDescent="0.3">
      <c r="A42" s="3" t="str">
        <f t="shared" si="14"/>
        <v>EW1</v>
      </c>
      <c r="B42" s="3" t="s">
        <v>17</v>
      </c>
      <c r="C42" s="3">
        <f>0</f>
        <v>0</v>
      </c>
      <c r="D42" s="3">
        <f t="shared" si="31"/>
        <v>0</v>
      </c>
      <c r="E42" s="3">
        <f t="shared" si="16"/>
        <v>0</v>
      </c>
      <c r="F42" s="3">
        <f t="shared" si="17"/>
        <v>0</v>
      </c>
      <c r="G42" s="3">
        <f t="shared" si="18"/>
        <v>129438671.46854091</v>
      </c>
      <c r="H42" s="3">
        <f t="shared" si="19"/>
        <v>0</v>
      </c>
      <c r="I42" s="3">
        <f t="shared" si="20"/>
        <v>10018109874.019751</v>
      </c>
      <c r="J42" s="17">
        <f t="shared" si="21"/>
        <v>77.396575230259344</v>
      </c>
      <c r="K42" s="3">
        <f t="shared" si="22"/>
        <v>1</v>
      </c>
      <c r="Q42" s="16"/>
      <c r="R42" s="16"/>
      <c r="S42" s="16"/>
      <c r="T42" s="16"/>
      <c r="U42" s="16"/>
      <c r="V42" s="16"/>
      <c r="W42" s="16"/>
      <c r="X42" s="16"/>
      <c r="Z42" s="3">
        <v>4</v>
      </c>
      <c r="AA42" s="3" t="s">
        <v>15</v>
      </c>
      <c r="AB42" s="3">
        <f t="shared" si="35"/>
        <v>271428572.4285714</v>
      </c>
      <c r="AC42" s="3">
        <f t="shared" si="32"/>
        <v>60.367836327803495</v>
      </c>
      <c r="AD42" s="3">
        <f t="shared" si="33"/>
        <v>16626634602.268154</v>
      </c>
    </row>
    <row r="43" spans="1:30" x14ac:dyDescent="0.3">
      <c r="A43" s="3" t="str">
        <f t="shared" si="14"/>
        <v>EW2</v>
      </c>
      <c r="B43" s="3" t="s">
        <v>17</v>
      </c>
      <c r="C43" s="3">
        <f>C42+1</f>
        <v>1</v>
      </c>
      <c r="D43" s="3">
        <f t="shared" si="31"/>
        <v>10018109874.019751</v>
      </c>
      <c r="E43" s="3">
        <f t="shared" si="16"/>
        <v>129438671.46854091</v>
      </c>
      <c r="F43" s="3">
        <f t="shared" si="17"/>
        <v>129438671.46854091</v>
      </c>
      <c r="G43" s="3">
        <f t="shared" si="18"/>
        <v>261530935.20623025</v>
      </c>
      <c r="H43" s="3">
        <f t="shared" si="19"/>
        <v>10018109874.019751</v>
      </c>
      <c r="I43" s="3">
        <f t="shared" si="20"/>
        <v>20036219748.039501</v>
      </c>
      <c r="J43" s="17">
        <f t="shared" si="21"/>
        <v>75.841760831004095</v>
      </c>
      <c r="K43" s="3">
        <f t="shared" si="22"/>
        <v>2</v>
      </c>
      <c r="Q43" s="16"/>
      <c r="R43" s="16"/>
      <c r="S43" s="16"/>
      <c r="T43" s="16"/>
      <c r="U43" s="16"/>
      <c r="V43" s="16"/>
      <c r="W43" s="16"/>
      <c r="X43" s="16"/>
      <c r="Z43" s="3">
        <v>5</v>
      </c>
      <c r="AA43" s="3" t="s">
        <v>15</v>
      </c>
      <c r="AB43" s="3">
        <f t="shared" si="35"/>
        <v>338095239.09523809</v>
      </c>
      <c r="AC43" s="3">
        <f t="shared" si="32"/>
        <v>60.175899502168264</v>
      </c>
      <c r="AD43" s="3">
        <f t="shared" si="33"/>
        <v>20644521731.626637</v>
      </c>
    </row>
    <row r="44" spans="1:30" x14ac:dyDescent="0.3">
      <c r="A44" s="3" t="str">
        <f t="shared" si="14"/>
        <v>EW3</v>
      </c>
      <c r="B44" s="3" t="s">
        <v>17</v>
      </c>
      <c r="C44" s="3">
        <f t="shared" ref="C44:C46" si="36">C43+1</f>
        <v>2</v>
      </c>
      <c r="D44" s="3">
        <f t="shared" si="31"/>
        <v>20036219748.039501</v>
      </c>
      <c r="E44" s="3">
        <f t="shared" si="16"/>
        <v>261530935.20623025</v>
      </c>
      <c r="F44" s="3">
        <f t="shared" si="17"/>
        <v>261530935.20623025</v>
      </c>
      <c r="G44" s="3">
        <f t="shared" si="18"/>
        <v>528423455.63218433</v>
      </c>
      <c r="H44" s="3">
        <f t="shared" si="19"/>
        <v>20036219748.039501</v>
      </c>
      <c r="I44" s="3">
        <f t="shared" si="20"/>
        <v>40072439496.079002</v>
      </c>
      <c r="J44" s="17">
        <f t="shared" si="21"/>
        <v>75.072241500294481</v>
      </c>
      <c r="K44" s="3">
        <f t="shared" si="22"/>
        <v>3</v>
      </c>
      <c r="Q44" s="16"/>
      <c r="R44" s="16"/>
      <c r="S44" s="16"/>
      <c r="T44" s="16"/>
      <c r="U44" s="16"/>
      <c r="V44" s="16"/>
      <c r="W44" s="16"/>
      <c r="X44" s="16"/>
      <c r="Z44" s="3">
        <v>6</v>
      </c>
      <c r="AA44" s="3" t="s">
        <v>15</v>
      </c>
      <c r="AB44" s="3">
        <f t="shared" si="35"/>
        <v>404761905.76190478</v>
      </c>
      <c r="AC44" s="3">
        <f t="shared" si="32"/>
        <v>60.019074744632384</v>
      </c>
      <c r="AD44" s="3">
        <f t="shared" si="33"/>
        <v>24650861885.659389</v>
      </c>
    </row>
    <row r="45" spans="1:30" x14ac:dyDescent="0.3">
      <c r="A45" s="3" t="str">
        <f t="shared" si="14"/>
        <v>EW4</v>
      </c>
      <c r="B45" s="3" t="s">
        <v>17</v>
      </c>
      <c r="C45" s="3">
        <f t="shared" si="36"/>
        <v>3</v>
      </c>
      <c r="D45" s="3">
        <f t="shared" si="31"/>
        <v>40072439496.079002</v>
      </c>
      <c r="E45" s="3">
        <f t="shared" si="16"/>
        <v>528423455.63218433</v>
      </c>
      <c r="F45" s="3">
        <f t="shared" si="17"/>
        <v>528423455.63218433</v>
      </c>
      <c r="G45" s="3">
        <f t="shared" si="18"/>
        <v>1067679998.3224591</v>
      </c>
      <c r="H45" s="3">
        <f t="shared" si="19"/>
        <v>40072439496.079002</v>
      </c>
      <c r="I45" s="3">
        <f t="shared" si="20"/>
        <v>80144878992.158005</v>
      </c>
      <c r="J45" s="17">
        <f t="shared" si="21"/>
        <v>74.310530005186891</v>
      </c>
      <c r="K45" s="3">
        <f t="shared" si="22"/>
        <v>4</v>
      </c>
      <c r="Q45" s="16"/>
      <c r="R45" s="16"/>
      <c r="S45" s="16"/>
      <c r="T45" s="16"/>
      <c r="U45" s="16"/>
      <c r="V45" s="16"/>
      <c r="W45" s="16"/>
      <c r="X45" s="16"/>
      <c r="Z45" s="3">
        <v>7</v>
      </c>
      <c r="AA45" s="3" t="s">
        <v>15</v>
      </c>
      <c r="AB45" s="3">
        <f t="shared" si="35"/>
        <v>471428572.42857146</v>
      </c>
      <c r="AC45" s="3">
        <f t="shared" si="32"/>
        <v>59.88653539412639</v>
      </c>
      <c r="AD45" s="3">
        <f t="shared" si="33"/>
        <v>28647601706.081345</v>
      </c>
    </row>
    <row r="46" spans="1:30" x14ac:dyDescent="0.3">
      <c r="A46" s="3" t="str">
        <f t="shared" si="14"/>
        <v>EW5</v>
      </c>
      <c r="B46" s="3" t="s">
        <v>17</v>
      </c>
      <c r="C46" s="3">
        <f t="shared" si="36"/>
        <v>4</v>
      </c>
      <c r="D46" s="3">
        <f t="shared" si="31"/>
        <v>80144878992.158005</v>
      </c>
      <c r="E46" s="3">
        <f t="shared" si="16"/>
        <v>1067679998.3224591</v>
      </c>
      <c r="F46" s="3">
        <f t="shared" si="17"/>
        <v>1067679998.3224591</v>
      </c>
      <c r="G46" s="3">
        <f t="shared" si="18"/>
        <v>0</v>
      </c>
      <c r="H46" s="3">
        <f t="shared" si="19"/>
        <v>80144878992.158005</v>
      </c>
      <c r="I46" s="3">
        <f t="shared" si="20"/>
        <v>0</v>
      </c>
      <c r="J46" s="17">
        <f t="shared" si="21"/>
        <v>75.064512885960028</v>
      </c>
      <c r="K46" s="3">
        <f t="shared" si="22"/>
        <v>5</v>
      </c>
      <c r="Q46" s="16"/>
      <c r="R46" s="16"/>
      <c r="S46" s="16"/>
      <c r="T46" s="16"/>
      <c r="U46" s="16"/>
      <c r="V46" s="16"/>
      <c r="W46" s="16"/>
      <c r="X46" s="16"/>
      <c r="Z46" s="3">
        <v>8</v>
      </c>
      <c r="AA46" s="3" t="s">
        <v>15</v>
      </c>
      <c r="AB46" s="3">
        <f t="shared" si="35"/>
        <v>538095239.09523809</v>
      </c>
      <c r="AC46" s="3">
        <f t="shared" si="32"/>
        <v>59.771793345256619</v>
      </c>
      <c r="AD46" s="3">
        <f t="shared" si="33"/>
        <v>32636127151.478523</v>
      </c>
    </row>
    <row r="47" spans="1:30" x14ac:dyDescent="0.3">
      <c r="A47" s="3" t="str">
        <f t="shared" si="14"/>
        <v>OA1</v>
      </c>
      <c r="B47" s="3" t="s">
        <v>18</v>
      </c>
      <c r="C47" s="3">
        <f>0</f>
        <v>0</v>
      </c>
      <c r="D47" s="3">
        <f t="shared" si="31"/>
        <v>0</v>
      </c>
      <c r="E47" s="3">
        <f t="shared" si="16"/>
        <v>0</v>
      </c>
      <c r="F47" s="3">
        <f t="shared" si="17"/>
        <v>0</v>
      </c>
      <c r="G47" s="3">
        <f t="shared" si="18"/>
        <v>129438671.46854091</v>
      </c>
      <c r="H47" s="3">
        <f t="shared" si="19"/>
        <v>0</v>
      </c>
      <c r="I47" s="3">
        <f t="shared" si="20"/>
        <v>10018109874.019751</v>
      </c>
      <c r="J47" s="17">
        <f t="shared" si="21"/>
        <v>77.396575230259344</v>
      </c>
      <c r="K47" s="3">
        <f t="shared" si="22"/>
        <v>1</v>
      </c>
      <c r="Q47" s="16"/>
      <c r="R47" s="16"/>
      <c r="S47" s="16"/>
      <c r="T47" s="16"/>
      <c r="U47" s="16"/>
      <c r="V47" s="16"/>
      <c r="W47" s="16"/>
      <c r="X47" s="16"/>
      <c r="Z47" s="3">
        <v>9</v>
      </c>
      <c r="AA47" s="3" t="s">
        <v>15</v>
      </c>
      <c r="AB47" s="3">
        <f t="shared" si="35"/>
        <v>604761905.76190472</v>
      </c>
      <c r="AC47" s="3">
        <f t="shared" si="32"/>
        <v>59.670653141569517</v>
      </c>
      <c r="AD47" s="3">
        <f t="shared" si="33"/>
        <v>36617475469.583565</v>
      </c>
    </row>
    <row r="48" spans="1:30" x14ac:dyDescent="0.3">
      <c r="A48" s="3" t="str">
        <f t="shared" si="14"/>
        <v>OA2</v>
      </c>
      <c r="B48" s="3" t="s">
        <v>18</v>
      </c>
      <c r="C48" s="3">
        <f>C47+1</f>
        <v>1</v>
      </c>
      <c r="D48" s="3">
        <f t="shared" si="31"/>
        <v>10018109874.019751</v>
      </c>
      <c r="E48" s="3">
        <f t="shared" si="16"/>
        <v>129438671.46854091</v>
      </c>
      <c r="F48" s="3">
        <f t="shared" si="17"/>
        <v>129438671.46854091</v>
      </c>
      <c r="G48" s="3">
        <f t="shared" si="18"/>
        <v>261530935.20623025</v>
      </c>
      <c r="H48" s="3">
        <f t="shared" si="19"/>
        <v>10018109874.019751</v>
      </c>
      <c r="I48" s="3">
        <f t="shared" si="20"/>
        <v>20036219748.039501</v>
      </c>
      <c r="J48" s="17">
        <f t="shared" si="21"/>
        <v>75.841760831004095</v>
      </c>
      <c r="K48" s="3">
        <f t="shared" si="22"/>
        <v>2</v>
      </c>
      <c r="Q48" s="16"/>
      <c r="R48" s="16"/>
      <c r="S48" s="16"/>
      <c r="T48" s="16"/>
      <c r="U48" s="16"/>
      <c r="V48" s="16"/>
      <c r="W48" s="16"/>
      <c r="X48" s="16"/>
      <c r="Z48" s="3">
        <v>10</v>
      </c>
      <c r="AA48" s="3" t="s">
        <v>15</v>
      </c>
      <c r="AB48" s="3">
        <f t="shared" si="35"/>
        <v>671428572.42857134</v>
      </c>
      <c r="AC48" s="3">
        <f t="shared" si="32"/>
        <v>59.580245436021748</v>
      </c>
      <c r="AD48" s="3">
        <f t="shared" si="33"/>
        <v>40592452147.053818</v>
      </c>
    </row>
    <row r="49" spans="1:30" x14ac:dyDescent="0.3">
      <c r="A49" s="3" t="str">
        <f t="shared" si="14"/>
        <v>OA3</v>
      </c>
      <c r="B49" s="3" t="s">
        <v>18</v>
      </c>
      <c r="C49" s="3">
        <f t="shared" ref="C49:C51" si="37">C48+1</f>
        <v>2</v>
      </c>
      <c r="D49" s="3">
        <f t="shared" si="31"/>
        <v>20036219748.039501</v>
      </c>
      <c r="E49" s="3">
        <f t="shared" si="16"/>
        <v>261530935.20623025</v>
      </c>
      <c r="F49" s="3">
        <f t="shared" si="17"/>
        <v>261530935.20623025</v>
      </c>
      <c r="G49" s="3">
        <f t="shared" si="18"/>
        <v>528423455.63218433</v>
      </c>
      <c r="H49" s="3">
        <f t="shared" si="19"/>
        <v>20036219748.039501</v>
      </c>
      <c r="I49" s="3">
        <f t="shared" si="20"/>
        <v>40072439496.079002</v>
      </c>
      <c r="J49" s="17">
        <f t="shared" si="21"/>
        <v>75.072241500294481</v>
      </c>
      <c r="K49" s="3">
        <f t="shared" si="22"/>
        <v>3</v>
      </c>
      <c r="Q49" s="16"/>
      <c r="R49" s="16"/>
      <c r="S49" s="16"/>
      <c r="T49" s="16"/>
      <c r="U49" s="16"/>
      <c r="V49" s="16"/>
      <c r="W49" s="16"/>
      <c r="X49" s="16"/>
      <c r="Z49" s="3">
        <v>11</v>
      </c>
      <c r="AA49" s="3" t="s">
        <v>15</v>
      </c>
      <c r="AB49" s="3">
        <f t="shared" si="35"/>
        <v>738095239.09523797</v>
      </c>
      <c r="AC49" s="3">
        <f t="shared" si="32"/>
        <v>59.498521390625648</v>
      </c>
      <c r="AD49" s="3">
        <f t="shared" si="33"/>
        <v>44561700777.787361</v>
      </c>
    </row>
    <row r="50" spans="1:30" x14ac:dyDescent="0.3">
      <c r="A50" s="3" t="str">
        <f t="shared" si="14"/>
        <v>OA4</v>
      </c>
      <c r="B50" s="3" t="s">
        <v>18</v>
      </c>
      <c r="C50" s="3">
        <f t="shared" si="37"/>
        <v>3</v>
      </c>
      <c r="D50" s="3">
        <f t="shared" si="31"/>
        <v>40072439496.079002</v>
      </c>
      <c r="E50" s="3">
        <f t="shared" si="16"/>
        <v>528423455.63218433</v>
      </c>
      <c r="F50" s="3">
        <f t="shared" si="17"/>
        <v>528423455.63218433</v>
      </c>
      <c r="G50" s="3">
        <f t="shared" si="18"/>
        <v>1067679998.3224591</v>
      </c>
      <c r="H50" s="3">
        <f t="shared" si="19"/>
        <v>40072439496.079002</v>
      </c>
      <c r="I50" s="3">
        <f t="shared" si="20"/>
        <v>80144878992.158005</v>
      </c>
      <c r="J50" s="17">
        <f t="shared" si="21"/>
        <v>74.310530005186891</v>
      </c>
      <c r="K50" s="3">
        <f t="shared" si="22"/>
        <v>4</v>
      </c>
      <c r="Q50" s="16"/>
      <c r="R50" s="16"/>
      <c r="S50" s="16"/>
      <c r="T50" s="16"/>
      <c r="U50" s="16"/>
      <c r="V50" s="16"/>
      <c r="W50" s="16"/>
      <c r="X50" s="16"/>
      <c r="Z50" s="3">
        <v>12</v>
      </c>
      <c r="AA50" s="3" t="s">
        <v>15</v>
      </c>
      <c r="AB50" s="3">
        <f t="shared" si="35"/>
        <v>804761905.7619046</v>
      </c>
      <c r="AC50" s="3">
        <f t="shared" si="32"/>
        <v>59.423967110927009</v>
      </c>
      <c r="AD50" s="3">
        <f t="shared" si="33"/>
        <v>48525747396.505539</v>
      </c>
    </row>
    <row r="51" spans="1:30" x14ac:dyDescent="0.3">
      <c r="A51" s="3" t="str">
        <f t="shared" si="14"/>
        <v>OA5</v>
      </c>
      <c r="B51" s="3" t="s">
        <v>18</v>
      </c>
      <c r="C51" s="3">
        <f t="shared" si="37"/>
        <v>4</v>
      </c>
      <c r="D51" s="3">
        <f t="shared" si="31"/>
        <v>80144878992.158005</v>
      </c>
      <c r="E51" s="3">
        <f t="shared" si="16"/>
        <v>1067679998.3224591</v>
      </c>
      <c r="F51" s="3">
        <f t="shared" si="17"/>
        <v>1067679998.3224591</v>
      </c>
      <c r="G51" s="3">
        <f t="shared" si="18"/>
        <v>0</v>
      </c>
      <c r="H51" s="3">
        <f t="shared" si="19"/>
        <v>80144878992.158005</v>
      </c>
      <c r="I51" s="3">
        <f t="shared" si="20"/>
        <v>0</v>
      </c>
      <c r="J51" s="17">
        <f t="shared" si="21"/>
        <v>75.064512885960028</v>
      </c>
      <c r="K51" s="3">
        <f t="shared" si="22"/>
        <v>5</v>
      </c>
      <c r="Q51" s="16"/>
      <c r="R51" s="16"/>
      <c r="S51" s="16"/>
      <c r="T51" s="16"/>
      <c r="U51" s="16"/>
      <c r="V51" s="16"/>
      <c r="W51" s="16"/>
      <c r="X51" s="16"/>
      <c r="Z51" s="3">
        <v>13</v>
      </c>
      <c r="AA51" s="3" t="s">
        <v>15</v>
      </c>
      <c r="AB51" s="3">
        <f t="shared" si="35"/>
        <v>871428572.42857122</v>
      </c>
      <c r="AC51" s="3">
        <f t="shared" si="32"/>
        <v>59.355432378924455</v>
      </c>
      <c r="AD51" s="3">
        <f t="shared" si="33"/>
        <v>52485029973.903549</v>
      </c>
    </row>
    <row r="52" spans="1:30" x14ac:dyDescent="0.3">
      <c r="A52" s="3" t="str">
        <f t="shared" si="14"/>
        <v>DOCCS1</v>
      </c>
      <c r="B52" s="3" t="s">
        <v>19</v>
      </c>
      <c r="C52" s="3">
        <f>0</f>
        <v>0</v>
      </c>
      <c r="D52" s="3">
        <f t="shared" si="31"/>
        <v>0</v>
      </c>
      <c r="E52" s="3">
        <f t="shared" si="16"/>
        <v>0</v>
      </c>
      <c r="F52" s="3">
        <f t="shared" si="17"/>
        <v>0</v>
      </c>
      <c r="G52" s="3">
        <f t="shared" si="18"/>
        <v>127477421.89334963</v>
      </c>
      <c r="H52" s="3">
        <f t="shared" si="19"/>
        <v>0</v>
      </c>
      <c r="I52" s="3">
        <f t="shared" si="20"/>
        <v>56388045502.570824</v>
      </c>
      <c r="J52" s="17">
        <f t="shared" si="21"/>
        <v>442.33751094955687</v>
      </c>
      <c r="K52" s="3">
        <f t="shared" si="22"/>
        <v>1</v>
      </c>
      <c r="Q52" s="16"/>
      <c r="R52" s="16"/>
      <c r="S52" s="16"/>
      <c r="T52" s="16"/>
      <c r="U52" s="16"/>
      <c r="V52" s="16"/>
      <c r="W52" s="16"/>
      <c r="X52" s="16"/>
      <c r="Z52" s="3">
        <v>14</v>
      </c>
      <c r="AA52" s="3" t="s">
        <v>15</v>
      </c>
      <c r="AB52" s="3">
        <f t="shared" si="35"/>
        <v>938095239.09523785</v>
      </c>
      <c r="AC52" s="3">
        <f t="shared" si="32"/>
        <v>59.292022846646532</v>
      </c>
      <c r="AD52" s="3">
        <f t="shared" si="33"/>
        <v>56439918805.065872</v>
      </c>
    </row>
    <row r="53" spans="1:30" x14ac:dyDescent="0.3">
      <c r="A53" s="3" t="str">
        <f t="shared" si="14"/>
        <v>DOCCS2</v>
      </c>
      <c r="B53" s="3" t="s">
        <v>19</v>
      </c>
      <c r="C53" s="3">
        <f>C52+1</f>
        <v>1</v>
      </c>
      <c r="D53" s="3">
        <f t="shared" si="31"/>
        <v>56388045502.570824</v>
      </c>
      <c r="E53" s="3">
        <f t="shared" si="16"/>
        <v>127477421.89334963</v>
      </c>
      <c r="F53" s="3">
        <f t="shared" si="17"/>
        <v>127477421.89334963</v>
      </c>
      <c r="G53" s="3">
        <f t="shared" si="18"/>
        <v>258924619.02616656</v>
      </c>
      <c r="H53" s="3">
        <f t="shared" si="19"/>
        <v>56388045502.570824</v>
      </c>
      <c r="I53" s="3">
        <f t="shared" si="20"/>
        <v>112776091005.14165</v>
      </c>
      <c r="J53" s="17">
        <f t="shared" si="21"/>
        <v>428.97868294289452</v>
      </c>
      <c r="K53" s="3">
        <f t="shared" si="22"/>
        <v>2</v>
      </c>
      <c r="Q53" s="16"/>
      <c r="R53" s="16"/>
      <c r="S53" s="16"/>
      <c r="T53" s="16"/>
      <c r="U53" s="16"/>
      <c r="V53" s="16"/>
      <c r="W53" s="16"/>
      <c r="X53" s="16"/>
      <c r="Z53" s="3">
        <v>15</v>
      </c>
      <c r="AA53" s="3" t="s">
        <v>15</v>
      </c>
      <c r="AB53" s="3">
        <f t="shared" si="35"/>
        <v>1004761905.7619045</v>
      </c>
      <c r="AC53" s="3">
        <f t="shared" si="32"/>
        <v>59.23302941723621</v>
      </c>
      <c r="AD53" s="3">
        <f t="shared" si="33"/>
        <v>60390731055.186836</v>
      </c>
    </row>
    <row r="54" spans="1:30" x14ac:dyDescent="0.3">
      <c r="A54" s="3" t="str">
        <f t="shared" si="14"/>
        <v>DOCCS3</v>
      </c>
      <c r="B54" s="3" t="s">
        <v>19</v>
      </c>
      <c r="C54" s="3">
        <f t="shared" ref="C54:C56" si="38">C53+1</f>
        <v>2</v>
      </c>
      <c r="D54" s="3">
        <f t="shared" si="31"/>
        <v>112776091005.14165</v>
      </c>
      <c r="E54" s="3">
        <f t="shared" si="16"/>
        <v>258924619.02616656</v>
      </c>
      <c r="F54" s="3">
        <f t="shared" si="17"/>
        <v>258924619.02616656</v>
      </c>
      <c r="G54" s="3">
        <f t="shared" si="18"/>
        <v>525912411.32828814</v>
      </c>
      <c r="H54" s="3">
        <f t="shared" si="19"/>
        <v>112776091005.14165</v>
      </c>
      <c r="I54" s="3">
        <f t="shared" si="20"/>
        <v>225552182010.28329</v>
      </c>
      <c r="J54" s="17">
        <f t="shared" si="21"/>
        <v>422.40167624415199</v>
      </c>
      <c r="K54" s="3">
        <f t="shared" si="22"/>
        <v>3</v>
      </c>
      <c r="Q54" s="16"/>
      <c r="R54" s="16"/>
      <c r="S54" s="16"/>
      <c r="T54" s="16"/>
      <c r="U54" s="16"/>
      <c r="V54" s="16"/>
      <c r="W54" s="16"/>
      <c r="X54" s="16"/>
      <c r="Z54" s="3">
        <v>0</v>
      </c>
      <c r="AA54" s="3" t="s">
        <v>16</v>
      </c>
      <c r="AB54" s="3">
        <v>1</v>
      </c>
      <c r="AC54" s="3">
        <f t="shared" si="32"/>
        <v>100</v>
      </c>
      <c r="AD54" s="3">
        <f t="shared" si="33"/>
        <v>0</v>
      </c>
    </row>
    <row r="55" spans="1:30" x14ac:dyDescent="0.3">
      <c r="A55" s="3" t="str">
        <f t="shared" si="14"/>
        <v>DOCCS4</v>
      </c>
      <c r="B55" s="3" t="s">
        <v>19</v>
      </c>
      <c r="C55" s="3">
        <f t="shared" si="38"/>
        <v>3</v>
      </c>
      <c r="D55" s="3">
        <f t="shared" si="31"/>
        <v>225552182010.28329</v>
      </c>
      <c r="E55" s="3">
        <f t="shared" si="16"/>
        <v>525912411.32828814</v>
      </c>
      <c r="F55" s="3">
        <f t="shared" si="17"/>
        <v>525912411.32828814</v>
      </c>
      <c r="G55" s="3">
        <f t="shared" si="18"/>
        <v>1068202264.5408753</v>
      </c>
      <c r="H55" s="3">
        <f t="shared" si="19"/>
        <v>225552182010.28329</v>
      </c>
      <c r="I55" s="3">
        <f t="shared" si="20"/>
        <v>451104364020.56659</v>
      </c>
      <c r="J55" s="17">
        <f t="shared" si="21"/>
        <v>415.92550676374702</v>
      </c>
      <c r="K55" s="3">
        <f t="shared" si="22"/>
        <v>4</v>
      </c>
      <c r="Q55" s="16"/>
      <c r="R55" s="16"/>
      <c r="S55" s="16"/>
      <c r="T55" s="16"/>
      <c r="U55" s="16"/>
      <c r="V55" s="16"/>
      <c r="W55" s="16"/>
      <c r="X55" s="16"/>
      <c r="Z55" s="3">
        <v>1</v>
      </c>
      <c r="AA55" s="3" t="s">
        <v>1</v>
      </c>
      <c r="AB55" s="3">
        <f>AB54+(VLOOKUP($AA55,$A$6:$J$13,7,FALSE))/$Z$20</f>
        <v>71428572.428571433</v>
      </c>
      <c r="AC55" s="3">
        <f t="shared" si="32"/>
        <v>134.1122505932365</v>
      </c>
      <c r="AD55" s="3">
        <f t="shared" si="33"/>
        <v>9313371400.0642281</v>
      </c>
    </row>
    <row r="56" spans="1:30" x14ac:dyDescent="0.3">
      <c r="A56" s="3" t="str">
        <f t="shared" si="14"/>
        <v>DOCCS5</v>
      </c>
      <c r="B56" s="3" t="s">
        <v>19</v>
      </c>
      <c r="C56" s="3">
        <f t="shared" si="38"/>
        <v>4</v>
      </c>
      <c r="D56" s="3">
        <f t="shared" si="31"/>
        <v>451104364020.56659</v>
      </c>
      <c r="E56" s="3">
        <f t="shared" si="16"/>
        <v>1068202264.5408753</v>
      </c>
      <c r="F56" s="3">
        <f t="shared" si="17"/>
        <v>1068202264.5408753</v>
      </c>
      <c r="G56" s="3">
        <f t="shared" si="18"/>
        <v>0</v>
      </c>
      <c r="H56" s="3">
        <f t="shared" si="19"/>
        <v>451104364020.56659</v>
      </c>
      <c r="I56" s="3">
        <f t="shared" si="20"/>
        <v>0</v>
      </c>
      <c r="J56" s="17">
        <f t="shared" si="21"/>
        <v>422.30238503983702</v>
      </c>
      <c r="K56" s="3">
        <f t="shared" si="22"/>
        <v>5</v>
      </c>
      <c r="Q56" s="16"/>
      <c r="R56" s="16"/>
      <c r="S56" s="16"/>
      <c r="T56" s="16"/>
      <c r="U56" s="16"/>
      <c r="V56" s="16"/>
      <c r="W56" s="16"/>
      <c r="X56" s="16"/>
      <c r="Z56" s="3">
        <v>2</v>
      </c>
      <c r="AA56" s="3" t="s">
        <v>1</v>
      </c>
      <c r="AB56" s="3">
        <f t="shared" ref="AB56:AB69" si="39">AB55+(VLOOKUP($AA56,$A$6:$J$13,7,FALSE))/$Z$21</f>
        <v>138095239.09523809</v>
      </c>
      <c r="AC56" s="3">
        <f t="shared" si="32"/>
        <v>136.66206897137653</v>
      </c>
      <c r="AD56" s="3">
        <f t="shared" si="33"/>
        <v>18348188811.170738</v>
      </c>
    </row>
    <row r="57" spans="1:30" x14ac:dyDescent="0.3">
      <c r="Q57" s="16"/>
      <c r="R57" s="16"/>
      <c r="S57" s="16"/>
      <c r="T57" s="16"/>
      <c r="U57" s="16"/>
      <c r="V57" s="16"/>
      <c r="W57" s="16"/>
      <c r="X57" s="16"/>
      <c r="Z57" s="3">
        <v>3</v>
      </c>
      <c r="AA57" s="3" t="s">
        <v>1</v>
      </c>
      <c r="AB57" s="3">
        <f t="shared" si="39"/>
        <v>204761905.76190475</v>
      </c>
      <c r="AC57" s="3">
        <f t="shared" si="32"/>
        <v>138.20868322397735</v>
      </c>
      <c r="AD57" s="3">
        <f t="shared" si="33"/>
        <v>27513826590.40807</v>
      </c>
    </row>
    <row r="58" spans="1:30" x14ac:dyDescent="0.3">
      <c r="Q58" s="16"/>
      <c r="R58" s="16"/>
      <c r="S58" s="16"/>
      <c r="T58" s="16"/>
      <c r="U58" s="16"/>
      <c r="V58" s="16"/>
      <c r="W58" s="16"/>
      <c r="X58" s="16"/>
      <c r="Z58" s="3">
        <v>4</v>
      </c>
      <c r="AA58" s="3" t="s">
        <v>1</v>
      </c>
      <c r="AB58" s="3">
        <f t="shared" si="39"/>
        <v>271428572.4285714</v>
      </c>
      <c r="AC58" s="3">
        <f t="shared" si="32"/>
        <v>139.32606656286447</v>
      </c>
      <c r="AD58" s="3">
        <f t="shared" si="33"/>
        <v>36766682326.1017</v>
      </c>
    </row>
    <row r="59" spans="1:30" x14ac:dyDescent="0.3">
      <c r="Q59" s="16"/>
      <c r="R59" s="16"/>
      <c r="S59" s="16"/>
      <c r="T59" s="16"/>
      <c r="U59" s="16"/>
      <c r="V59" s="16"/>
      <c r="W59" s="16"/>
      <c r="X59" s="16"/>
      <c r="Z59" s="3">
        <v>5</v>
      </c>
      <c r="AA59" s="3" t="s">
        <v>1</v>
      </c>
      <c r="AB59" s="3">
        <f t="shared" si="39"/>
        <v>338095239.09523809</v>
      </c>
      <c r="AC59" s="3">
        <f t="shared" si="32"/>
        <v>140.20303076188435</v>
      </c>
      <c r="AD59" s="3">
        <f t="shared" si="33"/>
        <v>46085357533.888062</v>
      </c>
    </row>
    <row r="60" spans="1:30" x14ac:dyDescent="0.3">
      <c r="Q60" s="16"/>
      <c r="R60" s="16"/>
      <c r="S60" s="16"/>
      <c r="T60" s="16"/>
      <c r="U60" s="16"/>
      <c r="V60" s="16"/>
      <c r="W60" s="16"/>
      <c r="X60" s="16"/>
      <c r="Z60" s="3">
        <v>6</v>
      </c>
      <c r="AA60" s="3" t="s">
        <v>1</v>
      </c>
      <c r="AB60" s="3">
        <f t="shared" si="39"/>
        <v>404761905.76190478</v>
      </c>
      <c r="AC60" s="3">
        <f t="shared" si="32"/>
        <v>140.92575924012914</v>
      </c>
      <c r="AD60" s="3">
        <f t="shared" si="33"/>
        <v>55457018790.76548</v>
      </c>
    </row>
    <row r="61" spans="1:30" x14ac:dyDescent="0.3">
      <c r="Q61" s="16"/>
      <c r="R61" s="16"/>
      <c r="S61" s="16"/>
      <c r="T61" s="16"/>
      <c r="U61" s="16"/>
      <c r="V61" s="16"/>
      <c r="W61" s="16"/>
      <c r="X61" s="16"/>
      <c r="Z61" s="3">
        <v>7</v>
      </c>
      <c r="AA61" s="3" t="s">
        <v>1</v>
      </c>
      <c r="AB61" s="3">
        <f t="shared" si="39"/>
        <v>471428572.42857146</v>
      </c>
      <c r="AC61" s="3">
        <f t="shared" si="32"/>
        <v>141.54095643147917</v>
      </c>
      <c r="AD61" s="3">
        <f t="shared" si="33"/>
        <v>64873081997.603722</v>
      </c>
    </row>
    <row r="62" spans="1:30" x14ac:dyDescent="0.3">
      <c r="Q62" s="16"/>
      <c r="R62" s="16"/>
      <c r="S62" s="16"/>
      <c r="T62" s="16"/>
      <c r="U62" s="16"/>
      <c r="V62" s="16"/>
      <c r="W62" s="16"/>
      <c r="X62" s="16"/>
      <c r="Z62" s="3">
        <v>8</v>
      </c>
      <c r="AA62" s="3" t="s">
        <v>1</v>
      </c>
      <c r="AB62" s="3">
        <f t="shared" si="39"/>
        <v>538095239.09523809</v>
      </c>
      <c r="AC62" s="3">
        <f t="shared" si="32"/>
        <v>142.07682091335482</v>
      </c>
      <c r="AD62" s="3">
        <f t="shared" si="33"/>
        <v>74327390313.021484</v>
      </c>
    </row>
    <row r="63" spans="1:30" x14ac:dyDescent="0.3">
      <c r="Q63" s="16"/>
      <c r="R63" s="16"/>
      <c r="S63" s="16"/>
      <c r="T63" s="16"/>
      <c r="U63" s="16"/>
      <c r="V63" s="16"/>
      <c r="W63" s="16"/>
      <c r="X63" s="16"/>
      <c r="Z63" s="3">
        <v>9</v>
      </c>
      <c r="AA63" s="3" t="s">
        <v>1</v>
      </c>
      <c r="AB63" s="3">
        <f t="shared" si="39"/>
        <v>604761905.76190472</v>
      </c>
      <c r="AC63" s="3">
        <f t="shared" si="32"/>
        <v>142.55170267831701</v>
      </c>
      <c r="AD63" s="3">
        <f t="shared" si="33"/>
        <v>83815307038.151398</v>
      </c>
    </row>
    <row r="64" spans="1:30" x14ac:dyDescent="0.3">
      <c r="Q64" s="16"/>
      <c r="R64" s="16"/>
      <c r="S64" s="16"/>
      <c r="T64" s="16"/>
      <c r="U64" s="16"/>
      <c r="V64" s="16"/>
      <c r="W64" s="16"/>
      <c r="X64" s="16"/>
      <c r="Z64" s="3">
        <v>10</v>
      </c>
      <c r="AA64" s="3" t="s">
        <v>1</v>
      </c>
      <c r="AB64" s="3">
        <f t="shared" si="39"/>
        <v>671428572.42857134</v>
      </c>
      <c r="AC64" s="3">
        <f t="shared" si="32"/>
        <v>142.97822072841879</v>
      </c>
      <c r="AD64" s="3">
        <f t="shared" si="33"/>
        <v>93333211818.600357</v>
      </c>
    </row>
    <row r="65" spans="17:30" x14ac:dyDescent="0.3">
      <c r="Q65" s="16"/>
      <c r="R65" s="16"/>
      <c r="S65" s="16"/>
      <c r="T65" s="16"/>
      <c r="U65" s="16"/>
      <c r="V65" s="16"/>
      <c r="W65" s="16"/>
      <c r="X65" s="16"/>
      <c r="Z65" s="3">
        <v>11</v>
      </c>
      <c r="AA65" s="3" t="s">
        <v>1</v>
      </c>
      <c r="AB65" s="3">
        <f t="shared" si="39"/>
        <v>738095239.09523797</v>
      </c>
      <c r="AC65" s="3">
        <f t="shared" si="32"/>
        <v>143.36542944657288</v>
      </c>
      <c r="AD65" s="3">
        <f t="shared" si="33"/>
        <v>102878197950.3856</v>
      </c>
    </row>
    <row r="66" spans="17:30" x14ac:dyDescent="0.3">
      <c r="Q66" s="16"/>
      <c r="R66" s="16"/>
      <c r="S66" s="16"/>
      <c r="T66" s="16"/>
      <c r="U66" s="16"/>
      <c r="V66" s="16"/>
      <c r="W66" s="16"/>
      <c r="X66" s="16"/>
      <c r="Z66" s="3">
        <v>12</v>
      </c>
      <c r="AA66" s="3" t="s">
        <v>1</v>
      </c>
      <c r="AB66" s="3">
        <f t="shared" si="39"/>
        <v>804761905.7619046</v>
      </c>
      <c r="AC66" s="3">
        <f t="shared" si="32"/>
        <v>143.72004835561083</v>
      </c>
      <c r="AD66" s="3">
        <f t="shared" si="33"/>
        <v>112447879351.45851</v>
      </c>
    </row>
    <row r="67" spans="17:30" x14ac:dyDescent="0.3">
      <c r="Q67" s="16"/>
      <c r="R67" s="16"/>
      <c r="S67" s="16"/>
      <c r="T67" s="16"/>
      <c r="U67" s="16"/>
      <c r="V67" s="16"/>
      <c r="W67" s="16"/>
      <c r="X67" s="16"/>
      <c r="Z67" s="3">
        <v>13</v>
      </c>
      <c r="AA67" s="3" t="s">
        <v>1</v>
      </c>
      <c r="AB67" s="3">
        <f t="shared" si="39"/>
        <v>871428572.42857122</v>
      </c>
      <c r="AC67" s="3">
        <f t="shared" si="32"/>
        <v>144.04720297890805</v>
      </c>
      <c r="AD67" s="3">
        <f t="shared" si="33"/>
        <v>122040261567.38609</v>
      </c>
    </row>
    <row r="68" spans="17:30" x14ac:dyDescent="0.3">
      <c r="Q68" s="16"/>
      <c r="R68" s="16"/>
      <c r="S68" s="16"/>
      <c r="T68" s="16"/>
      <c r="U68" s="16"/>
      <c r="V68" s="16"/>
      <c r="W68" s="16"/>
      <c r="X68" s="16"/>
      <c r="Z68" s="3">
        <v>14</v>
      </c>
      <c r="AA68" s="3" t="s">
        <v>1</v>
      </c>
      <c r="AB68" s="3">
        <f t="shared" si="39"/>
        <v>938095239.09523785</v>
      </c>
      <c r="AC68" s="3">
        <f t="shared" si="32"/>
        <v>144.35089307608351</v>
      </c>
      <c r="AD68" s="3">
        <f t="shared" si="33"/>
        <v>131653652245.55565</v>
      </c>
    </row>
    <row r="69" spans="17:30" x14ac:dyDescent="0.3">
      <c r="Q69" s="16"/>
      <c r="R69" s="16"/>
      <c r="S69" s="16"/>
      <c r="T69" s="16"/>
      <c r="U69" s="16"/>
      <c r="V69" s="16"/>
      <c r="W69" s="16"/>
      <c r="X69" s="16"/>
      <c r="Z69" s="3">
        <v>15</v>
      </c>
      <c r="AA69" s="3" t="s">
        <v>1</v>
      </c>
      <c r="AB69" s="3">
        <f t="shared" si="39"/>
        <v>1004761905.7619045</v>
      </c>
      <c r="AC69" s="3">
        <f t="shared" si="32"/>
        <v>144.63430049521551</v>
      </c>
      <c r="AD69" s="3">
        <f t="shared" si="33"/>
        <v>141286597030.1933</v>
      </c>
    </row>
    <row r="70" spans="17:30" x14ac:dyDescent="0.3">
      <c r="Q70" s="16"/>
      <c r="R70" s="16"/>
      <c r="S70" s="16"/>
      <c r="T70" s="16"/>
      <c r="U70" s="16"/>
      <c r="V70" s="16"/>
      <c r="W70" s="16"/>
      <c r="X70" s="16"/>
      <c r="Z70" s="3">
        <v>0</v>
      </c>
      <c r="AA70" s="3" t="s">
        <v>20</v>
      </c>
      <c r="AB70" s="3">
        <v>1</v>
      </c>
      <c r="AC70" s="3">
        <f t="shared" ref="AC70:AC101" si="40">VLOOKUP($AA70,$A$6:$J$13,5,FALSE)*($AB70/VLOOKUP($AA70,$A$6:$J$13,4,FALSE))^(-VLOOKUP($AA70,$A$6:$J$13,3,FALSE))</f>
        <v>500</v>
      </c>
      <c r="AD70" s="3">
        <f t="shared" ref="AD70:AD101" si="41">(1/(1-VLOOKUP($AA70,$A$6:$J$13,3,FALSE)))*($AC70*$AB70-VLOOKUP($AA70,$A$6:$J$13,5,FALSE)*VLOOKUP($AA70,$A$6:$J$13,4,FALSE))</f>
        <v>0</v>
      </c>
    </row>
    <row r="71" spans="17:30" x14ac:dyDescent="0.3">
      <c r="Q71" s="16"/>
      <c r="R71" s="16"/>
      <c r="S71" s="16"/>
      <c r="T71" s="16"/>
      <c r="U71" s="16"/>
      <c r="V71" s="16"/>
      <c r="W71" s="16"/>
      <c r="X71" s="16"/>
      <c r="Z71" s="3">
        <v>1</v>
      </c>
      <c r="AA71" s="3" t="s">
        <v>20</v>
      </c>
      <c r="AB71" s="3">
        <f>AB70+(VLOOKUP($AA71,$A$6:$J$13,7,FALSE))/$Z$20</f>
        <v>71428572.428571433</v>
      </c>
      <c r="AC71" s="3">
        <f t="shared" si="40"/>
        <v>295.16056779704417</v>
      </c>
      <c r="AD71" s="3">
        <f t="shared" si="41"/>
        <v>21715834719.98299</v>
      </c>
    </row>
    <row r="72" spans="17:30" x14ac:dyDescent="0.3">
      <c r="Q72" s="16"/>
      <c r="R72" s="16"/>
      <c r="S72" s="16"/>
      <c r="T72" s="16"/>
      <c r="U72" s="16"/>
      <c r="V72" s="16"/>
      <c r="W72" s="16"/>
      <c r="X72" s="16"/>
      <c r="Z72" s="3">
        <v>2</v>
      </c>
      <c r="AA72" s="3" t="s">
        <v>20</v>
      </c>
      <c r="AB72" s="3">
        <f t="shared" ref="AB72:AB85" si="42">AB71+(VLOOKUP($AA72,$A$6:$J$13,7,FALSE))/$Z$21</f>
        <v>138095239.09523809</v>
      </c>
      <c r="AC72" s="3">
        <f t="shared" si="40"/>
        <v>289.54331478228426</v>
      </c>
      <c r="AD72" s="3">
        <f t="shared" si="41"/>
        <v>41184943378.978661</v>
      </c>
    </row>
    <row r="73" spans="17:30" x14ac:dyDescent="0.3">
      <c r="Q73" s="16"/>
      <c r="R73" s="16"/>
      <c r="S73" s="16"/>
      <c r="T73" s="16"/>
      <c r="U73" s="16"/>
      <c r="V73" s="16"/>
      <c r="W73" s="16"/>
      <c r="X73" s="16"/>
      <c r="Z73" s="3">
        <v>3</v>
      </c>
      <c r="AA73" s="3" t="s">
        <v>20</v>
      </c>
      <c r="AB73" s="3">
        <f t="shared" si="42"/>
        <v>204761905.76190475</v>
      </c>
      <c r="AC73" s="3">
        <f t="shared" si="40"/>
        <v>286.23811509978447</v>
      </c>
      <c r="AD73" s="3">
        <f t="shared" si="41"/>
        <v>60370233131.936325</v>
      </c>
    </row>
    <row r="74" spans="17:30" x14ac:dyDescent="0.3">
      <c r="Q74" s="16"/>
      <c r="R74" s="16"/>
      <c r="S74" s="16"/>
      <c r="T74" s="16"/>
      <c r="U74" s="16"/>
      <c r="V74" s="16"/>
      <c r="W74" s="16"/>
      <c r="X74" s="16"/>
      <c r="Z74" s="3">
        <v>4</v>
      </c>
      <c r="AA74" s="3" t="s">
        <v>20</v>
      </c>
      <c r="AB74" s="3">
        <f t="shared" si="42"/>
        <v>271428572.4285714</v>
      </c>
      <c r="AC74" s="3">
        <f t="shared" si="40"/>
        <v>283.89632072402708</v>
      </c>
      <c r="AD74" s="3">
        <f t="shared" si="41"/>
        <v>79370945566.654922</v>
      </c>
    </row>
    <row r="75" spans="17:30" x14ac:dyDescent="0.3">
      <c r="Q75" s="16"/>
      <c r="R75" s="16"/>
      <c r="S75" s="16"/>
      <c r="T75" s="16"/>
      <c r="U75" s="16"/>
      <c r="V75" s="16"/>
      <c r="W75" s="16"/>
      <c r="X75" s="16"/>
      <c r="Z75" s="3">
        <v>5</v>
      </c>
      <c r="AA75" s="3" t="s">
        <v>20</v>
      </c>
      <c r="AB75" s="3">
        <f t="shared" si="42"/>
        <v>338095239.09523809</v>
      </c>
      <c r="AC75" s="3">
        <f t="shared" si="40"/>
        <v>282.08479924995402</v>
      </c>
      <c r="AD75" s="3">
        <f t="shared" si="41"/>
        <v>98234709959.796005</v>
      </c>
    </row>
    <row r="76" spans="17:30" x14ac:dyDescent="0.3">
      <c r="Q76" s="16"/>
      <c r="R76" s="16"/>
      <c r="S76" s="16"/>
      <c r="T76" s="16"/>
      <c r="U76" s="16"/>
      <c r="V76" s="16"/>
      <c r="W76" s="16"/>
      <c r="X76" s="16"/>
      <c r="Z76" s="3">
        <v>6</v>
      </c>
      <c r="AA76" s="3" t="s">
        <v>20</v>
      </c>
      <c r="AB76" s="3">
        <f t="shared" si="42"/>
        <v>404761905.76190478</v>
      </c>
      <c r="AC76" s="3">
        <f t="shared" si="40"/>
        <v>280.60899522801071</v>
      </c>
      <c r="AD76" s="3">
        <f t="shared" si="41"/>
        <v>116989652018.74783</v>
      </c>
    </row>
    <row r="77" spans="17:30" x14ac:dyDescent="0.3">
      <c r="Q77" s="16"/>
      <c r="R77" s="16"/>
      <c r="S77" s="16"/>
      <c r="T77" s="16"/>
      <c r="U77" s="16"/>
      <c r="V77" s="16"/>
      <c r="W77" s="16"/>
      <c r="X77" s="16"/>
      <c r="Z77" s="3">
        <v>7</v>
      </c>
      <c r="AA77" s="3" t="s">
        <v>20</v>
      </c>
      <c r="AB77" s="3">
        <f t="shared" si="42"/>
        <v>471428572.42857146</v>
      </c>
      <c r="AC77" s="3">
        <f t="shared" si="40"/>
        <v>279.36476293344293</v>
      </c>
      <c r="AD77" s="3">
        <f t="shared" si="41"/>
        <v>135654359735.63449</v>
      </c>
    </row>
    <row r="78" spans="17:30" x14ac:dyDescent="0.3">
      <c r="Q78" s="16"/>
      <c r="R78" s="16"/>
      <c r="S78" s="16"/>
      <c r="T78" s="16"/>
      <c r="U78" s="16"/>
      <c r="V78" s="16"/>
      <c r="W78" s="16"/>
      <c r="X78" s="16"/>
      <c r="Z78" s="3">
        <v>8</v>
      </c>
      <c r="AA78" s="3" t="s">
        <v>20</v>
      </c>
      <c r="AB78" s="3">
        <f t="shared" si="42"/>
        <v>538095239.09523809</v>
      </c>
      <c r="AC78" s="3">
        <f t="shared" si="40"/>
        <v>278.28984933082762</v>
      </c>
      <c r="AD78" s="3">
        <f t="shared" si="41"/>
        <v>154242034156.19281</v>
      </c>
    </row>
    <row r="79" spans="17:30" x14ac:dyDescent="0.3">
      <c r="Q79" s="16"/>
      <c r="R79" s="16"/>
      <c r="S79" s="16"/>
      <c r="T79" s="16"/>
      <c r="U79" s="16"/>
      <c r="V79" s="16"/>
      <c r="W79" s="16"/>
      <c r="X79" s="16"/>
      <c r="Z79" s="3">
        <v>9</v>
      </c>
      <c r="AA79" s="3" t="s">
        <v>20</v>
      </c>
      <c r="AB79" s="3">
        <f t="shared" si="42"/>
        <v>604761905.76190472</v>
      </c>
      <c r="AC79" s="3">
        <f t="shared" si="40"/>
        <v>277.34408576919435</v>
      </c>
      <c r="AD79" s="3">
        <f t="shared" si="41"/>
        <v>172762533891.38333</v>
      </c>
    </row>
    <row r="80" spans="17:30" x14ac:dyDescent="0.3">
      <c r="Q80" s="16"/>
      <c r="R80" s="16"/>
      <c r="S80" s="16"/>
      <c r="T80" s="16"/>
      <c r="U80" s="16"/>
      <c r="V80" s="16"/>
      <c r="W80" s="16"/>
      <c r="X80" s="16"/>
      <c r="Z80" s="3">
        <v>10</v>
      </c>
      <c r="AA80" s="3" t="s">
        <v>20</v>
      </c>
      <c r="AB80" s="3">
        <f t="shared" si="42"/>
        <v>671428572.42857134</v>
      </c>
      <c r="AC80" s="3">
        <f t="shared" si="40"/>
        <v>276.50005147232821</v>
      </c>
      <c r="AD80" s="3">
        <f t="shared" si="41"/>
        <v>191223500582.69788</v>
      </c>
    </row>
    <row r="81" spans="17:30" x14ac:dyDescent="0.3">
      <c r="Q81" s="16"/>
      <c r="R81" s="16"/>
      <c r="S81" s="16"/>
      <c r="T81" s="16"/>
      <c r="U81" s="16"/>
      <c r="V81" s="16"/>
      <c r="W81" s="16"/>
      <c r="X81" s="16"/>
      <c r="Z81" s="3">
        <v>11</v>
      </c>
      <c r="AA81" s="3" t="s">
        <v>20</v>
      </c>
      <c r="AB81" s="3">
        <f t="shared" si="42"/>
        <v>738095239.09523797</v>
      </c>
      <c r="AC81" s="3">
        <f t="shared" si="40"/>
        <v>275.73819913823741</v>
      </c>
      <c r="AD81" s="3">
        <f t="shared" si="41"/>
        <v>209631029981.42682</v>
      </c>
    </row>
    <row r="82" spans="17:30" x14ac:dyDescent="0.3">
      <c r="Q82" s="16"/>
      <c r="R82" s="16"/>
      <c r="S82" s="16"/>
      <c r="T82" s="16"/>
      <c r="U82" s="16"/>
      <c r="V82" s="16"/>
      <c r="W82" s="16"/>
      <c r="X82" s="16"/>
      <c r="Z82" s="3">
        <v>12</v>
      </c>
      <c r="AA82" s="3" t="s">
        <v>20</v>
      </c>
      <c r="AB82" s="3">
        <f t="shared" si="42"/>
        <v>804761905.7619046</v>
      </c>
      <c r="AC82" s="3">
        <f t="shared" si="40"/>
        <v>275.04410657016024</v>
      </c>
      <c r="AD82" s="3">
        <f t="shared" si="41"/>
        <v>227990097047.47498</v>
      </c>
    </row>
    <row r="83" spans="17:30" x14ac:dyDescent="0.3">
      <c r="Q83" s="16"/>
      <c r="R83" s="16"/>
      <c r="S83" s="16"/>
      <c r="T83" s="16"/>
      <c r="U83" s="16"/>
      <c r="V83" s="16"/>
      <c r="W83" s="16"/>
      <c r="X83" s="16"/>
      <c r="Z83" s="3">
        <v>13</v>
      </c>
      <c r="AA83" s="3" t="s">
        <v>20</v>
      </c>
      <c r="AB83" s="3">
        <f t="shared" si="42"/>
        <v>871428572.42857122</v>
      </c>
      <c r="AC83" s="3">
        <f t="shared" si="40"/>
        <v>274.40683086390214</v>
      </c>
      <c r="AD83" s="3">
        <f t="shared" si="41"/>
        <v>246304838340.25504</v>
      </c>
    </row>
    <row r="84" spans="17:30" x14ac:dyDescent="0.3">
      <c r="Q84" s="16"/>
      <c r="R84" s="16"/>
      <c r="S84" s="16"/>
      <c r="T84" s="16"/>
      <c r="U84" s="16"/>
      <c r="V84" s="16"/>
      <c r="W84" s="16"/>
      <c r="X84" s="16"/>
      <c r="Z84" s="3">
        <v>14</v>
      </c>
      <c r="AA84" s="3" t="s">
        <v>20</v>
      </c>
      <c r="AB84" s="3">
        <f t="shared" si="42"/>
        <v>938095239.09523785</v>
      </c>
      <c r="AC84" s="3">
        <f t="shared" si="40"/>
        <v>273.81787385325782</v>
      </c>
      <c r="AD84" s="3">
        <f t="shared" si="41"/>
        <v>264578746953.79874</v>
      </c>
    </row>
    <row r="85" spans="17:30" x14ac:dyDescent="0.3">
      <c r="Q85" s="16"/>
      <c r="R85" s="16"/>
      <c r="S85" s="16"/>
      <c r="T85" s="16"/>
      <c r="U85" s="16"/>
      <c r="V85" s="16"/>
      <c r="W85" s="16"/>
      <c r="X85" s="16"/>
      <c r="Z85" s="3">
        <v>15</v>
      </c>
      <c r="AA85" s="3" t="s">
        <v>20</v>
      </c>
      <c r="AB85" s="3">
        <f t="shared" si="42"/>
        <v>1004761905.7619045</v>
      </c>
      <c r="AC85" s="3">
        <f t="shared" si="40"/>
        <v>273.27050527138812</v>
      </c>
      <c r="AD85" s="3">
        <f t="shared" si="41"/>
        <v>282814811416.16498</v>
      </c>
    </row>
    <row r="86" spans="17:30" x14ac:dyDescent="0.3">
      <c r="Q86" s="16"/>
      <c r="R86" s="16"/>
      <c r="S86" s="16"/>
      <c r="T86" s="16"/>
      <c r="U86" s="16"/>
      <c r="V86" s="16"/>
      <c r="W86" s="16"/>
      <c r="X86" s="16"/>
      <c r="Z86" s="3">
        <v>0</v>
      </c>
      <c r="AA86" s="3" t="s">
        <v>17</v>
      </c>
      <c r="AB86" s="3">
        <v>1</v>
      </c>
      <c r="AC86" s="3">
        <f t="shared" si="40"/>
        <v>100</v>
      </c>
      <c r="AD86" s="3">
        <f t="shared" si="41"/>
        <v>0</v>
      </c>
    </row>
    <row r="87" spans="17:30" x14ac:dyDescent="0.3">
      <c r="Q87" s="16"/>
      <c r="R87" s="16"/>
      <c r="S87" s="16"/>
      <c r="T87" s="16"/>
      <c r="U87" s="16"/>
      <c r="V87" s="16"/>
      <c r="W87" s="16"/>
      <c r="X87" s="16"/>
      <c r="Z87" s="3">
        <v>1</v>
      </c>
      <c r="AA87" s="3" t="s">
        <v>17</v>
      </c>
      <c r="AB87" s="3">
        <f>AB86+(VLOOKUP($AA87,$A$6:$J$13,7,FALSE))/$Z$20</f>
        <v>71428572.428571433</v>
      </c>
      <c r="AC87" s="3">
        <f t="shared" si="40"/>
        <v>76.934694925842123</v>
      </c>
      <c r="AD87" s="3">
        <f t="shared" si="41"/>
        <v>5576187650.2483778</v>
      </c>
    </row>
    <row r="88" spans="17:30" x14ac:dyDescent="0.3">
      <c r="Q88" s="16"/>
      <c r="R88" s="16"/>
      <c r="S88" s="16"/>
      <c r="T88" s="16"/>
      <c r="U88" s="16"/>
      <c r="V88" s="16"/>
      <c r="W88" s="16"/>
      <c r="X88" s="16"/>
      <c r="Z88" s="3">
        <v>2</v>
      </c>
      <c r="AA88" s="3" t="s">
        <v>17</v>
      </c>
      <c r="AB88" s="3">
        <f t="shared" ref="AB88:AB101" si="43">AB87+(VLOOKUP($AA88,$A$6:$J$13,7,FALSE))/$Z$21</f>
        <v>138095239.09523809</v>
      </c>
      <c r="AC88" s="3">
        <f t="shared" si="40"/>
        <v>76.202796866808924</v>
      </c>
      <c r="AD88" s="3">
        <f t="shared" si="41"/>
        <v>10678070784.598495</v>
      </c>
    </row>
    <row r="89" spans="17:30" x14ac:dyDescent="0.3">
      <c r="Q89" s="16"/>
      <c r="R89" s="16"/>
      <c r="S89" s="16"/>
      <c r="T89" s="16"/>
      <c r="U89" s="16"/>
      <c r="V89" s="16"/>
      <c r="W89" s="16"/>
      <c r="X89" s="16"/>
      <c r="Z89" s="3">
        <v>3</v>
      </c>
      <c r="AA89" s="3" t="s">
        <v>17</v>
      </c>
      <c r="AB89" s="3">
        <f t="shared" si="43"/>
        <v>204761905.76190475</v>
      </c>
      <c r="AC89" s="3">
        <f t="shared" si="40"/>
        <v>75.768809492544165</v>
      </c>
      <c r="AD89" s="3">
        <f t="shared" si="41"/>
        <v>15742829989.637133</v>
      </c>
    </row>
    <row r="90" spans="17:30" x14ac:dyDescent="0.3">
      <c r="Q90" s="16"/>
      <c r="R90" s="16"/>
      <c r="S90" s="16"/>
      <c r="T90" s="16"/>
      <c r="U90" s="16"/>
      <c r="V90" s="16"/>
      <c r="W90" s="16"/>
      <c r="X90" s="16"/>
      <c r="Z90" s="3">
        <v>4</v>
      </c>
      <c r="AA90" s="3" t="s">
        <v>17</v>
      </c>
      <c r="AB90" s="3">
        <f t="shared" si="43"/>
        <v>271428572.4285714</v>
      </c>
      <c r="AC90" s="3">
        <f t="shared" si="40"/>
        <v>75.459795409754378</v>
      </c>
      <c r="AD90" s="3">
        <f t="shared" si="41"/>
        <v>20783293252.835197</v>
      </c>
    </row>
    <row r="91" spans="17:30" x14ac:dyDescent="0.3">
      <c r="Q91" s="16"/>
      <c r="R91" s="16"/>
      <c r="S91" s="16"/>
      <c r="T91" s="16"/>
      <c r="U91" s="16"/>
      <c r="V91" s="16"/>
      <c r="W91" s="16"/>
      <c r="X91" s="16"/>
      <c r="Z91" s="3">
        <v>5</v>
      </c>
      <c r="AA91" s="3" t="s">
        <v>17</v>
      </c>
      <c r="AB91" s="3">
        <f t="shared" si="43"/>
        <v>338095239.09523809</v>
      </c>
      <c r="AC91" s="3">
        <f t="shared" si="40"/>
        <v>75.219874377710326</v>
      </c>
      <c r="AD91" s="3">
        <f t="shared" si="41"/>
        <v>25805652164.533295</v>
      </c>
    </row>
    <row r="92" spans="17:30" x14ac:dyDescent="0.3">
      <c r="Q92" s="16"/>
      <c r="R92" s="16"/>
      <c r="S92" s="16"/>
      <c r="T92" s="16"/>
      <c r="U92" s="16"/>
      <c r="V92" s="16"/>
      <c r="W92" s="16"/>
      <c r="X92" s="16"/>
      <c r="Z92" s="3">
        <v>6</v>
      </c>
      <c r="AA92" s="3" t="s">
        <v>17</v>
      </c>
      <c r="AB92" s="3">
        <f t="shared" si="43"/>
        <v>404761905.76190478</v>
      </c>
      <c r="AC92" s="3">
        <f t="shared" si="40"/>
        <v>75.023843430790478</v>
      </c>
      <c r="AD92" s="3">
        <f t="shared" si="41"/>
        <v>30813577357.07423</v>
      </c>
    </row>
    <row r="93" spans="17:30" x14ac:dyDescent="0.3">
      <c r="Q93" s="16"/>
      <c r="R93" s="16"/>
      <c r="S93" s="16"/>
      <c r="T93" s="16"/>
      <c r="U93" s="16"/>
      <c r="V93" s="16"/>
      <c r="W93" s="16"/>
      <c r="X93" s="16"/>
      <c r="Z93" s="3">
        <v>7</v>
      </c>
      <c r="AA93" s="3" t="s">
        <v>17</v>
      </c>
      <c r="AB93" s="3">
        <f t="shared" si="43"/>
        <v>471428572.42857146</v>
      </c>
      <c r="AC93" s="3">
        <f t="shared" si="40"/>
        <v>74.858169242657993</v>
      </c>
      <c r="AD93" s="3">
        <f t="shared" si="41"/>
        <v>35809502132.601685</v>
      </c>
    </row>
    <row r="94" spans="17:30" x14ac:dyDescent="0.3">
      <c r="Q94" s="16"/>
      <c r="R94" s="16"/>
      <c r="S94" s="16"/>
      <c r="T94" s="16"/>
      <c r="U94" s="16"/>
      <c r="V94" s="16"/>
      <c r="W94" s="16"/>
      <c r="X94" s="16"/>
      <c r="Z94" s="3">
        <v>8</v>
      </c>
      <c r="AA94" s="3" t="s">
        <v>17</v>
      </c>
      <c r="AB94" s="3">
        <f t="shared" si="43"/>
        <v>538095239.09523809</v>
      </c>
      <c r="AC94" s="3">
        <f t="shared" si="40"/>
        <v>74.714741681570771</v>
      </c>
      <c r="AD94" s="3">
        <f t="shared" si="41"/>
        <v>40795158939.348152</v>
      </c>
    </row>
    <row r="95" spans="17:30" x14ac:dyDescent="0.3">
      <c r="Q95" s="16"/>
      <c r="R95" s="16"/>
      <c r="S95" s="16"/>
      <c r="T95" s="16"/>
      <c r="U95" s="16"/>
      <c r="V95" s="16"/>
      <c r="W95" s="16"/>
      <c r="X95" s="16"/>
      <c r="Z95" s="3">
        <v>9</v>
      </c>
      <c r="AA95" s="3" t="s">
        <v>17</v>
      </c>
      <c r="AB95" s="3">
        <f t="shared" si="43"/>
        <v>604761905.76190472</v>
      </c>
      <c r="AC95" s="3">
        <f t="shared" si="40"/>
        <v>74.588316426961896</v>
      </c>
      <c r="AD95" s="3">
        <f t="shared" si="41"/>
        <v>45771844336.979454</v>
      </c>
    </row>
    <row r="96" spans="17:30" x14ac:dyDescent="0.3">
      <c r="Q96" s="16"/>
      <c r="R96" s="16"/>
      <c r="S96" s="16"/>
      <c r="T96" s="16"/>
      <c r="U96" s="16"/>
      <c r="V96" s="16"/>
      <c r="W96" s="16"/>
      <c r="X96" s="16"/>
      <c r="Z96" s="3">
        <v>10</v>
      </c>
      <c r="AA96" s="3" t="s">
        <v>17</v>
      </c>
      <c r="AB96" s="3">
        <f t="shared" si="43"/>
        <v>671428572.42857134</v>
      </c>
      <c r="AC96" s="3">
        <f t="shared" si="40"/>
        <v>74.47530679502718</v>
      </c>
      <c r="AD96" s="3">
        <f t="shared" si="41"/>
        <v>50740565183.817268</v>
      </c>
    </row>
    <row r="97" spans="17:30" x14ac:dyDescent="0.3">
      <c r="Q97" s="16"/>
      <c r="R97" s="16"/>
      <c r="S97" s="16"/>
      <c r="T97" s="16"/>
      <c r="U97" s="16"/>
      <c r="V97" s="16"/>
      <c r="W97" s="16"/>
      <c r="X97" s="16"/>
      <c r="Z97" s="3">
        <v>11</v>
      </c>
      <c r="AA97" s="3" t="s">
        <v>17</v>
      </c>
      <c r="AB97" s="3">
        <f t="shared" si="43"/>
        <v>738095239.09523797</v>
      </c>
      <c r="AC97" s="3">
        <f t="shared" si="40"/>
        <v>74.373151738282061</v>
      </c>
      <c r="AD97" s="3">
        <f t="shared" si="41"/>
        <v>55702125972.234207</v>
      </c>
    </row>
    <row r="98" spans="17:30" x14ac:dyDescent="0.3">
      <c r="Q98" s="16"/>
      <c r="R98" s="16"/>
      <c r="S98" s="16"/>
      <c r="T98" s="16"/>
      <c r="U98" s="16"/>
      <c r="V98" s="16"/>
      <c r="W98" s="16"/>
      <c r="X98" s="16"/>
      <c r="Z98" s="3">
        <v>12</v>
      </c>
      <c r="AA98" s="3" t="s">
        <v>17</v>
      </c>
      <c r="AB98" s="3">
        <f t="shared" si="43"/>
        <v>804761905.7619046</v>
      </c>
      <c r="AC98" s="3">
        <f t="shared" si="40"/>
        <v>74.279958888658754</v>
      </c>
      <c r="AD98" s="3">
        <f t="shared" si="41"/>
        <v>60657184245.63192</v>
      </c>
    </row>
    <row r="99" spans="17:30" x14ac:dyDescent="0.3">
      <c r="Q99" s="16"/>
      <c r="R99" s="16"/>
      <c r="S99" s="16"/>
      <c r="T99" s="16"/>
      <c r="U99" s="16"/>
      <c r="V99" s="16"/>
      <c r="W99" s="16"/>
      <c r="X99" s="16"/>
      <c r="Z99" s="3">
        <v>13</v>
      </c>
      <c r="AA99" s="3" t="s">
        <v>17</v>
      </c>
      <c r="AB99" s="3">
        <f t="shared" si="43"/>
        <v>871428572.42857122</v>
      </c>
      <c r="AC99" s="3">
        <f t="shared" si="40"/>
        <v>74.19429047365557</v>
      </c>
      <c r="AD99" s="3">
        <f t="shared" si="41"/>
        <v>65606287467.37944</v>
      </c>
    </row>
    <row r="100" spans="17:30" x14ac:dyDescent="0.3">
      <c r="Q100" s="16"/>
      <c r="R100" s="16"/>
      <c r="S100" s="16"/>
      <c r="T100" s="16"/>
      <c r="U100" s="16"/>
      <c r="V100" s="16"/>
      <c r="W100" s="16"/>
      <c r="X100" s="16"/>
      <c r="Z100" s="3">
        <v>14</v>
      </c>
      <c r="AA100" s="3" t="s">
        <v>17</v>
      </c>
      <c r="AB100" s="3">
        <f t="shared" si="43"/>
        <v>938095239.09523785</v>
      </c>
      <c r="AC100" s="3">
        <f t="shared" si="40"/>
        <v>74.115028558308154</v>
      </c>
      <c r="AD100" s="3">
        <f t="shared" si="41"/>
        <v>70549898506.332321</v>
      </c>
    </row>
    <row r="101" spans="17:30" x14ac:dyDescent="0.3">
      <c r="Q101" s="16"/>
      <c r="R101" s="16"/>
      <c r="S101" s="16"/>
      <c r="T101" s="16"/>
      <c r="U101" s="16"/>
      <c r="V101" s="16"/>
      <c r="W101" s="16"/>
      <c r="X101" s="16"/>
      <c r="Z101" s="3">
        <v>15</v>
      </c>
      <c r="AA101" s="3" t="s">
        <v>17</v>
      </c>
      <c r="AB101" s="3">
        <f t="shared" si="43"/>
        <v>1004761905.7619045</v>
      </c>
      <c r="AC101" s="3">
        <f t="shared" si="40"/>
        <v>74.041286771545273</v>
      </c>
      <c r="AD101" s="3">
        <f t="shared" si="41"/>
        <v>75488413818.983551</v>
      </c>
    </row>
    <row r="102" spans="17:30" x14ac:dyDescent="0.3">
      <c r="Q102" s="16"/>
      <c r="R102" s="16"/>
      <c r="S102" s="16"/>
      <c r="T102" s="16"/>
      <c r="U102" s="16"/>
      <c r="V102" s="16"/>
      <c r="W102" s="16"/>
      <c r="X102" s="16"/>
      <c r="Z102" s="3">
        <v>0</v>
      </c>
      <c r="AA102" s="3" t="s">
        <v>18</v>
      </c>
      <c r="AB102" s="3">
        <v>1</v>
      </c>
      <c r="AC102" s="3">
        <f t="shared" ref="AC102:AC133" si="44">VLOOKUP($AA102,$A$6:$J$13,5,FALSE)*($AB102/VLOOKUP($AA102,$A$6:$J$13,4,FALSE))^(-VLOOKUP($AA102,$A$6:$J$13,3,FALSE))</f>
        <v>100</v>
      </c>
      <c r="AD102" s="3">
        <f t="shared" ref="AD102:AD133" si="45">(1/(1-VLOOKUP($AA102,$A$6:$J$13,3,FALSE)))*($AC102*$AB102-VLOOKUP($AA102,$A$6:$J$13,5,FALSE)*VLOOKUP($AA102,$A$6:$J$13,4,FALSE))</f>
        <v>0</v>
      </c>
    </row>
    <row r="103" spans="17:30" x14ac:dyDescent="0.3">
      <c r="Q103" s="16"/>
      <c r="R103" s="16"/>
      <c r="S103" s="16"/>
      <c r="T103" s="16"/>
      <c r="U103" s="16"/>
      <c r="V103" s="16"/>
      <c r="W103" s="16"/>
      <c r="X103" s="16"/>
      <c r="Z103" s="3">
        <v>1</v>
      </c>
      <c r="AA103" s="3" t="s">
        <v>18</v>
      </c>
      <c r="AB103" s="3">
        <f>AB102+(VLOOKUP($AA103,$A$6:$J$13,7,FALSE))/$Z$20</f>
        <v>71428572.428571433</v>
      </c>
      <c r="AC103" s="3">
        <f t="shared" si="44"/>
        <v>76.934694925842123</v>
      </c>
      <c r="AD103" s="3">
        <f t="shared" si="45"/>
        <v>5576187650.2483778</v>
      </c>
    </row>
    <row r="104" spans="17:30" x14ac:dyDescent="0.3">
      <c r="Q104" s="16"/>
      <c r="R104" s="16"/>
      <c r="S104" s="16"/>
      <c r="T104" s="16"/>
      <c r="U104" s="16"/>
      <c r="V104" s="16"/>
      <c r="W104" s="16"/>
      <c r="X104" s="16"/>
      <c r="Z104" s="3">
        <v>2</v>
      </c>
      <c r="AA104" s="3" t="s">
        <v>18</v>
      </c>
      <c r="AB104" s="3">
        <f t="shared" ref="AB104:AB117" si="46">AB103+(VLOOKUP($AA104,$A$6:$J$13,7,FALSE))/$Z$21</f>
        <v>138095239.09523809</v>
      </c>
      <c r="AC104" s="3">
        <f t="shared" si="44"/>
        <v>76.202796866808924</v>
      </c>
      <c r="AD104" s="3">
        <f t="shared" si="45"/>
        <v>10678070784.598495</v>
      </c>
    </row>
    <row r="105" spans="17:30" x14ac:dyDescent="0.3">
      <c r="Q105" s="16"/>
      <c r="R105" s="16"/>
      <c r="S105" s="16"/>
      <c r="T105" s="16"/>
      <c r="U105" s="16"/>
      <c r="V105" s="16"/>
      <c r="W105" s="16"/>
      <c r="X105" s="16"/>
      <c r="Z105" s="3">
        <v>3</v>
      </c>
      <c r="AA105" s="3" t="s">
        <v>18</v>
      </c>
      <c r="AB105" s="3">
        <f t="shared" si="46"/>
        <v>204761905.76190475</v>
      </c>
      <c r="AC105" s="3">
        <f t="shared" si="44"/>
        <v>75.768809492544165</v>
      </c>
      <c r="AD105" s="3">
        <f t="shared" si="45"/>
        <v>15742829989.637133</v>
      </c>
    </row>
    <row r="106" spans="17:30" x14ac:dyDescent="0.3">
      <c r="Q106" s="16"/>
      <c r="R106" s="16"/>
      <c r="S106" s="16"/>
      <c r="T106" s="16"/>
      <c r="U106" s="16"/>
      <c r="V106" s="16"/>
      <c r="W106" s="16"/>
      <c r="X106" s="16"/>
      <c r="Z106" s="3">
        <v>4</v>
      </c>
      <c r="AA106" s="3" t="s">
        <v>18</v>
      </c>
      <c r="AB106" s="3">
        <f t="shared" si="46"/>
        <v>271428572.4285714</v>
      </c>
      <c r="AC106" s="3">
        <f t="shared" si="44"/>
        <v>75.459795409754378</v>
      </c>
      <c r="AD106" s="3">
        <f t="shared" si="45"/>
        <v>20783293252.835197</v>
      </c>
    </row>
    <row r="107" spans="17:30" x14ac:dyDescent="0.3">
      <c r="Q107" s="16"/>
      <c r="R107" s="16"/>
      <c r="S107" s="16"/>
      <c r="T107" s="16"/>
      <c r="U107" s="16"/>
      <c r="V107" s="16"/>
      <c r="W107" s="16"/>
      <c r="X107" s="16"/>
      <c r="Z107" s="3">
        <v>5</v>
      </c>
      <c r="AA107" s="3" t="s">
        <v>18</v>
      </c>
      <c r="AB107" s="3">
        <f t="shared" si="46"/>
        <v>338095239.09523809</v>
      </c>
      <c r="AC107" s="3">
        <f t="shared" si="44"/>
        <v>75.219874377710326</v>
      </c>
      <c r="AD107" s="3">
        <f t="shared" si="45"/>
        <v>25805652164.533295</v>
      </c>
    </row>
    <row r="108" spans="17:30" x14ac:dyDescent="0.3">
      <c r="Q108" s="16"/>
      <c r="R108" s="16"/>
      <c r="S108" s="16"/>
      <c r="T108" s="16"/>
      <c r="U108" s="16"/>
      <c r="V108" s="16"/>
      <c r="W108" s="16"/>
      <c r="X108" s="16"/>
      <c r="Z108" s="3">
        <v>6</v>
      </c>
      <c r="AA108" s="3" t="s">
        <v>18</v>
      </c>
      <c r="AB108" s="3">
        <f t="shared" si="46"/>
        <v>404761905.76190478</v>
      </c>
      <c r="AC108" s="3">
        <f t="shared" si="44"/>
        <v>75.023843430790478</v>
      </c>
      <c r="AD108" s="3">
        <f t="shared" si="45"/>
        <v>30813577357.07423</v>
      </c>
    </row>
    <row r="109" spans="17:30" x14ac:dyDescent="0.3">
      <c r="Q109" s="16"/>
      <c r="R109" s="16"/>
      <c r="S109" s="16"/>
      <c r="T109" s="16"/>
      <c r="U109" s="16"/>
      <c r="V109" s="16"/>
      <c r="W109" s="16"/>
      <c r="X109" s="16"/>
      <c r="Z109" s="3">
        <v>7</v>
      </c>
      <c r="AA109" s="3" t="s">
        <v>18</v>
      </c>
      <c r="AB109" s="3">
        <f t="shared" si="46"/>
        <v>471428572.42857146</v>
      </c>
      <c r="AC109" s="3">
        <f t="shared" si="44"/>
        <v>74.858169242657993</v>
      </c>
      <c r="AD109" s="3">
        <f t="shared" si="45"/>
        <v>35809502132.601685</v>
      </c>
    </row>
    <row r="110" spans="17:30" x14ac:dyDescent="0.3">
      <c r="Q110" s="16"/>
      <c r="R110" s="16"/>
      <c r="S110" s="16"/>
      <c r="T110" s="16"/>
      <c r="U110" s="16"/>
      <c r="V110" s="16"/>
      <c r="W110" s="16"/>
      <c r="X110" s="16"/>
      <c r="Z110" s="3">
        <v>8</v>
      </c>
      <c r="AA110" s="3" t="s">
        <v>18</v>
      </c>
      <c r="AB110" s="3">
        <f t="shared" si="46"/>
        <v>538095239.09523809</v>
      </c>
      <c r="AC110" s="3">
        <f t="shared" si="44"/>
        <v>74.714741681570771</v>
      </c>
      <c r="AD110" s="3">
        <f t="shared" si="45"/>
        <v>40795158939.348152</v>
      </c>
    </row>
    <row r="111" spans="17:30" x14ac:dyDescent="0.3">
      <c r="Q111" s="16"/>
      <c r="R111" s="16"/>
      <c r="S111" s="16"/>
      <c r="T111" s="16"/>
      <c r="U111" s="16"/>
      <c r="V111" s="16"/>
      <c r="W111" s="16"/>
      <c r="X111" s="16"/>
      <c r="Z111" s="3">
        <v>9</v>
      </c>
      <c r="AA111" s="3" t="s">
        <v>18</v>
      </c>
      <c r="AB111" s="3">
        <f t="shared" si="46"/>
        <v>604761905.76190472</v>
      </c>
      <c r="AC111" s="3">
        <f t="shared" si="44"/>
        <v>74.588316426961896</v>
      </c>
      <c r="AD111" s="3">
        <f t="shared" si="45"/>
        <v>45771844336.979454</v>
      </c>
    </row>
    <row r="112" spans="17:30" x14ac:dyDescent="0.3">
      <c r="Q112" s="16"/>
      <c r="R112" s="16"/>
      <c r="S112" s="16"/>
      <c r="T112" s="16"/>
      <c r="U112" s="16"/>
      <c r="V112" s="16"/>
      <c r="W112" s="16"/>
      <c r="X112" s="16"/>
      <c r="Z112" s="3">
        <v>10</v>
      </c>
      <c r="AA112" s="3" t="s">
        <v>18</v>
      </c>
      <c r="AB112" s="3">
        <f t="shared" si="46"/>
        <v>671428572.42857134</v>
      </c>
      <c r="AC112" s="3">
        <f t="shared" si="44"/>
        <v>74.47530679502718</v>
      </c>
      <c r="AD112" s="3">
        <f t="shared" si="45"/>
        <v>50740565183.817268</v>
      </c>
    </row>
    <row r="113" spans="17:30" x14ac:dyDescent="0.3">
      <c r="Q113" s="16"/>
      <c r="R113" s="16"/>
      <c r="S113" s="16"/>
      <c r="T113" s="16"/>
      <c r="U113" s="16"/>
      <c r="V113" s="16"/>
      <c r="W113" s="16"/>
      <c r="X113" s="16"/>
      <c r="Z113" s="3">
        <v>11</v>
      </c>
      <c r="AA113" s="3" t="s">
        <v>18</v>
      </c>
      <c r="AB113" s="3">
        <f t="shared" si="46"/>
        <v>738095239.09523797</v>
      </c>
      <c r="AC113" s="3">
        <f t="shared" si="44"/>
        <v>74.373151738282061</v>
      </c>
      <c r="AD113" s="3">
        <f t="shared" si="45"/>
        <v>55702125972.234207</v>
      </c>
    </row>
    <row r="114" spans="17:30" x14ac:dyDescent="0.3">
      <c r="Q114" s="16"/>
      <c r="R114" s="16"/>
      <c r="S114" s="16"/>
      <c r="T114" s="16"/>
      <c r="U114" s="16"/>
      <c r="V114" s="16"/>
      <c r="W114" s="16"/>
      <c r="X114" s="16"/>
      <c r="Z114" s="3">
        <v>12</v>
      </c>
      <c r="AA114" s="3" t="s">
        <v>18</v>
      </c>
      <c r="AB114" s="3">
        <f t="shared" si="46"/>
        <v>804761905.7619046</v>
      </c>
      <c r="AC114" s="3">
        <f t="shared" si="44"/>
        <v>74.279958888658754</v>
      </c>
      <c r="AD114" s="3">
        <f t="shared" si="45"/>
        <v>60657184245.63192</v>
      </c>
    </row>
    <row r="115" spans="17:30" x14ac:dyDescent="0.3">
      <c r="Q115" s="16"/>
      <c r="R115" s="16"/>
      <c r="S115" s="16"/>
      <c r="T115" s="16"/>
      <c r="U115" s="16"/>
      <c r="V115" s="16"/>
      <c r="W115" s="16"/>
      <c r="X115" s="16"/>
      <c r="Z115" s="3">
        <v>13</v>
      </c>
      <c r="AA115" s="3" t="s">
        <v>18</v>
      </c>
      <c r="AB115" s="3">
        <f t="shared" si="46"/>
        <v>871428572.42857122</v>
      </c>
      <c r="AC115" s="3">
        <f t="shared" si="44"/>
        <v>74.19429047365557</v>
      </c>
      <c r="AD115" s="3">
        <f t="shared" si="45"/>
        <v>65606287467.37944</v>
      </c>
    </row>
    <row r="116" spans="17:30" x14ac:dyDescent="0.3">
      <c r="Q116" s="16"/>
      <c r="R116" s="16"/>
      <c r="S116" s="16"/>
      <c r="T116" s="16"/>
      <c r="U116" s="16"/>
      <c r="V116" s="16"/>
      <c r="W116" s="16"/>
      <c r="X116" s="16"/>
      <c r="Z116" s="3">
        <v>14</v>
      </c>
      <c r="AA116" s="3" t="s">
        <v>18</v>
      </c>
      <c r="AB116" s="3">
        <f t="shared" si="46"/>
        <v>938095239.09523785</v>
      </c>
      <c r="AC116" s="3">
        <f t="shared" si="44"/>
        <v>74.115028558308154</v>
      </c>
      <c r="AD116" s="3">
        <f t="shared" si="45"/>
        <v>70549898506.332321</v>
      </c>
    </row>
    <row r="117" spans="17:30" x14ac:dyDescent="0.3">
      <c r="Q117" s="16"/>
      <c r="R117" s="16"/>
      <c r="S117" s="16"/>
      <c r="T117" s="16"/>
      <c r="U117" s="16"/>
      <c r="V117" s="16"/>
      <c r="W117" s="16"/>
      <c r="X117" s="16"/>
      <c r="Z117" s="3">
        <v>15</v>
      </c>
      <c r="AA117" s="3" t="s">
        <v>18</v>
      </c>
      <c r="AB117" s="3">
        <f t="shared" si="46"/>
        <v>1004761905.7619045</v>
      </c>
      <c r="AC117" s="3">
        <f t="shared" si="44"/>
        <v>74.041286771545273</v>
      </c>
      <c r="AD117" s="3">
        <f t="shared" si="45"/>
        <v>75488413818.983551</v>
      </c>
    </row>
    <row r="118" spans="17:30" x14ac:dyDescent="0.3">
      <c r="Q118" s="16"/>
      <c r="R118" s="16"/>
      <c r="S118" s="16"/>
      <c r="T118" s="16"/>
      <c r="U118" s="16"/>
      <c r="V118" s="16"/>
      <c r="W118" s="16"/>
      <c r="X118" s="16"/>
      <c r="Z118" s="3">
        <v>0</v>
      </c>
      <c r="AA118" s="3" t="s">
        <v>19</v>
      </c>
      <c r="AB118" s="3">
        <v>1</v>
      </c>
      <c r="AC118" s="3">
        <f t="shared" si="44"/>
        <v>650</v>
      </c>
      <c r="AD118" s="3">
        <f t="shared" si="45"/>
        <v>0</v>
      </c>
    </row>
    <row r="119" spans="17:30" x14ac:dyDescent="0.3">
      <c r="Q119" s="16"/>
      <c r="R119" s="16"/>
      <c r="S119" s="16"/>
      <c r="T119" s="16"/>
      <c r="U119" s="16"/>
      <c r="V119" s="16"/>
      <c r="W119" s="16"/>
      <c r="X119" s="16"/>
      <c r="Z119" s="3">
        <v>1</v>
      </c>
      <c r="AA119" s="3" t="s">
        <v>19</v>
      </c>
      <c r="AB119" s="3">
        <f>AB118+(VLOOKUP($AA119,$A$6:$J$13,7,FALSE))/$Z$20</f>
        <v>71428572.428571433</v>
      </c>
      <c r="AC119" s="3">
        <f t="shared" si="44"/>
        <v>438.19218092316515</v>
      </c>
      <c r="AD119" s="3">
        <f t="shared" si="45"/>
        <v>31997118299.220181</v>
      </c>
    </row>
    <row r="120" spans="17:30" x14ac:dyDescent="0.3">
      <c r="Q120" s="16"/>
      <c r="R120" s="16"/>
      <c r="S120" s="16"/>
      <c r="T120" s="16"/>
      <c r="U120" s="16"/>
      <c r="V120" s="16"/>
      <c r="W120" s="16"/>
      <c r="X120" s="16"/>
      <c r="Z120" s="3">
        <v>2</v>
      </c>
      <c r="AA120" s="3" t="s">
        <v>19</v>
      </c>
      <c r="AB120" s="3">
        <f t="shared" ref="AB120:AB133" si="47">AB119+(VLOOKUP($AA120,$A$6:$J$13,7,FALSE))/$Z$21</f>
        <v>138095239.09523809</v>
      </c>
      <c r="AC120" s="3">
        <f t="shared" si="44"/>
        <v>431.93847006755868</v>
      </c>
      <c r="AD120" s="3">
        <f t="shared" si="45"/>
        <v>60978237725.129883</v>
      </c>
    </row>
    <row r="121" spans="17:30" x14ac:dyDescent="0.3">
      <c r="Q121" s="16"/>
      <c r="R121" s="16"/>
      <c r="S121" s="16"/>
      <c r="T121" s="16"/>
      <c r="U121" s="16"/>
      <c r="V121" s="16"/>
      <c r="W121" s="16"/>
      <c r="X121" s="16"/>
      <c r="Z121" s="3">
        <v>3</v>
      </c>
      <c r="AA121" s="3" t="s">
        <v>19</v>
      </c>
      <c r="AB121" s="3">
        <f t="shared" si="47"/>
        <v>204761905.76190475</v>
      </c>
      <c r="AC121" s="3">
        <f t="shared" si="44"/>
        <v>428.24450799979297</v>
      </c>
      <c r="AD121" s="3">
        <f t="shared" si="45"/>
        <v>89642764984.182678</v>
      </c>
    </row>
    <row r="122" spans="17:30" x14ac:dyDescent="0.3">
      <c r="Q122" s="16"/>
      <c r="R122" s="16"/>
      <c r="S122" s="16"/>
      <c r="T122" s="16"/>
      <c r="U122" s="16"/>
      <c r="V122" s="16"/>
      <c r="W122" s="16"/>
      <c r="X122" s="16"/>
      <c r="Z122" s="3">
        <v>4</v>
      </c>
      <c r="AA122" s="3" t="s">
        <v>19</v>
      </c>
      <c r="AB122" s="3">
        <f t="shared" si="47"/>
        <v>271428572.4285714</v>
      </c>
      <c r="AC122" s="3">
        <f t="shared" si="44"/>
        <v>425.6207646535446</v>
      </c>
      <c r="AD122" s="3">
        <f t="shared" si="45"/>
        <v>118100748347.71626</v>
      </c>
    </row>
    <row r="123" spans="17:30" x14ac:dyDescent="0.3">
      <c r="Q123" s="16"/>
      <c r="R123" s="16"/>
      <c r="S123" s="16"/>
      <c r="T123" s="16"/>
      <c r="U123" s="16"/>
      <c r="V123" s="16"/>
      <c r="W123" s="16"/>
      <c r="X123" s="16"/>
      <c r="Z123" s="3">
        <v>5</v>
      </c>
      <c r="AA123" s="3" t="s">
        <v>19</v>
      </c>
      <c r="AB123" s="3">
        <f t="shared" si="47"/>
        <v>338095239.09523809</v>
      </c>
      <c r="AC123" s="3">
        <f t="shared" si="44"/>
        <v>423.58739754856373</v>
      </c>
      <c r="AD123" s="3">
        <f t="shared" si="45"/>
        <v>146405153996.15839</v>
      </c>
    </row>
    <row r="124" spans="17:30" x14ac:dyDescent="0.3">
      <c r="Q124" s="16"/>
      <c r="R124" s="16"/>
      <c r="S124" s="16"/>
      <c r="T124" s="16"/>
      <c r="U124" s="16"/>
      <c r="V124" s="16"/>
      <c r="W124" s="16"/>
      <c r="X124" s="16"/>
      <c r="Z124" s="3">
        <v>6</v>
      </c>
      <c r="AA124" s="3" t="s">
        <v>19</v>
      </c>
      <c r="AB124" s="3">
        <f t="shared" si="47"/>
        <v>404761905.76190478</v>
      </c>
      <c r="AC124" s="3">
        <f t="shared" si="44"/>
        <v>421.92842888824703</v>
      </c>
      <c r="AD124" s="3">
        <f t="shared" si="45"/>
        <v>174587320920.16483</v>
      </c>
    </row>
    <row r="125" spans="17:30" x14ac:dyDescent="0.3">
      <c r="Q125" s="16"/>
      <c r="R125" s="16"/>
      <c r="S125" s="16"/>
      <c r="T125" s="16"/>
      <c r="U125" s="16"/>
      <c r="V125" s="16"/>
      <c r="W125" s="16"/>
      <c r="X125" s="16"/>
      <c r="Z125" s="3">
        <v>7</v>
      </c>
      <c r="AA125" s="3" t="s">
        <v>19</v>
      </c>
      <c r="AB125" s="3">
        <f t="shared" si="47"/>
        <v>471428572.42857146</v>
      </c>
      <c r="AC125" s="3">
        <f t="shared" si="44"/>
        <v>420.52806459277764</v>
      </c>
      <c r="AD125" s="3">
        <f t="shared" si="45"/>
        <v>202667992466.53998</v>
      </c>
    </row>
    <row r="126" spans="17:30" x14ac:dyDescent="0.3">
      <c r="Q126" s="16"/>
      <c r="R126" s="16"/>
      <c r="S126" s="16"/>
      <c r="T126" s="16"/>
      <c r="U126" s="16"/>
      <c r="V126" s="16"/>
      <c r="W126" s="16"/>
      <c r="X126" s="16"/>
      <c r="Z126" s="3">
        <v>8</v>
      </c>
      <c r="AA126" s="3" t="s">
        <v>19</v>
      </c>
      <c r="AB126" s="3">
        <f t="shared" si="47"/>
        <v>538095239.09523809</v>
      </c>
      <c r="AC126" s="3">
        <f t="shared" si="44"/>
        <v>419.31700054959316</v>
      </c>
      <c r="AD126" s="3">
        <f t="shared" si="45"/>
        <v>230661918915.81268</v>
      </c>
    </row>
    <row r="127" spans="17:30" x14ac:dyDescent="0.3">
      <c r="Q127" s="16"/>
      <c r="R127" s="16"/>
      <c r="S127" s="16"/>
      <c r="T127" s="16"/>
      <c r="U127" s="16"/>
      <c r="V127" s="16"/>
      <c r="W127" s="16"/>
      <c r="X127" s="16"/>
      <c r="Z127" s="3">
        <v>9</v>
      </c>
      <c r="AA127" s="3" t="s">
        <v>19</v>
      </c>
      <c r="AB127" s="3">
        <f t="shared" si="47"/>
        <v>604761905.76190472</v>
      </c>
      <c r="AC127" s="3">
        <f t="shared" si="44"/>
        <v>418.25047014656747</v>
      </c>
      <c r="AD127" s="3">
        <f t="shared" si="45"/>
        <v>258580127621.27078</v>
      </c>
    </row>
    <row r="128" spans="17:30" x14ac:dyDescent="0.3">
      <c r="Q128" s="16"/>
      <c r="R128" s="16"/>
      <c r="S128" s="16"/>
      <c r="T128" s="16"/>
      <c r="U128" s="16"/>
      <c r="V128" s="16"/>
      <c r="W128" s="16"/>
      <c r="X128" s="16"/>
      <c r="Z128" s="3">
        <v>10</v>
      </c>
      <c r="AA128" s="3" t="s">
        <v>19</v>
      </c>
      <c r="AB128" s="3">
        <f t="shared" si="47"/>
        <v>671428572.42857134</v>
      </c>
      <c r="AC128" s="3">
        <f t="shared" si="44"/>
        <v>417.2978852169008</v>
      </c>
      <c r="AD128" s="3">
        <f t="shared" si="45"/>
        <v>286431174089.20593</v>
      </c>
    </row>
    <row r="129" spans="17:30" x14ac:dyDescent="0.3">
      <c r="Q129" s="16"/>
      <c r="R129" s="16"/>
      <c r="S129" s="16"/>
      <c r="T129" s="16"/>
      <c r="U129" s="16"/>
      <c r="V129" s="16"/>
      <c r="W129" s="16"/>
      <c r="X129" s="16"/>
      <c r="Z129" s="3">
        <v>11</v>
      </c>
      <c r="AA129" s="3" t="s">
        <v>19</v>
      </c>
      <c r="AB129" s="3">
        <f t="shared" si="47"/>
        <v>738095239.09523797</v>
      </c>
      <c r="AC129" s="3">
        <f t="shared" si="44"/>
        <v>416.43742247294273</v>
      </c>
      <c r="AD129" s="3">
        <f t="shared" si="45"/>
        <v>314221888681.30945</v>
      </c>
    </row>
    <row r="130" spans="17:30" x14ac:dyDescent="0.3">
      <c r="Q130" s="16"/>
      <c r="R130" s="16"/>
      <c r="S130" s="16"/>
      <c r="T130" s="16"/>
      <c r="U130" s="16"/>
      <c r="V130" s="16"/>
      <c r="W130" s="16"/>
      <c r="X130" s="16"/>
      <c r="Z130" s="3">
        <v>12</v>
      </c>
      <c r="AA130" s="3" t="s">
        <v>19</v>
      </c>
      <c r="AB130" s="3">
        <f t="shared" si="47"/>
        <v>804761905.7619046</v>
      </c>
      <c r="AC130" s="3">
        <f t="shared" si="44"/>
        <v>415.65296851104426</v>
      </c>
      <c r="AD130" s="3">
        <f t="shared" si="45"/>
        <v>341957850019.63531</v>
      </c>
    </row>
    <row r="131" spans="17:30" x14ac:dyDescent="0.3">
      <c r="Q131" s="16"/>
      <c r="R131" s="16"/>
      <c r="S131" s="16"/>
      <c r="T131" s="16"/>
      <c r="U131" s="16"/>
      <c r="V131" s="16"/>
      <c r="W131" s="16"/>
      <c r="X131" s="16"/>
      <c r="Z131" s="3">
        <v>13</v>
      </c>
      <c r="AA131" s="3" t="s">
        <v>19</v>
      </c>
      <c r="AB131" s="3">
        <f t="shared" si="47"/>
        <v>871428572.42857122</v>
      </c>
      <c r="AC131" s="3">
        <f t="shared" si="44"/>
        <v>414.93228898114677</v>
      </c>
      <c r="AD131" s="3">
        <f t="shared" si="45"/>
        <v>369643699705.58508</v>
      </c>
    </row>
    <row r="132" spans="17:30" x14ac:dyDescent="0.3">
      <c r="Q132" s="16"/>
      <c r="R132" s="16"/>
      <c r="S132" s="16"/>
      <c r="T132" s="16"/>
      <c r="U132" s="16"/>
      <c r="V132" s="16"/>
      <c r="W132" s="16"/>
      <c r="X132" s="16"/>
      <c r="Z132" s="3">
        <v>14</v>
      </c>
      <c r="AA132" s="3" t="s">
        <v>19</v>
      </c>
      <c r="AB132" s="3">
        <f t="shared" si="47"/>
        <v>938095239.09523785</v>
      </c>
      <c r="AC132" s="3">
        <f t="shared" si="44"/>
        <v>414.26587693612868</v>
      </c>
      <c r="AD132" s="3">
        <f t="shared" si="45"/>
        <v>397283359720.04962</v>
      </c>
    </row>
    <row r="133" spans="17:30" x14ac:dyDescent="0.3">
      <c r="Q133" s="16"/>
      <c r="R133" s="16"/>
      <c r="S133" s="16"/>
      <c r="T133" s="16"/>
      <c r="U133" s="16"/>
      <c r="V133" s="16"/>
      <c r="W133" s="16"/>
      <c r="X133" s="16"/>
      <c r="Z133" s="3">
        <v>15</v>
      </c>
      <c r="AA133" s="3" t="s">
        <v>19</v>
      </c>
      <c r="AB133" s="3">
        <f t="shared" si="47"/>
        <v>1004761905.7619045</v>
      </c>
      <c r="AC133" s="3">
        <f t="shared" si="44"/>
        <v>413.64619891135698</v>
      </c>
      <c r="AD133" s="3">
        <f t="shared" si="45"/>
        <v>424880187426.92889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3"/>
  <sheetViews>
    <sheetView tabSelected="1" zoomScale="70" zoomScaleNormal="70" workbookViewId="0">
      <selection activeCell="T47" sqref="T47"/>
    </sheetView>
  </sheetViews>
  <sheetFormatPr defaultRowHeight="14.4" x14ac:dyDescent="0.3"/>
  <cols>
    <col min="1" max="1" width="14.6640625" style="3" customWidth="1"/>
    <col min="2" max="2" width="17" style="3" customWidth="1"/>
    <col min="3" max="3" width="12" style="3" customWidth="1"/>
    <col min="4" max="4" width="12.44140625" style="3" bestFit="1" customWidth="1"/>
    <col min="5" max="5" width="14.6640625" style="3" bestFit="1" customWidth="1"/>
    <col min="6" max="6" width="19.21875" style="3" customWidth="1"/>
    <col min="7" max="7" width="13.6640625" style="3" customWidth="1"/>
    <col min="8" max="8" width="11.6640625" style="3" customWidth="1"/>
    <col min="9" max="9" width="13.6640625" style="3" bestFit="1" customWidth="1"/>
    <col min="10" max="10" width="10.21875" style="3" bestFit="1" customWidth="1"/>
    <col min="11" max="12" width="8.88671875" style="3"/>
    <col min="13" max="13" width="12.44140625" style="3" bestFit="1" customWidth="1"/>
    <col min="14" max="15" width="8.88671875" style="3"/>
    <col min="16" max="16" width="11.33203125" style="3" bestFit="1" customWidth="1"/>
    <col min="17" max="16384" width="8.88671875" style="3"/>
  </cols>
  <sheetData>
    <row r="1" spans="1:30" ht="29.4" customHeight="1" x14ac:dyDescent="0.3">
      <c r="A1" s="10" t="s">
        <v>22</v>
      </c>
      <c r="B1" s="10" t="s">
        <v>23</v>
      </c>
      <c r="C1" s="11" t="s">
        <v>24</v>
      </c>
    </row>
    <row r="2" spans="1:30" x14ac:dyDescent="0.3">
      <c r="A2" s="3">
        <v>4</v>
      </c>
      <c r="B2" s="12">
        <f>SUM(M6:M9)</f>
        <v>0.9375</v>
      </c>
    </row>
    <row r="3" spans="1:30" x14ac:dyDescent="0.3">
      <c r="B3" s="12"/>
    </row>
    <row r="4" spans="1:30" ht="15" thickBot="1" x14ac:dyDescent="0.35">
      <c r="A4" s="3">
        <v>1</v>
      </c>
      <c r="B4" s="3">
        <f>A4+1</f>
        <v>2</v>
      </c>
      <c r="C4" s="3">
        <f t="shared" ref="C4:I4" si="0">B4+1</f>
        <v>3</v>
      </c>
      <c r="D4" s="3">
        <f t="shared" si="0"/>
        <v>4</v>
      </c>
      <c r="E4" s="3">
        <f t="shared" si="0"/>
        <v>5</v>
      </c>
      <c r="F4" s="3">
        <f t="shared" si="0"/>
        <v>6</v>
      </c>
      <c r="G4" s="3">
        <f t="shared" si="0"/>
        <v>7</v>
      </c>
      <c r="H4" s="3">
        <f t="shared" si="0"/>
        <v>8</v>
      </c>
      <c r="I4" s="3">
        <f t="shared" si="0"/>
        <v>9</v>
      </c>
      <c r="J4" s="3">
        <v>10</v>
      </c>
    </row>
    <row r="5" spans="1:30" x14ac:dyDescent="0.3">
      <c r="A5" s="13" t="s">
        <v>13</v>
      </c>
      <c r="B5" s="13" t="s">
        <v>32</v>
      </c>
      <c r="C5" s="13" t="s">
        <v>5</v>
      </c>
      <c r="D5" s="13" t="s">
        <v>48</v>
      </c>
      <c r="E5" s="13" t="s">
        <v>37</v>
      </c>
      <c r="F5" s="18" t="s">
        <v>26</v>
      </c>
      <c r="G5" s="13" t="s">
        <v>49</v>
      </c>
      <c r="H5" s="13" t="s">
        <v>42</v>
      </c>
      <c r="I5" s="13" t="s">
        <v>41</v>
      </c>
      <c r="J5" s="13" t="s">
        <v>38</v>
      </c>
      <c r="L5" s="5" t="s">
        <v>11</v>
      </c>
      <c r="M5" s="6" t="s">
        <v>21</v>
      </c>
      <c r="Z5" s="3" t="s">
        <v>36</v>
      </c>
      <c r="AA5" s="13" t="s">
        <v>13</v>
      </c>
      <c r="AB5" s="13" t="s">
        <v>33</v>
      </c>
      <c r="AC5" s="22" t="s">
        <v>34</v>
      </c>
      <c r="AD5" s="22" t="s">
        <v>35</v>
      </c>
    </row>
    <row r="6" spans="1:30" x14ac:dyDescent="0.3">
      <c r="A6" s="3" t="s">
        <v>0</v>
      </c>
      <c r="B6" s="25">
        <v>0.01</v>
      </c>
      <c r="C6" s="15">
        <f>-LN(1-B6)/LN(2)</f>
        <v>1.4499569695115091E-2</v>
      </c>
      <c r="D6" s="26">
        <v>1</v>
      </c>
      <c r="E6" s="3">
        <v>10</v>
      </c>
      <c r="F6" s="27">
        <f>1-C6</f>
        <v>0.98550043030488488</v>
      </c>
      <c r="G6" s="23">
        <v>1000000000</v>
      </c>
      <c r="H6" s="27">
        <f>(E6/F6)*(((D6^F6)/(D6^(-C6)))-D6)</f>
        <v>0</v>
      </c>
      <c r="I6" s="16">
        <f>(E6/F6)*(((G6^F6)/(D6^(-C6)))-D6)</f>
        <v>7513582405.5148144</v>
      </c>
      <c r="J6" s="16">
        <f>I6-H6</f>
        <v>7513582405.5148144</v>
      </c>
      <c r="L6" s="2">
        <v>0</v>
      </c>
      <c r="M6" s="4">
        <f>1/(2^($A$2-L6))</f>
        <v>6.25E-2</v>
      </c>
      <c r="Z6" s="3">
        <v>0</v>
      </c>
      <c r="AA6" s="3" t="s">
        <v>0</v>
      </c>
      <c r="AB6" s="3">
        <v>1</v>
      </c>
      <c r="AC6" s="3">
        <f t="shared" ref="AC6:AC37" si="1">VLOOKUP($AA6,$A$6:$J$13,5,FALSE)*($AB6/VLOOKUP($AA6,$A$6:$J$13,4,FALSE))^(-VLOOKUP($AA6,$A$6:$J$13,3,FALSE))</f>
        <v>10</v>
      </c>
      <c r="AD6" s="3">
        <f t="shared" ref="AD6:AD37" si="2">(1/(1-VLOOKUP($AA6,$A$6:$J$13,3,FALSE)))*($AC6*$AB6-VLOOKUP($AA6,$A$6:$J$13,5,FALSE)*VLOOKUP($AA6,$A$6:$J$13,4,FALSE))</f>
        <v>0</v>
      </c>
    </row>
    <row r="7" spans="1:30" x14ac:dyDescent="0.3">
      <c r="A7" s="9" t="s">
        <v>1</v>
      </c>
      <c r="B7" s="25">
        <v>0.01</v>
      </c>
      <c r="C7" s="15">
        <f t="shared" ref="C7:C13" si="3">-LN(1-B7)/LN(2)</f>
        <v>1.4499569695115091E-2</v>
      </c>
      <c r="D7" s="26">
        <v>1</v>
      </c>
      <c r="E7" s="3">
        <v>10</v>
      </c>
      <c r="F7" s="27">
        <f t="shared" ref="F7:F13" si="4">1-C7</f>
        <v>0.98550043030488488</v>
      </c>
      <c r="G7" s="23">
        <v>1000000000</v>
      </c>
      <c r="H7" s="27">
        <f t="shared" ref="H7:H13" si="5">(E7/F7)*(((D7^F7)/(D7^(-C7)))-D7)</f>
        <v>0</v>
      </c>
      <c r="I7" s="16">
        <f t="shared" ref="I7:I13" si="6">(E7/F7)*(((G7^F7)/(D7^(-C7)))-D7)</f>
        <v>7513582405.5148144</v>
      </c>
      <c r="J7" s="16">
        <f t="shared" ref="J7:J13" si="7">I7-H7</f>
        <v>7513582405.5148144</v>
      </c>
      <c r="L7" s="2">
        <v>1</v>
      </c>
      <c r="M7" s="4">
        <f t="shared" ref="M7:M13" si="8">1/(2^($A$2-L7))</f>
        <v>0.125</v>
      </c>
      <c r="Z7" s="3">
        <v>1</v>
      </c>
      <c r="AA7" s="3" t="s">
        <v>0</v>
      </c>
      <c r="AB7" s="3">
        <f>AB6+(VLOOKUP($AA7,$A$6:$J$13,7,FALSE))/$Z$20</f>
        <v>71428572.428571433</v>
      </c>
      <c r="AC7" s="3">
        <f t="shared" si="1"/>
        <v>7.693469492584212</v>
      </c>
      <c r="AD7" s="3">
        <f t="shared" si="2"/>
        <v>557618765.02483773</v>
      </c>
    </row>
    <row r="8" spans="1:30" x14ac:dyDescent="0.3">
      <c r="A8" s="3" t="s">
        <v>15</v>
      </c>
      <c r="B8" s="25">
        <v>0.01</v>
      </c>
      <c r="C8" s="15">
        <f t="shared" si="3"/>
        <v>1.4499569695115091E-2</v>
      </c>
      <c r="D8" s="26">
        <v>1</v>
      </c>
      <c r="E8" s="3">
        <v>10</v>
      </c>
      <c r="F8" s="27">
        <f t="shared" si="4"/>
        <v>0.98550043030488488</v>
      </c>
      <c r="G8" s="23">
        <v>1000000000</v>
      </c>
      <c r="H8" s="27">
        <f t="shared" si="5"/>
        <v>0</v>
      </c>
      <c r="I8" s="16">
        <f t="shared" si="6"/>
        <v>7513582405.5148144</v>
      </c>
      <c r="J8" s="16">
        <f t="shared" si="7"/>
        <v>7513582405.5148144</v>
      </c>
      <c r="L8" s="2">
        <v>2</v>
      </c>
      <c r="M8" s="4">
        <f t="shared" si="8"/>
        <v>0.25</v>
      </c>
      <c r="Z8" s="3">
        <v>2</v>
      </c>
      <c r="AA8" s="3" t="s">
        <v>0</v>
      </c>
      <c r="AB8" s="3">
        <f t="shared" ref="AB8:AB21" si="9">AB7+(VLOOKUP($AA8,$A$6:$J$13,7,FALSE))/$Z$21</f>
        <v>138095239.09523809</v>
      </c>
      <c r="AC8" s="3">
        <f t="shared" si="1"/>
        <v>7.6202796866808935</v>
      </c>
      <c r="AD8" s="3">
        <f t="shared" si="2"/>
        <v>1067807078.4598497</v>
      </c>
    </row>
    <row r="9" spans="1:30" x14ac:dyDescent="0.3">
      <c r="A9" s="3" t="s">
        <v>16</v>
      </c>
      <c r="B9" s="25">
        <v>0.01</v>
      </c>
      <c r="C9" s="15">
        <f t="shared" si="3"/>
        <v>1.4499569695115091E-2</v>
      </c>
      <c r="D9" s="26">
        <v>1</v>
      </c>
      <c r="E9" s="3">
        <v>10</v>
      </c>
      <c r="F9" s="27">
        <f t="shared" si="4"/>
        <v>0.98550043030488488</v>
      </c>
      <c r="G9" s="23">
        <v>1000000000</v>
      </c>
      <c r="H9" s="27">
        <f t="shared" si="5"/>
        <v>0</v>
      </c>
      <c r="I9" s="16">
        <f t="shared" si="6"/>
        <v>7513582405.5148144</v>
      </c>
      <c r="J9" s="16">
        <f t="shared" si="7"/>
        <v>7513582405.5148144</v>
      </c>
      <c r="L9" s="2">
        <v>3</v>
      </c>
      <c r="M9" s="4">
        <f t="shared" si="8"/>
        <v>0.5</v>
      </c>
      <c r="Z9" s="3">
        <v>3</v>
      </c>
      <c r="AA9" s="3" t="s">
        <v>0</v>
      </c>
      <c r="AB9" s="3">
        <f t="shared" si="9"/>
        <v>204761905.76190475</v>
      </c>
      <c r="AC9" s="3">
        <f t="shared" si="1"/>
        <v>7.5768809492544165</v>
      </c>
      <c r="AD9" s="3">
        <f t="shared" si="2"/>
        <v>1574282998.9637134</v>
      </c>
    </row>
    <row r="10" spans="1:30" x14ac:dyDescent="0.3">
      <c r="A10" s="3" t="s">
        <v>20</v>
      </c>
      <c r="B10" s="25">
        <v>0.01</v>
      </c>
      <c r="C10" s="15">
        <f t="shared" si="3"/>
        <v>1.4499569695115091E-2</v>
      </c>
      <c r="D10" s="26">
        <v>1</v>
      </c>
      <c r="E10" s="3">
        <v>10</v>
      </c>
      <c r="F10" s="27">
        <f t="shared" si="4"/>
        <v>0.98550043030488488</v>
      </c>
      <c r="G10" s="23">
        <v>1000000000</v>
      </c>
      <c r="H10" s="27">
        <f t="shared" si="5"/>
        <v>0</v>
      </c>
      <c r="I10" s="16">
        <f t="shared" si="6"/>
        <v>7513582405.5148144</v>
      </c>
      <c r="J10" s="16">
        <f t="shared" si="7"/>
        <v>7513582405.5148144</v>
      </c>
      <c r="L10" s="2">
        <v>4</v>
      </c>
      <c r="M10" s="4">
        <f t="shared" si="8"/>
        <v>1</v>
      </c>
      <c r="Z10" s="3">
        <v>4</v>
      </c>
      <c r="AA10" s="3" t="s">
        <v>0</v>
      </c>
      <c r="AB10" s="3">
        <f t="shared" si="9"/>
        <v>271428572.4285714</v>
      </c>
      <c r="AC10" s="3">
        <f t="shared" si="1"/>
        <v>7.5459795409754369</v>
      </c>
      <c r="AD10" s="3">
        <f t="shared" si="2"/>
        <v>2078329325.2835193</v>
      </c>
    </row>
    <row r="11" spans="1:30" x14ac:dyDescent="0.3">
      <c r="A11" s="3" t="s">
        <v>17</v>
      </c>
      <c r="B11" s="25">
        <v>0.01</v>
      </c>
      <c r="C11" s="15">
        <f t="shared" si="3"/>
        <v>1.4499569695115091E-2</v>
      </c>
      <c r="D11" s="26">
        <v>1</v>
      </c>
      <c r="E11" s="3">
        <v>10</v>
      </c>
      <c r="F11" s="27">
        <f t="shared" si="4"/>
        <v>0.98550043030488488</v>
      </c>
      <c r="G11" s="23">
        <v>1000000000</v>
      </c>
      <c r="H11" s="27">
        <f t="shared" si="5"/>
        <v>0</v>
      </c>
      <c r="I11" s="16">
        <f t="shared" si="6"/>
        <v>7513582405.5148144</v>
      </c>
      <c r="J11" s="16">
        <f t="shared" si="7"/>
        <v>7513582405.5148144</v>
      </c>
      <c r="L11" s="7">
        <v>5</v>
      </c>
      <c r="M11" s="8">
        <f t="shared" si="8"/>
        <v>2</v>
      </c>
      <c r="Z11" s="3">
        <v>5</v>
      </c>
      <c r="AA11" s="3" t="s">
        <v>0</v>
      </c>
      <c r="AB11" s="3">
        <f t="shared" si="9"/>
        <v>338095239.09523809</v>
      </c>
      <c r="AC11" s="3">
        <f t="shared" si="1"/>
        <v>7.521987437771033</v>
      </c>
      <c r="AD11" s="3">
        <f t="shared" si="2"/>
        <v>2580565216.4533296</v>
      </c>
    </row>
    <row r="12" spans="1:30" x14ac:dyDescent="0.3">
      <c r="A12" s="3" t="s">
        <v>18</v>
      </c>
      <c r="B12" s="25">
        <v>0.01</v>
      </c>
      <c r="C12" s="15">
        <f t="shared" si="3"/>
        <v>1.4499569695115091E-2</v>
      </c>
      <c r="D12" s="26">
        <v>1</v>
      </c>
      <c r="E12" s="3">
        <v>10</v>
      </c>
      <c r="F12" s="27">
        <f t="shared" si="4"/>
        <v>0.98550043030488488</v>
      </c>
      <c r="G12" s="23">
        <v>1000000000</v>
      </c>
      <c r="H12" s="27">
        <f t="shared" si="5"/>
        <v>0</v>
      </c>
      <c r="I12" s="16">
        <f t="shared" si="6"/>
        <v>7513582405.5148144</v>
      </c>
      <c r="J12" s="16">
        <f t="shared" si="7"/>
        <v>7513582405.5148144</v>
      </c>
      <c r="L12" s="7">
        <v>6</v>
      </c>
      <c r="M12" s="8">
        <f t="shared" si="8"/>
        <v>4</v>
      </c>
      <c r="Z12" s="3">
        <v>6</v>
      </c>
      <c r="AA12" s="3" t="s">
        <v>0</v>
      </c>
      <c r="AB12" s="3">
        <f t="shared" si="9"/>
        <v>404761905.76190478</v>
      </c>
      <c r="AC12" s="3">
        <f t="shared" si="1"/>
        <v>7.502384343079048</v>
      </c>
      <c r="AD12" s="3">
        <f t="shared" si="2"/>
        <v>3081357735.7074237</v>
      </c>
    </row>
    <row r="13" spans="1:30" ht="15" thickBot="1" x14ac:dyDescent="0.35">
      <c r="A13" s="3" t="s">
        <v>19</v>
      </c>
      <c r="B13" s="25">
        <v>0.01</v>
      </c>
      <c r="C13" s="15">
        <f t="shared" si="3"/>
        <v>1.4499569695115091E-2</v>
      </c>
      <c r="D13" s="26">
        <v>1</v>
      </c>
      <c r="E13" s="3">
        <v>10</v>
      </c>
      <c r="F13" s="27">
        <f t="shared" si="4"/>
        <v>0.98550043030488488</v>
      </c>
      <c r="G13" s="23">
        <v>1000000000</v>
      </c>
      <c r="H13" s="27">
        <f t="shared" si="5"/>
        <v>0</v>
      </c>
      <c r="I13" s="16">
        <f t="shared" si="6"/>
        <v>7513582405.5148144</v>
      </c>
      <c r="J13" s="16">
        <f t="shared" si="7"/>
        <v>7513582405.5148144</v>
      </c>
      <c r="L13" s="20">
        <v>7</v>
      </c>
      <c r="M13" s="21">
        <f t="shared" si="8"/>
        <v>8</v>
      </c>
      <c r="Z13" s="3">
        <v>7</v>
      </c>
      <c r="AA13" s="3" t="s">
        <v>0</v>
      </c>
      <c r="AB13" s="3">
        <f t="shared" si="9"/>
        <v>471428572.42857146</v>
      </c>
      <c r="AC13" s="3">
        <f t="shared" si="1"/>
        <v>7.4858169242657988</v>
      </c>
      <c r="AD13" s="3">
        <f t="shared" si="2"/>
        <v>3580950213.2601681</v>
      </c>
    </row>
    <row r="14" spans="1:30" x14ac:dyDescent="0.3">
      <c r="G14" s="16"/>
      <c r="Z14" s="3">
        <v>8</v>
      </c>
      <c r="AA14" s="3" t="s">
        <v>0</v>
      </c>
      <c r="AB14" s="3">
        <f t="shared" si="9"/>
        <v>538095239.09523809</v>
      </c>
      <c r="AC14" s="3">
        <f t="shared" si="1"/>
        <v>7.4714741681570773</v>
      </c>
      <c r="AD14" s="3">
        <f t="shared" si="2"/>
        <v>4079515893.9348154</v>
      </c>
    </row>
    <row r="15" spans="1:30" x14ac:dyDescent="0.3">
      <c r="A15" s="3">
        <v>1</v>
      </c>
      <c r="B15" s="3">
        <f>A15+1</f>
        <v>2</v>
      </c>
      <c r="C15" s="3">
        <f t="shared" ref="C15:J15" si="10">B15+1</f>
        <v>3</v>
      </c>
      <c r="D15" s="3">
        <f t="shared" si="10"/>
        <v>4</v>
      </c>
      <c r="E15" s="3">
        <f t="shared" si="10"/>
        <v>5</v>
      </c>
      <c r="F15" s="3">
        <f t="shared" si="10"/>
        <v>6</v>
      </c>
      <c r="G15" s="3">
        <f t="shared" si="10"/>
        <v>7</v>
      </c>
      <c r="H15" s="3">
        <f t="shared" si="10"/>
        <v>8</v>
      </c>
      <c r="I15" s="3">
        <f t="shared" si="10"/>
        <v>9</v>
      </c>
      <c r="J15" s="3">
        <f t="shared" si="10"/>
        <v>10</v>
      </c>
      <c r="K15" s="3">
        <v>11</v>
      </c>
      <c r="Z15" s="3">
        <v>9</v>
      </c>
      <c r="AA15" s="3" t="s">
        <v>0</v>
      </c>
      <c r="AB15" s="3">
        <f t="shared" si="9"/>
        <v>604761905.76190472</v>
      </c>
      <c r="AC15" s="3">
        <f t="shared" si="1"/>
        <v>7.4588316426961896</v>
      </c>
      <c r="AD15" s="3">
        <f t="shared" si="2"/>
        <v>4577184433.6979456</v>
      </c>
    </row>
    <row r="16" spans="1:30" x14ac:dyDescent="0.3">
      <c r="A16" s="13" t="s">
        <v>28</v>
      </c>
      <c r="B16" s="13" t="s">
        <v>13</v>
      </c>
      <c r="C16" s="13" t="s">
        <v>11</v>
      </c>
      <c r="D16" s="13" t="s">
        <v>46</v>
      </c>
      <c r="E16" s="13" t="s">
        <v>40</v>
      </c>
      <c r="F16" s="13" t="s">
        <v>7</v>
      </c>
      <c r="G16" s="13" t="s">
        <v>8</v>
      </c>
      <c r="H16" s="13" t="s">
        <v>43</v>
      </c>
      <c r="I16" s="13" t="s">
        <v>44</v>
      </c>
      <c r="J16" s="13" t="s">
        <v>45</v>
      </c>
      <c r="K16" s="18" t="s">
        <v>30</v>
      </c>
      <c r="Z16" s="3">
        <v>10</v>
      </c>
      <c r="AA16" s="3" t="s">
        <v>0</v>
      </c>
      <c r="AB16" s="3">
        <f t="shared" si="9"/>
        <v>671428572.42857134</v>
      </c>
      <c r="AC16" s="3">
        <f t="shared" si="1"/>
        <v>7.4475306795027185</v>
      </c>
      <c r="AD16" s="3">
        <f t="shared" si="2"/>
        <v>5074056518.3817272</v>
      </c>
    </row>
    <row r="17" spans="1:30" x14ac:dyDescent="0.3">
      <c r="A17" s="3" t="str">
        <f>B17:B56&amp;K17:K56</f>
        <v>BECCS1</v>
      </c>
      <c r="B17" s="3" t="s">
        <v>0</v>
      </c>
      <c r="C17" s="3">
        <f>0</f>
        <v>0</v>
      </c>
      <c r="D17" s="3">
        <f>IF(C17=0,G17+($G$20-$G$17)/5,D16+($G$20-$G$17)/5)</f>
        <v>317086936.83932453</v>
      </c>
      <c r="E17" s="3">
        <f>VLOOKUP($A17,Endogenous_Learning!$A$16:$I$56,E$15,FALSE)</f>
        <v>0</v>
      </c>
      <c r="F17" s="3">
        <f>VLOOKUP($A17,Endogenous_Learning!$A$16:$I$56,F$15,FALSE)</f>
        <v>0</v>
      </c>
      <c r="G17" s="3">
        <f>VLOOKUP($A17,Endogenous_Learning!$A$16:$I$56,G$15,FALSE)</f>
        <v>129438671.46854091</v>
      </c>
      <c r="H17" s="3">
        <f>D17</f>
        <v>317086936.83932453</v>
      </c>
      <c r="I17" s="3">
        <f>D18</f>
        <v>504735202.21010816</v>
      </c>
      <c r="J17" s="27">
        <f>(I17-H17)/(G17-F17)</f>
        <v>1.449707906005433</v>
      </c>
      <c r="K17" s="3">
        <f>C17+1</f>
        <v>1</v>
      </c>
      <c r="Z17" s="3">
        <v>11</v>
      </c>
      <c r="AA17" s="3" t="s">
        <v>0</v>
      </c>
      <c r="AB17" s="3">
        <f t="shared" si="9"/>
        <v>738095239.09523797</v>
      </c>
      <c r="AC17" s="3">
        <f t="shared" si="1"/>
        <v>7.4373151738282059</v>
      </c>
      <c r="AD17" s="3">
        <f t="shared" si="2"/>
        <v>5570212597.2234201</v>
      </c>
    </row>
    <row r="18" spans="1:30" x14ac:dyDescent="0.3">
      <c r="A18" s="3" t="str">
        <f t="shared" ref="A18:A56" si="11">B18:B57&amp;K18:K57</f>
        <v>BECCS2</v>
      </c>
      <c r="B18" s="3" t="s">
        <v>0</v>
      </c>
      <c r="C18" s="3">
        <f>C17+1</f>
        <v>1</v>
      </c>
      <c r="D18" s="3">
        <f t="shared" ref="D18:D56" si="12">IF(C18=0,G18+($G$20-$G$17)/5,D17+($G$20-$G$17)/5)</f>
        <v>504735202.21010816</v>
      </c>
      <c r="E18" s="3">
        <f>VLOOKUP($A18,Endogenous_Learning!$A$16:$I$56,E$15,FALSE)</f>
        <v>129438671.46854091</v>
      </c>
      <c r="F18" s="3">
        <f>VLOOKUP($A18,Endogenous_Learning!$A$16:$I$56,F$15,FALSE)</f>
        <v>129438671.46854091</v>
      </c>
      <c r="G18" s="3">
        <f>VLOOKUP($A18,Endogenous_Learning!$A$16:$I$56,G$15,FALSE)</f>
        <v>261530935.20623025</v>
      </c>
      <c r="H18" s="3">
        <f t="shared" ref="H18:H56" si="13">D18</f>
        <v>504735202.21010816</v>
      </c>
      <c r="I18" s="3">
        <f t="shared" ref="I18:I56" si="14">D19</f>
        <v>692383467.58089185</v>
      </c>
      <c r="J18" s="27">
        <f t="shared" ref="J18:J56" si="15">(I18-H18)/(G18-F18)</f>
        <v>1.4205848250387942</v>
      </c>
      <c r="K18" s="3">
        <f t="shared" ref="K18:K56" si="16">C18+1</f>
        <v>2</v>
      </c>
      <c r="Z18" s="3">
        <v>12</v>
      </c>
      <c r="AA18" s="3" t="s">
        <v>0</v>
      </c>
      <c r="AB18" s="3">
        <f t="shared" si="9"/>
        <v>804761905.7619046</v>
      </c>
      <c r="AC18" s="3">
        <f t="shared" si="1"/>
        <v>7.4279958888658761</v>
      </c>
      <c r="AD18" s="3">
        <f t="shared" si="2"/>
        <v>6065718424.5631924</v>
      </c>
    </row>
    <row r="19" spans="1:30" x14ac:dyDescent="0.3">
      <c r="A19" s="3" t="str">
        <f t="shared" si="11"/>
        <v>BECCS3</v>
      </c>
      <c r="B19" s="3" t="s">
        <v>0</v>
      </c>
      <c r="C19" s="3">
        <f t="shared" ref="C19:C21" si="17">C18+1</f>
        <v>2</v>
      </c>
      <c r="D19" s="3">
        <f t="shared" si="12"/>
        <v>692383467.58089185</v>
      </c>
      <c r="E19" s="3">
        <f>VLOOKUP($A19,Endogenous_Learning!$A$16:$I$56,E$15,FALSE)</f>
        <v>261530935.20623025</v>
      </c>
      <c r="F19" s="3">
        <f>VLOOKUP($A19,Endogenous_Learning!$A$16:$I$56,F$15,FALSE)</f>
        <v>261530935.20623025</v>
      </c>
      <c r="G19" s="3">
        <f>VLOOKUP($A19,Endogenous_Learning!$A$16:$I$56,G$15,FALSE)</f>
        <v>528423455.63218433</v>
      </c>
      <c r="H19" s="3">
        <f t="shared" si="13"/>
        <v>692383467.58089185</v>
      </c>
      <c r="I19" s="3">
        <f t="shared" si="14"/>
        <v>880031732.95167542</v>
      </c>
      <c r="J19" s="27">
        <f t="shared" si="15"/>
        <v>0.70308551573982447</v>
      </c>
      <c r="K19" s="3">
        <f t="shared" si="16"/>
        <v>3</v>
      </c>
      <c r="Z19" s="3">
        <v>13</v>
      </c>
      <c r="AA19" s="3" t="s">
        <v>0</v>
      </c>
      <c r="AB19" s="3">
        <f t="shared" si="9"/>
        <v>871428572.42857122</v>
      </c>
      <c r="AC19" s="3">
        <f t="shared" si="1"/>
        <v>7.4194290473655569</v>
      </c>
      <c r="AD19" s="3">
        <f t="shared" si="2"/>
        <v>6560628746.7379436</v>
      </c>
    </row>
    <row r="20" spans="1:30" x14ac:dyDescent="0.3">
      <c r="A20" s="3" t="str">
        <f t="shared" si="11"/>
        <v>BECCS4</v>
      </c>
      <c r="B20" s="3" t="s">
        <v>0</v>
      </c>
      <c r="C20" s="3">
        <f t="shared" si="17"/>
        <v>3</v>
      </c>
      <c r="D20" s="3">
        <f t="shared" si="12"/>
        <v>880031732.95167542</v>
      </c>
      <c r="E20" s="3">
        <f>VLOOKUP($A20,Endogenous_Learning!$A$16:$I$56,E$15,FALSE)</f>
        <v>528423455.63218433</v>
      </c>
      <c r="F20" s="3">
        <f>VLOOKUP($A20,Endogenous_Learning!$A$16:$I$56,F$15,FALSE)</f>
        <v>528423455.63218433</v>
      </c>
      <c r="G20" s="3">
        <f>VLOOKUP($A20,Endogenous_Learning!$A$16:$I$56,G$15,FALSE)</f>
        <v>1067679998.3224591</v>
      </c>
      <c r="H20" s="3">
        <f t="shared" si="13"/>
        <v>880031732.95167542</v>
      </c>
      <c r="I20" s="3">
        <f t="shared" si="14"/>
        <v>1067679998.322459</v>
      </c>
      <c r="J20" s="27">
        <f t="shared" si="15"/>
        <v>0.34797587143705827</v>
      </c>
      <c r="K20" s="3">
        <f t="shared" si="16"/>
        <v>4</v>
      </c>
      <c r="Z20" s="3">
        <v>14</v>
      </c>
      <c r="AA20" s="3" t="s">
        <v>0</v>
      </c>
      <c r="AB20" s="3">
        <f t="shared" si="9"/>
        <v>938095239.09523785</v>
      </c>
      <c r="AC20" s="3">
        <f t="shared" si="1"/>
        <v>7.4115028558308165</v>
      </c>
      <c r="AD20" s="3">
        <f t="shared" si="2"/>
        <v>7054989850.633234</v>
      </c>
    </row>
    <row r="21" spans="1:30" x14ac:dyDescent="0.3">
      <c r="A21" s="3" t="str">
        <f t="shared" si="11"/>
        <v>BECCS5</v>
      </c>
      <c r="B21" s="3" t="s">
        <v>0</v>
      </c>
      <c r="C21" s="3">
        <f t="shared" si="17"/>
        <v>4</v>
      </c>
      <c r="D21" s="3">
        <f t="shared" si="12"/>
        <v>1067679998.322459</v>
      </c>
      <c r="E21" s="3">
        <f>VLOOKUP($A21,Endogenous_Learning!$A$16:$I$56,E$15,FALSE)</f>
        <v>1067679998.3224591</v>
      </c>
      <c r="F21" s="3">
        <f>VLOOKUP($A21,Endogenous_Learning!$A$16:$I$56,F$15,FALSE)</f>
        <v>1067679998.3224591</v>
      </c>
      <c r="G21" s="3">
        <f>VLOOKUP($A21,Endogenous_Learning!$A$16:$I$56,G$15,FALSE)</f>
        <v>0</v>
      </c>
      <c r="H21" s="3">
        <f t="shared" si="13"/>
        <v>1067679998.322459</v>
      </c>
      <c r="I21" s="3">
        <f t="shared" si="14"/>
        <v>328656381.62988269</v>
      </c>
      <c r="J21" s="27">
        <f t="shared" si="15"/>
        <v>0.69217707351803126</v>
      </c>
      <c r="K21" s="3">
        <f t="shared" si="16"/>
        <v>5</v>
      </c>
      <c r="Z21" s="3">
        <v>15</v>
      </c>
      <c r="AA21" s="3" t="s">
        <v>0</v>
      </c>
      <c r="AB21" s="3">
        <f t="shared" si="9"/>
        <v>1004761905.7619045</v>
      </c>
      <c r="AC21" s="3">
        <f t="shared" si="1"/>
        <v>7.4041286771545263</v>
      </c>
      <c r="AD21" s="3">
        <f t="shared" si="2"/>
        <v>7548841381.8983545</v>
      </c>
    </row>
    <row r="22" spans="1:30" x14ac:dyDescent="0.3">
      <c r="A22" s="3" t="str">
        <f t="shared" si="11"/>
        <v>AR1</v>
      </c>
      <c r="B22" s="3" t="s">
        <v>1</v>
      </c>
      <c r="C22" s="3">
        <f>0</f>
        <v>0</v>
      </c>
      <c r="D22" s="3">
        <f t="shared" si="12"/>
        <v>328656381.62988269</v>
      </c>
      <c r="E22" s="3">
        <f>VLOOKUP($A22,Endogenous_Learning!$A$16:$I$56,E$15,FALSE)</f>
        <v>0</v>
      </c>
      <c r="F22" s="3">
        <f>VLOOKUP($A22,Endogenous_Learning!$A$16:$I$56,F$15,FALSE)</f>
        <v>0</v>
      </c>
      <c r="G22" s="3">
        <f>VLOOKUP($A22,Endogenous_Learning!$A$16:$I$56,G$15,FALSE)</f>
        <v>141008116.25909904</v>
      </c>
      <c r="H22" s="3">
        <f t="shared" si="13"/>
        <v>328656381.62988269</v>
      </c>
      <c r="I22" s="3">
        <f t="shared" si="14"/>
        <v>516304647.00066632</v>
      </c>
      <c r="J22" s="27">
        <f t="shared" si="15"/>
        <v>1.330762160002084</v>
      </c>
      <c r="K22" s="3">
        <f t="shared" si="16"/>
        <v>1</v>
      </c>
      <c r="Z22" s="3">
        <v>0</v>
      </c>
      <c r="AA22" s="3" t="s">
        <v>1</v>
      </c>
      <c r="AB22" s="3">
        <v>1</v>
      </c>
      <c r="AC22" s="3">
        <f t="shared" si="1"/>
        <v>10</v>
      </c>
      <c r="AD22" s="3">
        <f t="shared" si="2"/>
        <v>0</v>
      </c>
    </row>
    <row r="23" spans="1:30" x14ac:dyDescent="0.3">
      <c r="A23" s="3" t="str">
        <f t="shared" si="11"/>
        <v>AR2</v>
      </c>
      <c r="B23" s="3" t="s">
        <v>1</v>
      </c>
      <c r="C23" s="3">
        <f>C22+1</f>
        <v>1</v>
      </c>
      <c r="D23" s="3">
        <f t="shared" si="12"/>
        <v>516304647.00066632</v>
      </c>
      <c r="E23" s="3">
        <f>VLOOKUP($A23,Endogenous_Learning!$A$16:$I$56,E$15,FALSE)</f>
        <v>141008116.25909904</v>
      </c>
      <c r="F23" s="3">
        <f>VLOOKUP($A23,Endogenous_Learning!$A$16:$I$56,F$15,FALSE)</f>
        <v>141008116.25909904</v>
      </c>
      <c r="G23" s="3">
        <f>VLOOKUP($A23,Endogenous_Learning!$A$16:$I$56,G$15,FALSE)</f>
        <v>276638620.27342081</v>
      </c>
      <c r="H23" s="3">
        <f t="shared" si="13"/>
        <v>516304647.00066632</v>
      </c>
      <c r="I23" s="3">
        <f t="shared" si="14"/>
        <v>703952912.37144995</v>
      </c>
      <c r="J23" s="27">
        <f t="shared" si="15"/>
        <v>1.3835255330981375</v>
      </c>
      <c r="K23" s="3">
        <f t="shared" si="16"/>
        <v>2</v>
      </c>
      <c r="Z23" s="3">
        <v>1</v>
      </c>
      <c r="AA23" s="3" t="s">
        <v>1</v>
      </c>
      <c r="AB23" s="3">
        <f>AB22+(VLOOKUP($AA23,$A$6:$J$13,7,FALSE))/$Z$20</f>
        <v>71428572.428571433</v>
      </c>
      <c r="AC23" s="3">
        <f t="shared" si="1"/>
        <v>7.693469492584212</v>
      </c>
      <c r="AD23" s="3">
        <f t="shared" si="2"/>
        <v>557618765.02483773</v>
      </c>
    </row>
    <row r="24" spans="1:30" x14ac:dyDescent="0.3">
      <c r="A24" s="3" t="str">
        <f t="shared" si="11"/>
        <v>AR3</v>
      </c>
      <c r="B24" s="3" t="s">
        <v>1</v>
      </c>
      <c r="C24" s="3">
        <f t="shared" ref="C24:C26" si="18">C23+1</f>
        <v>2</v>
      </c>
      <c r="D24" s="3">
        <f t="shared" si="12"/>
        <v>703952912.37144995</v>
      </c>
      <c r="E24" s="3">
        <f>VLOOKUP($A24,Endogenous_Learning!$A$16:$I$56,E$15,FALSE)</f>
        <v>276638620.27342081</v>
      </c>
      <c r="F24" s="3">
        <f>VLOOKUP($A24,Endogenous_Learning!$A$16:$I$56,F$15,FALSE)</f>
        <v>276638620.27342081</v>
      </c>
      <c r="G24" s="3">
        <f>VLOOKUP($A24,Endogenous_Learning!$A$16:$I$56,G$15,FALSE)</f>
        <v>542727101.51068079</v>
      </c>
      <c r="H24" s="3">
        <f t="shared" si="13"/>
        <v>703952912.37144995</v>
      </c>
      <c r="I24" s="3">
        <f t="shared" si="14"/>
        <v>891601177.74223351</v>
      </c>
      <c r="J24" s="27">
        <f t="shared" si="15"/>
        <v>0.70521002825171319</v>
      </c>
      <c r="K24" s="3">
        <f t="shared" si="16"/>
        <v>3</v>
      </c>
      <c r="Z24" s="3">
        <v>2</v>
      </c>
      <c r="AA24" s="3" t="s">
        <v>1</v>
      </c>
      <c r="AB24" s="3">
        <f t="shared" ref="AB24:AB37" si="19">AB23+(VLOOKUP($AA24,$A$6:$J$13,7,FALSE))/$Z$21</f>
        <v>138095239.09523809</v>
      </c>
      <c r="AC24" s="3">
        <f t="shared" si="1"/>
        <v>7.6202796866808935</v>
      </c>
      <c r="AD24" s="3">
        <f t="shared" si="2"/>
        <v>1067807078.4598497</v>
      </c>
    </row>
    <row r="25" spans="1:30" x14ac:dyDescent="0.3">
      <c r="A25" s="3" t="str">
        <f t="shared" si="11"/>
        <v>AR4</v>
      </c>
      <c r="B25" s="3" t="s">
        <v>1</v>
      </c>
      <c r="C25" s="3">
        <f t="shared" si="18"/>
        <v>3</v>
      </c>
      <c r="D25" s="3">
        <f t="shared" si="12"/>
        <v>891601177.74223351</v>
      </c>
      <c r="E25" s="3">
        <f>VLOOKUP($A25,Endogenous_Learning!$A$16:$I$56,E$15,FALSE)</f>
        <v>542727101.51068079</v>
      </c>
      <c r="F25" s="3">
        <f>VLOOKUP($A25,Endogenous_Learning!$A$16:$I$56,F$15,FALSE)</f>
        <v>542727101.51068079</v>
      </c>
      <c r="G25" s="3">
        <f>VLOOKUP($A25,Endogenous_Learning!$A$16:$I$56,G$15,FALSE)</f>
        <v>1064756274.5326676</v>
      </c>
      <c r="H25" s="3">
        <f t="shared" si="13"/>
        <v>891601177.74223351</v>
      </c>
      <c r="I25" s="3">
        <f t="shared" si="14"/>
        <v>1079249443.1130171</v>
      </c>
      <c r="J25" s="27">
        <f t="shared" si="15"/>
        <v>0.35945934646621786</v>
      </c>
      <c r="K25" s="3">
        <f t="shared" si="16"/>
        <v>4</v>
      </c>
      <c r="Z25" s="3">
        <v>3</v>
      </c>
      <c r="AA25" s="3" t="s">
        <v>1</v>
      </c>
      <c r="AB25" s="3">
        <f t="shared" si="19"/>
        <v>204761905.76190475</v>
      </c>
      <c r="AC25" s="3">
        <f t="shared" si="1"/>
        <v>7.5768809492544165</v>
      </c>
      <c r="AD25" s="3">
        <f t="shared" si="2"/>
        <v>1574282998.9637134</v>
      </c>
    </row>
    <row r="26" spans="1:30" x14ac:dyDescent="0.3">
      <c r="A26" s="3" t="str">
        <f t="shared" si="11"/>
        <v>AR5</v>
      </c>
      <c r="B26" s="3" t="s">
        <v>1</v>
      </c>
      <c r="C26" s="3">
        <f t="shared" si="18"/>
        <v>4</v>
      </c>
      <c r="D26" s="3">
        <f t="shared" si="12"/>
        <v>1079249443.1130171</v>
      </c>
      <c r="E26" s="3">
        <f>VLOOKUP($A26,Endogenous_Learning!$A$16:$I$56,E$15,FALSE)</f>
        <v>1064756274.5326676</v>
      </c>
      <c r="F26" s="3">
        <f>VLOOKUP($A26,Endogenous_Learning!$A$16:$I$56,F$15,FALSE)</f>
        <v>1064756274.5326676</v>
      </c>
      <c r="G26" s="3">
        <f>VLOOKUP($A26,Endogenous_Learning!$A$16:$I$56,G$15,FALSE)</f>
        <v>0</v>
      </c>
      <c r="H26" s="3">
        <f t="shared" si="13"/>
        <v>1079249443.1130171</v>
      </c>
      <c r="I26" s="3">
        <f t="shared" si="14"/>
        <v>317086936.83932453</v>
      </c>
      <c r="J26" s="27">
        <f t="shared" si="15"/>
        <v>0.71580935891475583</v>
      </c>
      <c r="K26" s="3">
        <f t="shared" si="16"/>
        <v>5</v>
      </c>
      <c r="Z26" s="3">
        <v>4</v>
      </c>
      <c r="AA26" s="3" t="s">
        <v>1</v>
      </c>
      <c r="AB26" s="3">
        <f t="shared" si="19"/>
        <v>271428572.4285714</v>
      </c>
      <c r="AC26" s="3">
        <f t="shared" si="1"/>
        <v>7.5459795409754369</v>
      </c>
      <c r="AD26" s="3">
        <f t="shared" si="2"/>
        <v>2078329325.2835193</v>
      </c>
    </row>
    <row r="27" spans="1:30" x14ac:dyDescent="0.3">
      <c r="A27" s="3" t="str">
        <f t="shared" si="11"/>
        <v>SCS1</v>
      </c>
      <c r="B27" s="3" t="s">
        <v>15</v>
      </c>
      <c r="C27" s="3">
        <f>0</f>
        <v>0</v>
      </c>
      <c r="D27" s="3">
        <f t="shared" si="12"/>
        <v>317086936.83932453</v>
      </c>
      <c r="E27" s="3">
        <f>VLOOKUP($A27,Endogenous_Learning!$A$16:$I$56,E$15,FALSE)</f>
        <v>0</v>
      </c>
      <c r="F27" s="3">
        <f>VLOOKUP($A27,Endogenous_Learning!$A$16:$I$56,F$15,FALSE)</f>
        <v>0</v>
      </c>
      <c r="G27" s="3">
        <f>VLOOKUP($A27,Endogenous_Learning!$A$16:$I$56,G$15,FALSE)</f>
        <v>129438671.46854091</v>
      </c>
      <c r="H27" s="3">
        <f t="shared" si="13"/>
        <v>317086936.83932453</v>
      </c>
      <c r="I27" s="3">
        <f t="shared" si="14"/>
        <v>504735202.21010816</v>
      </c>
      <c r="J27" s="27">
        <f t="shared" si="15"/>
        <v>1.449707906005433</v>
      </c>
      <c r="K27" s="3">
        <f t="shared" si="16"/>
        <v>1</v>
      </c>
      <c r="Z27" s="3">
        <v>5</v>
      </c>
      <c r="AA27" s="3" t="s">
        <v>1</v>
      </c>
      <c r="AB27" s="3">
        <f t="shared" si="19"/>
        <v>338095239.09523809</v>
      </c>
      <c r="AC27" s="3">
        <f t="shared" si="1"/>
        <v>7.521987437771033</v>
      </c>
      <c r="AD27" s="3">
        <f t="shared" si="2"/>
        <v>2580565216.4533296</v>
      </c>
    </row>
    <row r="28" spans="1:30" x14ac:dyDescent="0.3">
      <c r="A28" s="3" t="str">
        <f t="shared" si="11"/>
        <v>SCS2</v>
      </c>
      <c r="B28" s="3" t="s">
        <v>15</v>
      </c>
      <c r="C28" s="3">
        <f>C27+1</f>
        <v>1</v>
      </c>
      <c r="D28" s="3">
        <f t="shared" si="12"/>
        <v>504735202.21010816</v>
      </c>
      <c r="E28" s="3">
        <f>VLOOKUP($A28,Endogenous_Learning!$A$16:$I$56,E$15,FALSE)</f>
        <v>129438671.46854091</v>
      </c>
      <c r="F28" s="3">
        <f>VLOOKUP($A28,Endogenous_Learning!$A$16:$I$56,F$15,FALSE)</f>
        <v>129438671.46854091</v>
      </c>
      <c r="G28" s="3">
        <f>VLOOKUP($A28,Endogenous_Learning!$A$16:$I$56,G$15,FALSE)</f>
        <v>261530935.20623025</v>
      </c>
      <c r="H28" s="3">
        <f t="shared" si="13"/>
        <v>504735202.21010816</v>
      </c>
      <c r="I28" s="3">
        <f t="shared" si="14"/>
        <v>692383467.58089185</v>
      </c>
      <c r="J28" s="27">
        <f t="shared" si="15"/>
        <v>1.4205848250387942</v>
      </c>
      <c r="K28" s="3">
        <f t="shared" si="16"/>
        <v>2</v>
      </c>
      <c r="Z28" s="3">
        <v>6</v>
      </c>
      <c r="AA28" s="3" t="s">
        <v>1</v>
      </c>
      <c r="AB28" s="3">
        <f t="shared" si="19"/>
        <v>404761905.76190478</v>
      </c>
      <c r="AC28" s="3">
        <f t="shared" si="1"/>
        <v>7.502384343079048</v>
      </c>
      <c r="AD28" s="3">
        <f t="shared" si="2"/>
        <v>3081357735.7074237</v>
      </c>
    </row>
    <row r="29" spans="1:30" x14ac:dyDescent="0.3">
      <c r="A29" s="3" t="str">
        <f t="shared" si="11"/>
        <v>SCS3</v>
      </c>
      <c r="B29" s="3" t="s">
        <v>15</v>
      </c>
      <c r="C29" s="3">
        <f t="shared" ref="C29:C31" si="20">C28+1</f>
        <v>2</v>
      </c>
      <c r="D29" s="3">
        <f t="shared" si="12"/>
        <v>692383467.58089185</v>
      </c>
      <c r="E29" s="3">
        <f>VLOOKUP($A29,Endogenous_Learning!$A$16:$I$56,E$15,FALSE)</f>
        <v>261530935.20623025</v>
      </c>
      <c r="F29" s="3">
        <f>VLOOKUP($A29,Endogenous_Learning!$A$16:$I$56,F$15,FALSE)</f>
        <v>261530935.20623025</v>
      </c>
      <c r="G29" s="3">
        <f>VLOOKUP($A29,Endogenous_Learning!$A$16:$I$56,G$15,FALSE)</f>
        <v>528423455.63218433</v>
      </c>
      <c r="H29" s="3">
        <f t="shared" si="13"/>
        <v>692383467.58089185</v>
      </c>
      <c r="I29" s="3">
        <f t="shared" si="14"/>
        <v>880031732.95167542</v>
      </c>
      <c r="J29" s="27">
        <f t="shared" si="15"/>
        <v>0.70308551573982447</v>
      </c>
      <c r="K29" s="3">
        <f t="shared" si="16"/>
        <v>3</v>
      </c>
      <c r="Z29" s="3">
        <v>7</v>
      </c>
      <c r="AA29" s="3" t="s">
        <v>1</v>
      </c>
      <c r="AB29" s="3">
        <f t="shared" si="19"/>
        <v>471428572.42857146</v>
      </c>
      <c r="AC29" s="3">
        <f t="shared" si="1"/>
        <v>7.4858169242657988</v>
      </c>
      <c r="AD29" s="3">
        <f t="shared" si="2"/>
        <v>3580950213.2601681</v>
      </c>
    </row>
    <row r="30" spans="1:30" x14ac:dyDescent="0.3">
      <c r="A30" s="3" t="str">
        <f t="shared" si="11"/>
        <v>SCS4</v>
      </c>
      <c r="B30" s="3" t="s">
        <v>15</v>
      </c>
      <c r="C30" s="3">
        <f t="shared" si="20"/>
        <v>3</v>
      </c>
      <c r="D30" s="3">
        <f t="shared" si="12"/>
        <v>880031732.95167542</v>
      </c>
      <c r="E30" s="3">
        <f>VLOOKUP($A30,Endogenous_Learning!$A$16:$I$56,E$15,FALSE)</f>
        <v>528423455.63218433</v>
      </c>
      <c r="F30" s="3">
        <f>VLOOKUP($A30,Endogenous_Learning!$A$16:$I$56,F$15,FALSE)</f>
        <v>528423455.63218433</v>
      </c>
      <c r="G30" s="3">
        <f>VLOOKUP($A30,Endogenous_Learning!$A$16:$I$56,G$15,FALSE)</f>
        <v>1067679998.3224591</v>
      </c>
      <c r="H30" s="3">
        <f t="shared" si="13"/>
        <v>880031732.95167542</v>
      </c>
      <c r="I30" s="3">
        <f t="shared" si="14"/>
        <v>1067679998.322459</v>
      </c>
      <c r="J30" s="27">
        <f t="shared" si="15"/>
        <v>0.34797587143705827</v>
      </c>
      <c r="K30" s="3">
        <f t="shared" si="16"/>
        <v>4</v>
      </c>
      <c r="Z30" s="3">
        <v>8</v>
      </c>
      <c r="AA30" s="3" t="s">
        <v>1</v>
      </c>
      <c r="AB30" s="3">
        <f t="shared" si="19"/>
        <v>538095239.09523809</v>
      </c>
      <c r="AC30" s="3">
        <f t="shared" si="1"/>
        <v>7.4714741681570773</v>
      </c>
      <c r="AD30" s="3">
        <f t="shared" si="2"/>
        <v>4079515893.9348154</v>
      </c>
    </row>
    <row r="31" spans="1:30" x14ac:dyDescent="0.3">
      <c r="A31" s="3" t="str">
        <f t="shared" si="11"/>
        <v>SCS5</v>
      </c>
      <c r="B31" s="3" t="s">
        <v>15</v>
      </c>
      <c r="C31" s="3">
        <f t="shared" si="20"/>
        <v>4</v>
      </c>
      <c r="D31" s="3">
        <f t="shared" si="12"/>
        <v>1067679998.322459</v>
      </c>
      <c r="E31" s="3">
        <f>VLOOKUP($A31,Endogenous_Learning!$A$16:$I$56,E$15,FALSE)</f>
        <v>1067679998.3224591</v>
      </c>
      <c r="F31" s="3">
        <f>VLOOKUP($A31,Endogenous_Learning!$A$16:$I$56,F$15,FALSE)</f>
        <v>1067679998.3224591</v>
      </c>
      <c r="G31" s="3">
        <f>VLOOKUP($A31,Endogenous_Learning!$A$16:$I$56,G$15,FALSE)</f>
        <v>0</v>
      </c>
      <c r="H31" s="3">
        <f t="shared" si="13"/>
        <v>1067679998.322459</v>
      </c>
      <c r="I31" s="3">
        <f t="shared" si="14"/>
        <v>317086936.83932453</v>
      </c>
      <c r="J31" s="27">
        <f t="shared" si="15"/>
        <v>0.703013133768983</v>
      </c>
      <c r="K31" s="3">
        <f t="shared" si="16"/>
        <v>5</v>
      </c>
      <c r="Z31" s="3">
        <v>9</v>
      </c>
      <c r="AA31" s="3" t="s">
        <v>1</v>
      </c>
      <c r="AB31" s="3">
        <f t="shared" si="19"/>
        <v>604761905.76190472</v>
      </c>
      <c r="AC31" s="3">
        <f t="shared" si="1"/>
        <v>7.4588316426961896</v>
      </c>
      <c r="AD31" s="3">
        <f t="shared" si="2"/>
        <v>4577184433.6979456</v>
      </c>
    </row>
    <row r="32" spans="1:30" x14ac:dyDescent="0.3">
      <c r="A32" s="3" t="str">
        <f t="shared" si="11"/>
        <v>BC1</v>
      </c>
      <c r="B32" s="3" t="s">
        <v>16</v>
      </c>
      <c r="C32" s="3">
        <f>0</f>
        <v>0</v>
      </c>
      <c r="D32" s="3">
        <f t="shared" si="12"/>
        <v>317086936.83932453</v>
      </c>
      <c r="E32" s="3">
        <f>VLOOKUP($A32,Endogenous_Learning!$A$16:$I$56,E$15,FALSE)</f>
        <v>0</v>
      </c>
      <c r="F32" s="3">
        <f>VLOOKUP($A32,Endogenous_Learning!$A$16:$I$56,F$15,FALSE)</f>
        <v>0</v>
      </c>
      <c r="G32" s="3">
        <f>VLOOKUP($A32,Endogenous_Learning!$A$16:$I$56,G$15,FALSE)</f>
        <v>129438671.46854091</v>
      </c>
      <c r="H32" s="3">
        <f t="shared" si="13"/>
        <v>317086936.83932453</v>
      </c>
      <c r="I32" s="3">
        <f t="shared" si="14"/>
        <v>504735202.21010816</v>
      </c>
      <c r="J32" s="27">
        <f t="shared" si="15"/>
        <v>1.449707906005433</v>
      </c>
      <c r="K32" s="3">
        <f t="shared" si="16"/>
        <v>1</v>
      </c>
      <c r="Z32" s="3">
        <v>10</v>
      </c>
      <c r="AA32" s="3" t="s">
        <v>1</v>
      </c>
      <c r="AB32" s="3">
        <f t="shared" si="19"/>
        <v>671428572.42857134</v>
      </c>
      <c r="AC32" s="3">
        <f t="shared" si="1"/>
        <v>7.4475306795027185</v>
      </c>
      <c r="AD32" s="3">
        <f t="shared" si="2"/>
        <v>5074056518.3817272</v>
      </c>
    </row>
    <row r="33" spans="1:30" x14ac:dyDescent="0.3">
      <c r="A33" s="3" t="str">
        <f t="shared" si="11"/>
        <v>BC2</v>
      </c>
      <c r="B33" s="3" t="s">
        <v>16</v>
      </c>
      <c r="C33" s="3">
        <f>C32+1</f>
        <v>1</v>
      </c>
      <c r="D33" s="3">
        <f t="shared" si="12"/>
        <v>504735202.21010816</v>
      </c>
      <c r="E33" s="3">
        <f>VLOOKUP($A33,Endogenous_Learning!$A$16:$I$56,E$15,FALSE)</f>
        <v>129438671.46854091</v>
      </c>
      <c r="F33" s="3">
        <f>VLOOKUP($A33,Endogenous_Learning!$A$16:$I$56,F$15,FALSE)</f>
        <v>129438671.46854091</v>
      </c>
      <c r="G33" s="3">
        <f>VLOOKUP($A33,Endogenous_Learning!$A$16:$I$56,G$15,FALSE)</f>
        <v>261530935.20623025</v>
      </c>
      <c r="H33" s="3">
        <f t="shared" si="13"/>
        <v>504735202.21010816</v>
      </c>
      <c r="I33" s="3">
        <f t="shared" si="14"/>
        <v>692383467.58089185</v>
      </c>
      <c r="J33" s="27">
        <f t="shared" si="15"/>
        <v>1.4205848250387942</v>
      </c>
      <c r="K33" s="3">
        <f t="shared" si="16"/>
        <v>2</v>
      </c>
      <c r="Z33" s="3">
        <v>11</v>
      </c>
      <c r="AA33" s="3" t="s">
        <v>1</v>
      </c>
      <c r="AB33" s="3">
        <f t="shared" si="19"/>
        <v>738095239.09523797</v>
      </c>
      <c r="AC33" s="3">
        <f t="shared" si="1"/>
        <v>7.4373151738282059</v>
      </c>
      <c r="AD33" s="3">
        <f t="shared" si="2"/>
        <v>5570212597.2234201</v>
      </c>
    </row>
    <row r="34" spans="1:30" x14ac:dyDescent="0.3">
      <c r="A34" s="3" t="str">
        <f t="shared" si="11"/>
        <v>BC3</v>
      </c>
      <c r="B34" s="3" t="s">
        <v>16</v>
      </c>
      <c r="C34" s="3">
        <f t="shared" ref="C34:C36" si="21">C33+1</f>
        <v>2</v>
      </c>
      <c r="D34" s="3">
        <f t="shared" si="12"/>
        <v>692383467.58089185</v>
      </c>
      <c r="E34" s="3">
        <f>VLOOKUP($A34,Endogenous_Learning!$A$16:$I$56,E$15,FALSE)</f>
        <v>261530935.20623025</v>
      </c>
      <c r="F34" s="3">
        <f>VLOOKUP($A34,Endogenous_Learning!$A$16:$I$56,F$15,FALSE)</f>
        <v>261530935.20623025</v>
      </c>
      <c r="G34" s="3">
        <f>VLOOKUP($A34,Endogenous_Learning!$A$16:$I$56,G$15,FALSE)</f>
        <v>528423455.63218433</v>
      </c>
      <c r="H34" s="3">
        <f t="shared" si="13"/>
        <v>692383467.58089185</v>
      </c>
      <c r="I34" s="3">
        <f t="shared" si="14"/>
        <v>880031732.95167542</v>
      </c>
      <c r="J34" s="27">
        <f t="shared" si="15"/>
        <v>0.70308551573982447</v>
      </c>
      <c r="K34" s="3">
        <f t="shared" si="16"/>
        <v>3</v>
      </c>
      <c r="Z34" s="3">
        <v>12</v>
      </c>
      <c r="AA34" s="3" t="s">
        <v>1</v>
      </c>
      <c r="AB34" s="3">
        <f t="shared" si="19"/>
        <v>804761905.7619046</v>
      </c>
      <c r="AC34" s="3">
        <f t="shared" si="1"/>
        <v>7.4279958888658761</v>
      </c>
      <c r="AD34" s="3">
        <f t="shared" si="2"/>
        <v>6065718424.5631924</v>
      </c>
    </row>
    <row r="35" spans="1:30" x14ac:dyDescent="0.3">
      <c r="A35" s="3" t="str">
        <f t="shared" si="11"/>
        <v>BC4</v>
      </c>
      <c r="B35" s="3" t="s">
        <v>16</v>
      </c>
      <c r="C35" s="3">
        <f t="shared" si="21"/>
        <v>3</v>
      </c>
      <c r="D35" s="3">
        <f t="shared" si="12"/>
        <v>880031732.95167542</v>
      </c>
      <c r="E35" s="3">
        <f>VLOOKUP($A35,Endogenous_Learning!$A$16:$I$56,E$15,FALSE)</f>
        <v>528423455.63218433</v>
      </c>
      <c r="F35" s="3">
        <f>VLOOKUP($A35,Endogenous_Learning!$A$16:$I$56,F$15,FALSE)</f>
        <v>528423455.63218433</v>
      </c>
      <c r="G35" s="3">
        <f>VLOOKUP($A35,Endogenous_Learning!$A$16:$I$56,G$15,FALSE)</f>
        <v>1067679998.3224591</v>
      </c>
      <c r="H35" s="3">
        <f t="shared" si="13"/>
        <v>880031732.95167542</v>
      </c>
      <c r="I35" s="3">
        <f t="shared" si="14"/>
        <v>1067679998.322459</v>
      </c>
      <c r="J35" s="27">
        <f t="shared" si="15"/>
        <v>0.34797587143705827</v>
      </c>
      <c r="K35" s="3">
        <f t="shared" si="16"/>
        <v>4</v>
      </c>
      <c r="Z35" s="3">
        <v>13</v>
      </c>
      <c r="AA35" s="3" t="s">
        <v>1</v>
      </c>
      <c r="AB35" s="3">
        <f t="shared" si="19"/>
        <v>871428572.42857122</v>
      </c>
      <c r="AC35" s="3">
        <f t="shared" si="1"/>
        <v>7.4194290473655569</v>
      </c>
      <c r="AD35" s="3">
        <f t="shared" si="2"/>
        <v>6560628746.7379436</v>
      </c>
    </row>
    <row r="36" spans="1:30" x14ac:dyDescent="0.3">
      <c r="A36" s="3" t="str">
        <f t="shared" si="11"/>
        <v>BC5</v>
      </c>
      <c r="B36" s="3" t="s">
        <v>16</v>
      </c>
      <c r="C36" s="3">
        <f t="shared" si="21"/>
        <v>4</v>
      </c>
      <c r="D36" s="3">
        <f t="shared" si="12"/>
        <v>1067679998.322459</v>
      </c>
      <c r="E36" s="3">
        <f>VLOOKUP($A36,Endogenous_Learning!$A$16:$I$56,E$15,FALSE)</f>
        <v>1067679998.3224591</v>
      </c>
      <c r="F36" s="3">
        <f>VLOOKUP($A36,Endogenous_Learning!$A$16:$I$56,F$15,FALSE)</f>
        <v>1067679998.3224591</v>
      </c>
      <c r="G36" s="3">
        <f>VLOOKUP($A36,Endogenous_Learning!$A$16:$I$56,G$15,FALSE)</f>
        <v>0</v>
      </c>
      <c r="H36" s="3">
        <f t="shared" si="13"/>
        <v>1067679998.322459</v>
      </c>
      <c r="I36" s="3">
        <f t="shared" si="14"/>
        <v>313155340.25045967</v>
      </c>
      <c r="J36" s="27">
        <f t="shared" si="15"/>
        <v>0.70669550732195974</v>
      </c>
      <c r="K36" s="3">
        <f t="shared" si="16"/>
        <v>5</v>
      </c>
      <c r="Z36" s="3">
        <v>14</v>
      </c>
      <c r="AA36" s="3" t="s">
        <v>1</v>
      </c>
      <c r="AB36" s="3">
        <f t="shared" si="19"/>
        <v>938095239.09523785</v>
      </c>
      <c r="AC36" s="3">
        <f t="shared" si="1"/>
        <v>7.4115028558308165</v>
      </c>
      <c r="AD36" s="3">
        <f t="shared" si="2"/>
        <v>7054989850.633234</v>
      </c>
    </row>
    <row r="37" spans="1:30" x14ac:dyDescent="0.3">
      <c r="A37" s="3" t="str">
        <f t="shared" si="11"/>
        <v>DACCS1</v>
      </c>
      <c r="B37" s="3" t="s">
        <v>20</v>
      </c>
      <c r="C37" s="3">
        <f>0</f>
        <v>0</v>
      </c>
      <c r="D37" s="3">
        <f t="shared" si="12"/>
        <v>313155340.25045967</v>
      </c>
      <c r="E37" s="3">
        <f>VLOOKUP($A37,Endogenous_Learning!$A$16:$I$56,E$15,FALSE)</f>
        <v>0</v>
      </c>
      <c r="F37" s="3">
        <f>VLOOKUP($A37,Endogenous_Learning!$A$16:$I$56,F$15,FALSE)</f>
        <v>0</v>
      </c>
      <c r="G37" s="3">
        <f>VLOOKUP($A37,Endogenous_Learning!$A$16:$I$56,G$15,FALSE)</f>
        <v>125507074.87967606</v>
      </c>
      <c r="H37" s="3">
        <f t="shared" si="13"/>
        <v>313155340.25045967</v>
      </c>
      <c r="I37" s="3">
        <f t="shared" si="14"/>
        <v>500803605.6212433</v>
      </c>
      <c r="J37" s="27">
        <f t="shared" si="15"/>
        <v>1.4951210164899666</v>
      </c>
      <c r="K37" s="3">
        <f t="shared" si="16"/>
        <v>1</v>
      </c>
      <c r="Z37" s="3">
        <v>15</v>
      </c>
      <c r="AA37" s="3" t="s">
        <v>1</v>
      </c>
      <c r="AB37" s="3">
        <f t="shared" si="19"/>
        <v>1004761905.7619045</v>
      </c>
      <c r="AC37" s="3">
        <f t="shared" si="1"/>
        <v>7.4041286771545263</v>
      </c>
      <c r="AD37" s="3">
        <f t="shared" si="2"/>
        <v>7548841381.8983545</v>
      </c>
    </row>
    <row r="38" spans="1:30" x14ac:dyDescent="0.3">
      <c r="A38" s="3" t="str">
        <f t="shared" si="11"/>
        <v>DACCS2</v>
      </c>
      <c r="B38" s="3" t="s">
        <v>20</v>
      </c>
      <c r="C38" s="3">
        <f>C37+1</f>
        <v>1</v>
      </c>
      <c r="D38" s="3">
        <f t="shared" si="12"/>
        <v>500803605.6212433</v>
      </c>
      <c r="E38" s="3">
        <f>VLOOKUP($A38,Endogenous_Learning!$A$16:$I$56,E$15,FALSE)</f>
        <v>125507074.87967606</v>
      </c>
      <c r="F38" s="3">
        <f>VLOOKUP($A38,Endogenous_Learning!$A$16:$I$56,F$15,FALSE)</f>
        <v>125507074.87967606</v>
      </c>
      <c r="G38" s="3">
        <f>VLOOKUP($A38,Endogenous_Learning!$A$16:$I$56,G$15,FALSE)</f>
        <v>256292284.9103969</v>
      </c>
      <c r="H38" s="3">
        <f t="shared" si="13"/>
        <v>500803605.6212433</v>
      </c>
      <c r="I38" s="3">
        <f t="shared" si="14"/>
        <v>688451870.99202693</v>
      </c>
      <c r="J38" s="27">
        <f t="shared" si="15"/>
        <v>1.4347820011659262</v>
      </c>
      <c r="K38" s="3">
        <f t="shared" si="16"/>
        <v>2</v>
      </c>
      <c r="Z38" s="3">
        <v>0</v>
      </c>
      <c r="AA38" s="3" t="s">
        <v>15</v>
      </c>
      <c r="AB38" s="3">
        <v>1</v>
      </c>
      <c r="AC38" s="3">
        <f t="shared" ref="AC38:AC54" si="22">VLOOKUP($AA38,$A$6:$J$13,5,FALSE)*($AB38/VLOOKUP($AA38,$A$6:$J$13,4,FALSE))^(-VLOOKUP($AA38,$A$6:$J$13,3,FALSE))</f>
        <v>10</v>
      </c>
      <c r="AD38" s="3">
        <f t="shared" ref="AD38:AD54" si="23">(1/(1-VLOOKUP($AA38,$A$6:$J$13,3,FALSE)))*($AC38*$AB38-VLOOKUP($AA38,$A$6:$J$13,5,FALSE)*VLOOKUP($AA38,$A$6:$J$13,4,FALSE))</f>
        <v>0</v>
      </c>
    </row>
    <row r="39" spans="1:30" x14ac:dyDescent="0.3">
      <c r="A39" s="3" t="str">
        <f t="shared" si="11"/>
        <v>DACCS3</v>
      </c>
      <c r="B39" s="3" t="s">
        <v>20</v>
      </c>
      <c r="C39" s="3">
        <f t="shared" ref="C39:C41" si="24">C38+1</f>
        <v>2</v>
      </c>
      <c r="D39" s="3">
        <f t="shared" si="12"/>
        <v>688451870.99202693</v>
      </c>
      <c r="E39" s="3">
        <f>VLOOKUP($A39,Endogenous_Learning!$A$16:$I$56,E$15,FALSE)</f>
        <v>256292284.9103969</v>
      </c>
      <c r="F39" s="3">
        <f>VLOOKUP($A39,Endogenous_Learning!$A$16:$I$56,F$15,FALSE)</f>
        <v>256292284.9103969</v>
      </c>
      <c r="G39" s="3">
        <f>VLOOKUP($A39,Endogenous_Learning!$A$16:$I$56,G$15,FALSE)</f>
        <v>523362809.36803681</v>
      </c>
      <c r="H39" s="3">
        <f t="shared" si="13"/>
        <v>688451870.99202693</v>
      </c>
      <c r="I39" s="3">
        <f t="shared" si="14"/>
        <v>876100136.36281061</v>
      </c>
      <c r="J39" s="27">
        <f t="shared" si="15"/>
        <v>0.70261690522327414</v>
      </c>
      <c r="K39" s="3">
        <f t="shared" si="16"/>
        <v>3</v>
      </c>
      <c r="Z39" s="3">
        <v>1</v>
      </c>
      <c r="AA39" s="3" t="s">
        <v>15</v>
      </c>
      <c r="AB39" s="3">
        <f>AB38+(VLOOKUP($AA39,$A$6:$J$13,7,FALSE))/$Z$20</f>
        <v>71428572.428571433</v>
      </c>
      <c r="AC39" s="3">
        <f t="shared" si="22"/>
        <v>7.693469492584212</v>
      </c>
      <c r="AD39" s="3">
        <f t="shared" si="23"/>
        <v>557618765.02483773</v>
      </c>
    </row>
    <row r="40" spans="1:30" x14ac:dyDescent="0.3">
      <c r="A40" s="3" t="str">
        <f t="shared" si="11"/>
        <v>DACCS4</v>
      </c>
      <c r="B40" s="3" t="s">
        <v>20</v>
      </c>
      <c r="C40" s="3">
        <f t="shared" si="24"/>
        <v>3</v>
      </c>
      <c r="D40" s="3">
        <f t="shared" si="12"/>
        <v>876100136.36281061</v>
      </c>
      <c r="E40" s="3">
        <f>VLOOKUP($A40,Endogenous_Learning!$A$16:$I$56,E$15,FALSE)</f>
        <v>523362809.36803681</v>
      </c>
      <c r="F40" s="3">
        <f>VLOOKUP($A40,Endogenous_Learning!$A$16:$I$56,F$15,FALSE)</f>
        <v>523362809.36803681</v>
      </c>
      <c r="G40" s="3">
        <f>VLOOKUP($A40,Endogenous_Learning!$A$16:$I$56,G$15,FALSE)</f>
        <v>1068735371.122728</v>
      </c>
      <c r="H40" s="3">
        <f t="shared" si="13"/>
        <v>876100136.36281061</v>
      </c>
      <c r="I40" s="3">
        <f t="shared" si="14"/>
        <v>1063748401.7335942</v>
      </c>
      <c r="J40" s="27">
        <f t="shared" si="15"/>
        <v>0.3440735352857518</v>
      </c>
      <c r="K40" s="3">
        <f t="shared" si="16"/>
        <v>4</v>
      </c>
      <c r="Z40" s="3">
        <v>2</v>
      </c>
      <c r="AA40" s="3" t="s">
        <v>15</v>
      </c>
      <c r="AB40" s="3">
        <f t="shared" ref="AB40:AB53" si="25">AB39+(VLOOKUP($AA40,$A$6:$J$13,7,FALSE))/$Z$21</f>
        <v>138095239.09523809</v>
      </c>
      <c r="AC40" s="3">
        <f t="shared" si="22"/>
        <v>7.6202796866808935</v>
      </c>
      <c r="AD40" s="3">
        <f t="shared" si="23"/>
        <v>1067807078.4598497</v>
      </c>
    </row>
    <row r="41" spans="1:30" x14ac:dyDescent="0.3">
      <c r="A41" s="3" t="str">
        <f t="shared" si="11"/>
        <v>DACCS5</v>
      </c>
      <c r="B41" s="3" t="s">
        <v>20</v>
      </c>
      <c r="C41" s="3">
        <f t="shared" si="24"/>
        <v>4</v>
      </c>
      <c r="D41" s="3">
        <f t="shared" si="12"/>
        <v>1063748401.7335942</v>
      </c>
      <c r="E41" s="3">
        <f>VLOOKUP($A41,Endogenous_Learning!$A$16:$I$56,E$15,FALSE)</f>
        <v>1068735371.122728</v>
      </c>
      <c r="F41" s="3">
        <f>VLOOKUP($A41,Endogenous_Learning!$A$16:$I$56,F$15,FALSE)</f>
        <v>1068735371.122728</v>
      </c>
      <c r="G41" s="3">
        <f>VLOOKUP($A41,Endogenous_Learning!$A$16:$I$56,G$15,FALSE)</f>
        <v>0</v>
      </c>
      <c r="H41" s="3">
        <f t="shared" si="13"/>
        <v>1063748401.7335942</v>
      </c>
      <c r="I41" s="3">
        <f t="shared" si="14"/>
        <v>317086936.83932453</v>
      </c>
      <c r="J41" s="27">
        <f t="shared" si="15"/>
        <v>0.69864017330116701</v>
      </c>
      <c r="K41" s="3">
        <f t="shared" si="16"/>
        <v>5</v>
      </c>
      <c r="Z41" s="3">
        <v>3</v>
      </c>
      <c r="AA41" s="3" t="s">
        <v>15</v>
      </c>
      <c r="AB41" s="3">
        <f t="shared" si="25"/>
        <v>204761905.76190475</v>
      </c>
      <c r="AC41" s="3">
        <f t="shared" si="22"/>
        <v>7.5768809492544165</v>
      </c>
      <c r="AD41" s="3">
        <f t="shared" si="23"/>
        <v>1574282998.9637134</v>
      </c>
    </row>
    <row r="42" spans="1:30" x14ac:dyDescent="0.3">
      <c r="A42" s="3" t="str">
        <f t="shared" si="11"/>
        <v>EW1</v>
      </c>
      <c r="B42" s="3" t="s">
        <v>17</v>
      </c>
      <c r="C42" s="3">
        <f>0</f>
        <v>0</v>
      </c>
      <c r="D42" s="3">
        <f t="shared" si="12"/>
        <v>317086936.83932453</v>
      </c>
      <c r="E42" s="3">
        <f>VLOOKUP($A42,Endogenous_Learning!$A$16:$I$56,E$15,FALSE)</f>
        <v>0</v>
      </c>
      <c r="F42" s="3">
        <f>VLOOKUP($A42,Endogenous_Learning!$A$16:$I$56,F$15,FALSE)</f>
        <v>0</v>
      </c>
      <c r="G42" s="3">
        <f>VLOOKUP($A42,Endogenous_Learning!$A$16:$I$56,G$15,FALSE)</f>
        <v>129438671.46854091</v>
      </c>
      <c r="H42" s="3">
        <f t="shared" si="13"/>
        <v>317086936.83932453</v>
      </c>
      <c r="I42" s="3">
        <f t="shared" si="14"/>
        <v>504735202.21010816</v>
      </c>
      <c r="J42" s="27">
        <f t="shared" si="15"/>
        <v>1.449707906005433</v>
      </c>
      <c r="K42" s="3">
        <f t="shared" si="16"/>
        <v>1</v>
      </c>
      <c r="Z42" s="3">
        <v>4</v>
      </c>
      <c r="AA42" s="3" t="s">
        <v>15</v>
      </c>
      <c r="AB42" s="3">
        <f t="shared" si="25"/>
        <v>271428572.4285714</v>
      </c>
      <c r="AC42" s="3">
        <f t="shared" si="22"/>
        <v>7.5459795409754369</v>
      </c>
      <c r="AD42" s="3">
        <f t="shared" si="23"/>
        <v>2078329325.2835193</v>
      </c>
    </row>
    <row r="43" spans="1:30" x14ac:dyDescent="0.3">
      <c r="A43" s="3" t="str">
        <f t="shared" si="11"/>
        <v>EW2</v>
      </c>
      <c r="B43" s="3" t="s">
        <v>17</v>
      </c>
      <c r="C43" s="3">
        <f>C42+1</f>
        <v>1</v>
      </c>
      <c r="D43" s="3">
        <f t="shared" si="12"/>
        <v>504735202.21010816</v>
      </c>
      <c r="E43" s="3">
        <f>VLOOKUP($A43,Endogenous_Learning!$A$16:$I$56,E$15,FALSE)</f>
        <v>129438671.46854091</v>
      </c>
      <c r="F43" s="3">
        <f>VLOOKUP($A43,Endogenous_Learning!$A$16:$I$56,F$15,FALSE)</f>
        <v>129438671.46854091</v>
      </c>
      <c r="G43" s="3">
        <f>VLOOKUP($A43,Endogenous_Learning!$A$16:$I$56,G$15,FALSE)</f>
        <v>261530935.20623025</v>
      </c>
      <c r="H43" s="3">
        <f t="shared" si="13"/>
        <v>504735202.21010816</v>
      </c>
      <c r="I43" s="3">
        <f t="shared" si="14"/>
        <v>692383467.58089185</v>
      </c>
      <c r="J43" s="27">
        <f t="shared" si="15"/>
        <v>1.4205848250387942</v>
      </c>
      <c r="K43" s="3">
        <f t="shared" si="16"/>
        <v>2</v>
      </c>
      <c r="Z43" s="3">
        <v>5</v>
      </c>
      <c r="AA43" s="3" t="s">
        <v>15</v>
      </c>
      <c r="AB43" s="3">
        <f t="shared" si="25"/>
        <v>338095239.09523809</v>
      </c>
      <c r="AC43" s="3">
        <f t="shared" si="22"/>
        <v>7.521987437771033</v>
      </c>
      <c r="AD43" s="3">
        <f t="shared" si="23"/>
        <v>2580565216.4533296</v>
      </c>
    </row>
    <row r="44" spans="1:30" x14ac:dyDescent="0.3">
      <c r="A44" s="3" t="str">
        <f t="shared" si="11"/>
        <v>EW3</v>
      </c>
      <c r="B44" s="3" t="s">
        <v>17</v>
      </c>
      <c r="C44" s="3">
        <f t="shared" ref="C44:C46" si="26">C43+1</f>
        <v>2</v>
      </c>
      <c r="D44" s="3">
        <f t="shared" si="12"/>
        <v>692383467.58089185</v>
      </c>
      <c r="E44" s="3">
        <f>VLOOKUP($A44,Endogenous_Learning!$A$16:$I$56,E$15,FALSE)</f>
        <v>261530935.20623025</v>
      </c>
      <c r="F44" s="3">
        <f>VLOOKUP($A44,Endogenous_Learning!$A$16:$I$56,F$15,FALSE)</f>
        <v>261530935.20623025</v>
      </c>
      <c r="G44" s="3">
        <f>VLOOKUP($A44,Endogenous_Learning!$A$16:$I$56,G$15,FALSE)</f>
        <v>528423455.63218433</v>
      </c>
      <c r="H44" s="3">
        <f t="shared" si="13"/>
        <v>692383467.58089185</v>
      </c>
      <c r="I44" s="3">
        <f t="shared" si="14"/>
        <v>880031732.95167542</v>
      </c>
      <c r="J44" s="27">
        <f t="shared" si="15"/>
        <v>0.70308551573982447</v>
      </c>
      <c r="K44" s="3">
        <f t="shared" si="16"/>
        <v>3</v>
      </c>
      <c r="Z44" s="3">
        <v>6</v>
      </c>
      <c r="AA44" s="3" t="s">
        <v>15</v>
      </c>
      <c r="AB44" s="3">
        <f t="shared" si="25"/>
        <v>404761905.76190478</v>
      </c>
      <c r="AC44" s="3">
        <f t="shared" si="22"/>
        <v>7.502384343079048</v>
      </c>
      <c r="AD44" s="3">
        <f t="shared" si="23"/>
        <v>3081357735.7074237</v>
      </c>
    </row>
    <row r="45" spans="1:30" x14ac:dyDescent="0.3">
      <c r="A45" s="3" t="str">
        <f t="shared" si="11"/>
        <v>EW4</v>
      </c>
      <c r="B45" s="3" t="s">
        <v>17</v>
      </c>
      <c r="C45" s="3">
        <f t="shared" si="26"/>
        <v>3</v>
      </c>
      <c r="D45" s="3">
        <f t="shared" si="12"/>
        <v>880031732.95167542</v>
      </c>
      <c r="E45" s="3">
        <f>VLOOKUP($A45,Endogenous_Learning!$A$16:$I$56,E$15,FALSE)</f>
        <v>528423455.63218433</v>
      </c>
      <c r="F45" s="3">
        <f>VLOOKUP($A45,Endogenous_Learning!$A$16:$I$56,F$15,FALSE)</f>
        <v>528423455.63218433</v>
      </c>
      <c r="G45" s="3">
        <f>VLOOKUP($A45,Endogenous_Learning!$A$16:$I$56,G$15,FALSE)</f>
        <v>1067679998.3224591</v>
      </c>
      <c r="H45" s="3">
        <f t="shared" si="13"/>
        <v>880031732.95167542</v>
      </c>
      <c r="I45" s="3">
        <f t="shared" si="14"/>
        <v>1067679998.322459</v>
      </c>
      <c r="J45" s="27">
        <f t="shared" si="15"/>
        <v>0.34797587143705827</v>
      </c>
      <c r="K45" s="3">
        <f t="shared" si="16"/>
        <v>4</v>
      </c>
      <c r="Z45" s="3">
        <v>7</v>
      </c>
      <c r="AA45" s="3" t="s">
        <v>15</v>
      </c>
      <c r="AB45" s="3">
        <f t="shared" si="25"/>
        <v>471428572.42857146</v>
      </c>
      <c r="AC45" s="3">
        <f t="shared" si="22"/>
        <v>7.4858169242657988</v>
      </c>
      <c r="AD45" s="3">
        <f t="shared" si="23"/>
        <v>3580950213.2601681</v>
      </c>
    </row>
    <row r="46" spans="1:30" x14ac:dyDescent="0.3">
      <c r="A46" s="3" t="str">
        <f t="shared" si="11"/>
        <v>EW5</v>
      </c>
      <c r="B46" s="3" t="s">
        <v>17</v>
      </c>
      <c r="C46" s="3">
        <f t="shared" si="26"/>
        <v>4</v>
      </c>
      <c r="D46" s="3">
        <f t="shared" si="12"/>
        <v>1067679998.322459</v>
      </c>
      <c r="E46" s="3">
        <f>VLOOKUP($A46,Endogenous_Learning!$A$16:$I$56,E$15,FALSE)</f>
        <v>1067679998.3224591</v>
      </c>
      <c r="F46" s="3">
        <f>VLOOKUP($A46,Endogenous_Learning!$A$16:$I$56,F$15,FALSE)</f>
        <v>1067679998.3224591</v>
      </c>
      <c r="G46" s="3">
        <f>VLOOKUP($A46,Endogenous_Learning!$A$16:$I$56,G$15,FALSE)</f>
        <v>0</v>
      </c>
      <c r="H46" s="3">
        <f t="shared" si="13"/>
        <v>1067679998.322459</v>
      </c>
      <c r="I46" s="3">
        <f t="shared" si="14"/>
        <v>317086936.83932453</v>
      </c>
      <c r="J46" s="27">
        <f t="shared" si="15"/>
        <v>0.703013133768983</v>
      </c>
      <c r="K46" s="3">
        <f t="shared" si="16"/>
        <v>5</v>
      </c>
      <c r="Z46" s="3">
        <v>8</v>
      </c>
      <c r="AA46" s="3" t="s">
        <v>15</v>
      </c>
      <c r="AB46" s="3">
        <f t="shared" si="25"/>
        <v>538095239.09523809</v>
      </c>
      <c r="AC46" s="3">
        <f t="shared" si="22"/>
        <v>7.4714741681570773</v>
      </c>
      <c r="AD46" s="3">
        <f t="shared" si="23"/>
        <v>4079515893.9348154</v>
      </c>
    </row>
    <row r="47" spans="1:30" x14ac:dyDescent="0.3">
      <c r="A47" s="3" t="str">
        <f t="shared" si="11"/>
        <v>OA1</v>
      </c>
      <c r="B47" s="3" t="s">
        <v>18</v>
      </c>
      <c r="C47" s="3">
        <f>0</f>
        <v>0</v>
      </c>
      <c r="D47" s="3">
        <f t="shared" si="12"/>
        <v>317086936.83932453</v>
      </c>
      <c r="E47" s="3">
        <f>VLOOKUP($A47,Endogenous_Learning!$A$16:$I$56,E$15,FALSE)</f>
        <v>0</v>
      </c>
      <c r="F47" s="3">
        <f>VLOOKUP($A47,Endogenous_Learning!$A$16:$I$56,F$15,FALSE)</f>
        <v>0</v>
      </c>
      <c r="G47" s="3">
        <f>VLOOKUP($A47,Endogenous_Learning!$A$16:$I$56,G$15,FALSE)</f>
        <v>129438671.46854091</v>
      </c>
      <c r="H47" s="3">
        <f t="shared" si="13"/>
        <v>317086936.83932453</v>
      </c>
      <c r="I47" s="3">
        <f t="shared" si="14"/>
        <v>504735202.21010816</v>
      </c>
      <c r="J47" s="27">
        <f t="shared" si="15"/>
        <v>1.449707906005433</v>
      </c>
      <c r="K47" s="3">
        <f t="shared" si="16"/>
        <v>1</v>
      </c>
      <c r="Z47" s="3">
        <v>9</v>
      </c>
      <c r="AA47" s="3" t="s">
        <v>15</v>
      </c>
      <c r="AB47" s="3">
        <f t="shared" si="25"/>
        <v>604761905.76190472</v>
      </c>
      <c r="AC47" s="3">
        <f t="shared" si="22"/>
        <v>7.4588316426961896</v>
      </c>
      <c r="AD47" s="3">
        <f t="shared" si="23"/>
        <v>4577184433.6979456</v>
      </c>
    </row>
    <row r="48" spans="1:30" x14ac:dyDescent="0.3">
      <c r="A48" s="3" t="str">
        <f t="shared" si="11"/>
        <v>OA2</v>
      </c>
      <c r="B48" s="3" t="s">
        <v>18</v>
      </c>
      <c r="C48" s="3">
        <f>C47+1</f>
        <v>1</v>
      </c>
      <c r="D48" s="3">
        <f t="shared" si="12"/>
        <v>504735202.21010816</v>
      </c>
      <c r="E48" s="3">
        <f>VLOOKUP($A48,Endogenous_Learning!$A$16:$I$56,E$15,FALSE)</f>
        <v>129438671.46854091</v>
      </c>
      <c r="F48" s="3">
        <f>VLOOKUP($A48,Endogenous_Learning!$A$16:$I$56,F$15,FALSE)</f>
        <v>129438671.46854091</v>
      </c>
      <c r="G48" s="3">
        <f>VLOOKUP($A48,Endogenous_Learning!$A$16:$I$56,G$15,FALSE)</f>
        <v>261530935.20623025</v>
      </c>
      <c r="H48" s="3">
        <f t="shared" si="13"/>
        <v>504735202.21010816</v>
      </c>
      <c r="I48" s="3">
        <f t="shared" si="14"/>
        <v>692383467.58089185</v>
      </c>
      <c r="J48" s="27">
        <f t="shared" si="15"/>
        <v>1.4205848250387942</v>
      </c>
      <c r="K48" s="3">
        <f t="shared" si="16"/>
        <v>2</v>
      </c>
      <c r="Z48" s="3">
        <v>10</v>
      </c>
      <c r="AA48" s="3" t="s">
        <v>15</v>
      </c>
      <c r="AB48" s="3">
        <f t="shared" si="25"/>
        <v>671428572.42857134</v>
      </c>
      <c r="AC48" s="3">
        <f t="shared" si="22"/>
        <v>7.4475306795027185</v>
      </c>
      <c r="AD48" s="3">
        <f t="shared" si="23"/>
        <v>5074056518.3817272</v>
      </c>
    </row>
    <row r="49" spans="1:30" x14ac:dyDescent="0.3">
      <c r="A49" s="3" t="str">
        <f t="shared" si="11"/>
        <v>OA3</v>
      </c>
      <c r="B49" s="3" t="s">
        <v>18</v>
      </c>
      <c r="C49" s="3">
        <f t="shared" ref="C49:C51" si="27">C48+1</f>
        <v>2</v>
      </c>
      <c r="D49" s="3">
        <f t="shared" si="12"/>
        <v>692383467.58089185</v>
      </c>
      <c r="E49" s="3">
        <f>VLOOKUP($A49,Endogenous_Learning!$A$16:$I$56,E$15,FALSE)</f>
        <v>261530935.20623025</v>
      </c>
      <c r="F49" s="3">
        <f>VLOOKUP($A49,Endogenous_Learning!$A$16:$I$56,F$15,FALSE)</f>
        <v>261530935.20623025</v>
      </c>
      <c r="G49" s="3">
        <f>VLOOKUP($A49,Endogenous_Learning!$A$16:$I$56,G$15,FALSE)</f>
        <v>528423455.63218433</v>
      </c>
      <c r="H49" s="3">
        <f t="shared" si="13"/>
        <v>692383467.58089185</v>
      </c>
      <c r="I49" s="3">
        <f t="shared" si="14"/>
        <v>880031732.95167542</v>
      </c>
      <c r="J49" s="27">
        <f t="shared" si="15"/>
        <v>0.70308551573982447</v>
      </c>
      <c r="K49" s="3">
        <f t="shared" si="16"/>
        <v>3</v>
      </c>
      <c r="Z49" s="3">
        <v>11</v>
      </c>
      <c r="AA49" s="3" t="s">
        <v>15</v>
      </c>
      <c r="AB49" s="3">
        <f t="shared" si="25"/>
        <v>738095239.09523797</v>
      </c>
      <c r="AC49" s="3">
        <f t="shared" si="22"/>
        <v>7.4373151738282059</v>
      </c>
      <c r="AD49" s="3">
        <f t="shared" si="23"/>
        <v>5570212597.2234201</v>
      </c>
    </row>
    <row r="50" spans="1:30" x14ac:dyDescent="0.3">
      <c r="A50" s="3" t="str">
        <f t="shared" si="11"/>
        <v>OA4</v>
      </c>
      <c r="B50" s="3" t="s">
        <v>18</v>
      </c>
      <c r="C50" s="3">
        <f t="shared" si="27"/>
        <v>3</v>
      </c>
      <c r="D50" s="3">
        <f t="shared" si="12"/>
        <v>880031732.95167542</v>
      </c>
      <c r="E50" s="3">
        <f>VLOOKUP($A50,Endogenous_Learning!$A$16:$I$56,E$15,FALSE)</f>
        <v>528423455.63218433</v>
      </c>
      <c r="F50" s="3">
        <f>VLOOKUP($A50,Endogenous_Learning!$A$16:$I$56,F$15,FALSE)</f>
        <v>528423455.63218433</v>
      </c>
      <c r="G50" s="3">
        <f>VLOOKUP($A50,Endogenous_Learning!$A$16:$I$56,G$15,FALSE)</f>
        <v>1067679998.3224591</v>
      </c>
      <c r="H50" s="3">
        <f t="shared" si="13"/>
        <v>880031732.95167542</v>
      </c>
      <c r="I50" s="3">
        <f t="shared" si="14"/>
        <v>1067679998.322459</v>
      </c>
      <c r="J50" s="27">
        <f t="shared" si="15"/>
        <v>0.34797587143705827</v>
      </c>
      <c r="K50" s="3">
        <f t="shared" si="16"/>
        <v>4</v>
      </c>
      <c r="Z50" s="3">
        <v>12</v>
      </c>
      <c r="AA50" s="3" t="s">
        <v>15</v>
      </c>
      <c r="AB50" s="3">
        <f t="shared" si="25"/>
        <v>804761905.7619046</v>
      </c>
      <c r="AC50" s="3">
        <f t="shared" si="22"/>
        <v>7.4279958888658761</v>
      </c>
      <c r="AD50" s="3">
        <f t="shared" si="23"/>
        <v>6065718424.5631924</v>
      </c>
    </row>
    <row r="51" spans="1:30" x14ac:dyDescent="0.3">
      <c r="A51" s="3" t="str">
        <f t="shared" si="11"/>
        <v>OA5</v>
      </c>
      <c r="B51" s="3" t="s">
        <v>18</v>
      </c>
      <c r="C51" s="3">
        <f t="shared" si="27"/>
        <v>4</v>
      </c>
      <c r="D51" s="3">
        <f t="shared" si="12"/>
        <v>1067679998.322459</v>
      </c>
      <c r="E51" s="3">
        <f>VLOOKUP($A51,Endogenous_Learning!$A$16:$I$56,E$15,FALSE)</f>
        <v>1067679998.3224591</v>
      </c>
      <c r="F51" s="3">
        <f>VLOOKUP($A51,Endogenous_Learning!$A$16:$I$56,F$15,FALSE)</f>
        <v>1067679998.3224591</v>
      </c>
      <c r="G51" s="3">
        <f>VLOOKUP($A51,Endogenous_Learning!$A$16:$I$56,G$15,FALSE)</f>
        <v>0</v>
      </c>
      <c r="H51" s="3">
        <f t="shared" si="13"/>
        <v>1067679998.322459</v>
      </c>
      <c r="I51" s="3">
        <f t="shared" si="14"/>
        <v>315125687.26413327</v>
      </c>
      <c r="J51" s="27">
        <f t="shared" si="15"/>
        <v>0.70485006016853413</v>
      </c>
      <c r="K51" s="3">
        <f t="shared" si="16"/>
        <v>5</v>
      </c>
      <c r="Z51" s="3">
        <v>13</v>
      </c>
      <c r="AA51" s="3" t="s">
        <v>15</v>
      </c>
      <c r="AB51" s="3">
        <f t="shared" si="25"/>
        <v>871428572.42857122</v>
      </c>
      <c r="AC51" s="3">
        <f t="shared" si="22"/>
        <v>7.4194290473655569</v>
      </c>
      <c r="AD51" s="3">
        <f t="shared" si="23"/>
        <v>6560628746.7379436</v>
      </c>
    </row>
    <row r="52" spans="1:30" x14ac:dyDescent="0.3">
      <c r="A52" s="3" t="str">
        <f t="shared" si="11"/>
        <v>DOCCS1</v>
      </c>
      <c r="B52" s="3" t="s">
        <v>19</v>
      </c>
      <c r="C52" s="3">
        <f>0</f>
        <v>0</v>
      </c>
      <c r="D52" s="3">
        <f t="shared" si="12"/>
        <v>315125687.26413327</v>
      </c>
      <c r="E52" s="3">
        <f>VLOOKUP($A52,Endogenous_Learning!$A$16:$I$56,E$15,FALSE)</f>
        <v>0</v>
      </c>
      <c r="F52" s="3">
        <f>VLOOKUP($A52,Endogenous_Learning!$A$16:$I$56,F$15,FALSE)</f>
        <v>0</v>
      </c>
      <c r="G52" s="3">
        <f>VLOOKUP($A52,Endogenous_Learning!$A$16:$I$56,G$15,FALSE)</f>
        <v>127477421.89334963</v>
      </c>
      <c r="H52" s="3">
        <f t="shared" si="13"/>
        <v>315125687.26413327</v>
      </c>
      <c r="I52" s="3">
        <f t="shared" si="14"/>
        <v>502773952.6349169</v>
      </c>
      <c r="J52" s="27">
        <f t="shared" si="15"/>
        <v>1.4720117694863191</v>
      </c>
      <c r="K52" s="3">
        <f t="shared" si="16"/>
        <v>1</v>
      </c>
      <c r="Z52" s="3">
        <v>14</v>
      </c>
      <c r="AA52" s="3" t="s">
        <v>15</v>
      </c>
      <c r="AB52" s="3">
        <f t="shared" si="25"/>
        <v>938095239.09523785</v>
      </c>
      <c r="AC52" s="3">
        <f t="shared" si="22"/>
        <v>7.4115028558308165</v>
      </c>
      <c r="AD52" s="3">
        <f t="shared" si="23"/>
        <v>7054989850.633234</v>
      </c>
    </row>
    <row r="53" spans="1:30" x14ac:dyDescent="0.3">
      <c r="A53" s="3" t="str">
        <f t="shared" si="11"/>
        <v>DOCCS2</v>
      </c>
      <c r="B53" s="3" t="s">
        <v>19</v>
      </c>
      <c r="C53" s="3">
        <f>C52+1</f>
        <v>1</v>
      </c>
      <c r="D53" s="3">
        <f t="shared" si="12"/>
        <v>502773952.6349169</v>
      </c>
      <c r="E53" s="3">
        <f>VLOOKUP($A53,Endogenous_Learning!$A$16:$I$56,E$15,FALSE)</f>
        <v>127477421.89334963</v>
      </c>
      <c r="F53" s="3">
        <f>VLOOKUP($A53,Endogenous_Learning!$A$16:$I$56,F$15,FALSE)</f>
        <v>127477421.89334963</v>
      </c>
      <c r="G53" s="3">
        <f>VLOOKUP($A53,Endogenous_Learning!$A$16:$I$56,G$15,FALSE)</f>
        <v>258924619.02616656</v>
      </c>
      <c r="H53" s="3">
        <f t="shared" si="13"/>
        <v>502773952.6349169</v>
      </c>
      <c r="I53" s="3">
        <f t="shared" si="14"/>
        <v>690422218.00570059</v>
      </c>
      <c r="J53" s="27">
        <f t="shared" si="15"/>
        <v>1.4275562314286554</v>
      </c>
      <c r="K53" s="3">
        <f t="shared" si="16"/>
        <v>2</v>
      </c>
      <c r="Z53" s="3">
        <v>15</v>
      </c>
      <c r="AA53" s="3" t="s">
        <v>15</v>
      </c>
      <c r="AB53" s="3">
        <f t="shared" si="25"/>
        <v>1004761905.7619045</v>
      </c>
      <c r="AC53" s="3">
        <f t="shared" si="22"/>
        <v>7.4041286771545263</v>
      </c>
      <c r="AD53" s="3">
        <f t="shared" si="23"/>
        <v>7548841381.8983545</v>
      </c>
    </row>
    <row r="54" spans="1:30" x14ac:dyDescent="0.3">
      <c r="A54" s="3" t="str">
        <f t="shared" si="11"/>
        <v>DOCCS3</v>
      </c>
      <c r="B54" s="3" t="s">
        <v>19</v>
      </c>
      <c r="C54" s="3">
        <f t="shared" ref="C54:C56" si="28">C53+1</f>
        <v>2</v>
      </c>
      <c r="D54" s="3">
        <f t="shared" si="12"/>
        <v>690422218.00570059</v>
      </c>
      <c r="E54" s="3">
        <f>VLOOKUP($A54,Endogenous_Learning!$A$16:$I$56,E$15,FALSE)</f>
        <v>258924619.02616656</v>
      </c>
      <c r="F54" s="3">
        <f>VLOOKUP($A54,Endogenous_Learning!$A$16:$I$56,F$15,FALSE)</f>
        <v>258924619.02616656</v>
      </c>
      <c r="G54" s="3">
        <f>VLOOKUP($A54,Endogenous_Learning!$A$16:$I$56,G$15,FALSE)</f>
        <v>525912411.32828814</v>
      </c>
      <c r="H54" s="3">
        <f t="shared" si="13"/>
        <v>690422218.00570059</v>
      </c>
      <c r="I54" s="3">
        <f t="shared" si="14"/>
        <v>878070483.37648416</v>
      </c>
      <c r="J54" s="27">
        <f t="shared" si="15"/>
        <v>0.70283462682983666</v>
      </c>
      <c r="K54" s="3">
        <f t="shared" si="16"/>
        <v>3</v>
      </c>
      <c r="Z54" s="3">
        <v>0</v>
      </c>
      <c r="AA54" s="3" t="s">
        <v>16</v>
      </c>
      <c r="AB54" s="3">
        <v>1</v>
      </c>
      <c r="AC54" s="3">
        <f t="shared" si="22"/>
        <v>10</v>
      </c>
      <c r="AD54" s="3">
        <f t="shared" si="23"/>
        <v>0</v>
      </c>
    </row>
    <row r="55" spans="1:30" x14ac:dyDescent="0.3">
      <c r="A55" s="3" t="str">
        <f t="shared" si="11"/>
        <v>DOCCS4</v>
      </c>
      <c r="B55" s="3" t="s">
        <v>19</v>
      </c>
      <c r="C55" s="3">
        <f t="shared" si="28"/>
        <v>3</v>
      </c>
      <c r="D55" s="3">
        <f t="shared" si="12"/>
        <v>878070483.37648416</v>
      </c>
      <c r="E55" s="3">
        <f>VLOOKUP($A55,Endogenous_Learning!$A$16:$I$56,E$15,FALSE)</f>
        <v>525912411.32828814</v>
      </c>
      <c r="F55" s="3">
        <f>VLOOKUP($A55,Endogenous_Learning!$A$16:$I$56,F$15,FALSE)</f>
        <v>525912411.32828814</v>
      </c>
      <c r="G55" s="3">
        <f>VLOOKUP($A55,Endogenous_Learning!$A$16:$I$56,G$15,FALSE)</f>
        <v>1068202264.5408753</v>
      </c>
      <c r="H55" s="3">
        <f t="shared" si="13"/>
        <v>878070483.37648416</v>
      </c>
      <c r="I55" s="3">
        <f t="shared" si="14"/>
        <v>1065718748.7472677</v>
      </c>
      <c r="J55" s="27">
        <f t="shared" si="15"/>
        <v>0.34602946055349143</v>
      </c>
      <c r="K55" s="3">
        <f t="shared" si="16"/>
        <v>4</v>
      </c>
      <c r="Q55" s="16"/>
      <c r="R55" s="16"/>
      <c r="S55" s="16"/>
      <c r="T55" s="16"/>
      <c r="U55" s="16"/>
      <c r="V55" s="16"/>
      <c r="W55" s="16"/>
      <c r="X55" s="16"/>
      <c r="Z55" s="3">
        <v>1</v>
      </c>
      <c r="AA55" s="3" t="s">
        <v>1</v>
      </c>
      <c r="AB55" s="3">
        <f>AB54+(VLOOKUP($AA55,$A$6:$J$13,7,FALSE))/$Z$20</f>
        <v>71428572.428571433</v>
      </c>
      <c r="AC55" s="3">
        <f t="shared" ref="AC55:AC69" si="29">VLOOKUP($AA55,$A$6:$J$13,5,FALSE)*($AB55/VLOOKUP($AA55,$A$6:$J$13,4,FALSE))^(-VLOOKUP($AA55,$A$6:$J$13,3,FALSE))</f>
        <v>7.693469492584212</v>
      </c>
      <c r="AD55" s="3">
        <f t="shared" ref="AD55:AD69" si="30">(1/(1-VLOOKUP($AA55,$A$6:$J$13,3,FALSE)))*($AC55*$AB55-VLOOKUP($AA55,$A$6:$J$13,5,FALSE)*VLOOKUP($AA55,$A$6:$J$13,4,FALSE))</f>
        <v>557618765.02483773</v>
      </c>
    </row>
    <row r="56" spans="1:30" x14ac:dyDescent="0.3">
      <c r="A56" s="3" t="str">
        <f t="shared" si="11"/>
        <v>DOCCS5</v>
      </c>
      <c r="B56" s="3" t="s">
        <v>19</v>
      </c>
      <c r="C56" s="3">
        <f t="shared" si="28"/>
        <v>4</v>
      </c>
      <c r="D56" s="3">
        <f t="shared" si="12"/>
        <v>1065718748.7472677</v>
      </c>
      <c r="E56" s="3">
        <f>VLOOKUP($A56,Endogenous_Learning!$A$16:$I$56,E$15,FALSE)</f>
        <v>1068202264.5408753</v>
      </c>
      <c r="F56" s="3">
        <f>VLOOKUP($A56,Endogenous_Learning!$A$16:$I$56,F$15,FALSE)</f>
        <v>1068202264.5408753</v>
      </c>
      <c r="G56" s="3">
        <f>VLOOKUP($A56,Endogenous_Learning!$A$16:$I$56,G$15,FALSE)</f>
        <v>0</v>
      </c>
      <c r="H56" s="3">
        <f t="shared" si="13"/>
        <v>1065718748.7472677</v>
      </c>
      <c r="I56" s="3">
        <f t="shared" si="14"/>
        <v>0</v>
      </c>
      <c r="J56" s="27">
        <f t="shared" si="15"/>
        <v>0.99767505099357279</v>
      </c>
      <c r="K56" s="3">
        <f t="shared" si="16"/>
        <v>5</v>
      </c>
      <c r="Q56" s="16"/>
      <c r="R56" s="16"/>
      <c r="S56" s="16"/>
      <c r="T56" s="16"/>
      <c r="U56" s="16"/>
      <c r="V56" s="16"/>
      <c r="W56" s="16"/>
      <c r="X56" s="16"/>
      <c r="Z56" s="3">
        <v>2</v>
      </c>
      <c r="AA56" s="3" t="s">
        <v>1</v>
      </c>
      <c r="AB56" s="3">
        <f t="shared" ref="AB56:AB69" si="31">AB55+(VLOOKUP($AA56,$A$6:$J$13,7,FALSE))/$Z$21</f>
        <v>138095239.09523809</v>
      </c>
      <c r="AC56" s="3">
        <f t="shared" si="29"/>
        <v>7.6202796866808935</v>
      </c>
      <c r="AD56" s="3">
        <f t="shared" si="30"/>
        <v>1067807078.4598497</v>
      </c>
    </row>
    <row r="57" spans="1:30" x14ac:dyDescent="0.3">
      <c r="Q57" s="16"/>
      <c r="R57" s="16"/>
      <c r="S57" s="16"/>
      <c r="T57" s="16"/>
      <c r="U57" s="16"/>
      <c r="V57" s="16"/>
      <c r="W57" s="16"/>
      <c r="X57" s="16"/>
      <c r="Z57" s="3">
        <v>3</v>
      </c>
      <c r="AA57" s="3" t="s">
        <v>1</v>
      </c>
      <c r="AB57" s="3">
        <f t="shared" si="31"/>
        <v>204761905.76190475</v>
      </c>
      <c r="AC57" s="3">
        <f t="shared" si="29"/>
        <v>7.5768809492544165</v>
      </c>
      <c r="AD57" s="3">
        <f t="shared" si="30"/>
        <v>1574282998.9637134</v>
      </c>
    </row>
    <row r="58" spans="1:30" x14ac:dyDescent="0.3">
      <c r="Q58" s="16"/>
      <c r="R58" s="16"/>
      <c r="S58" s="16"/>
      <c r="T58" s="16"/>
      <c r="U58" s="16"/>
      <c r="V58" s="16"/>
      <c r="W58" s="16"/>
      <c r="X58" s="16"/>
      <c r="Z58" s="3">
        <v>4</v>
      </c>
      <c r="AA58" s="3" t="s">
        <v>1</v>
      </c>
      <c r="AB58" s="3">
        <f t="shared" si="31"/>
        <v>271428572.4285714</v>
      </c>
      <c r="AC58" s="3">
        <f t="shared" si="29"/>
        <v>7.5459795409754369</v>
      </c>
      <c r="AD58" s="3">
        <f t="shared" si="30"/>
        <v>2078329325.2835193</v>
      </c>
    </row>
    <row r="59" spans="1:30" x14ac:dyDescent="0.3">
      <c r="Q59" s="16"/>
      <c r="R59" s="16"/>
      <c r="S59" s="16"/>
      <c r="T59" s="16"/>
      <c r="U59" s="16"/>
      <c r="V59" s="16"/>
      <c r="W59" s="16"/>
      <c r="X59" s="16"/>
      <c r="Z59" s="3">
        <v>5</v>
      </c>
      <c r="AA59" s="3" t="s">
        <v>1</v>
      </c>
      <c r="AB59" s="3">
        <f t="shared" si="31"/>
        <v>338095239.09523809</v>
      </c>
      <c r="AC59" s="3">
        <f t="shared" si="29"/>
        <v>7.521987437771033</v>
      </c>
      <c r="AD59" s="3">
        <f t="shared" si="30"/>
        <v>2580565216.4533296</v>
      </c>
    </row>
    <row r="60" spans="1:30" x14ac:dyDescent="0.3">
      <c r="Q60" s="16"/>
      <c r="R60" s="16"/>
      <c r="S60" s="16"/>
      <c r="T60" s="16"/>
      <c r="U60" s="16"/>
      <c r="V60" s="16"/>
      <c r="W60" s="16"/>
      <c r="X60" s="16"/>
      <c r="Z60" s="3">
        <v>6</v>
      </c>
      <c r="AA60" s="3" t="s">
        <v>1</v>
      </c>
      <c r="AB60" s="3">
        <f t="shared" si="31"/>
        <v>404761905.76190478</v>
      </c>
      <c r="AC60" s="3">
        <f t="shared" si="29"/>
        <v>7.502384343079048</v>
      </c>
      <c r="AD60" s="3">
        <f t="shared" si="30"/>
        <v>3081357735.7074237</v>
      </c>
    </row>
    <row r="61" spans="1:30" x14ac:dyDescent="0.3">
      <c r="Q61" s="16"/>
      <c r="R61" s="16"/>
      <c r="S61" s="16"/>
      <c r="T61" s="16"/>
      <c r="U61" s="16"/>
      <c r="V61" s="16"/>
      <c r="W61" s="16"/>
      <c r="X61" s="16"/>
      <c r="Z61" s="3">
        <v>7</v>
      </c>
      <c r="AA61" s="3" t="s">
        <v>1</v>
      </c>
      <c r="AB61" s="3">
        <f t="shared" si="31"/>
        <v>471428572.42857146</v>
      </c>
      <c r="AC61" s="3">
        <f t="shared" si="29"/>
        <v>7.4858169242657988</v>
      </c>
      <c r="AD61" s="3">
        <f t="shared" si="30"/>
        <v>3580950213.2601681</v>
      </c>
    </row>
    <row r="62" spans="1:30" x14ac:dyDescent="0.3">
      <c r="Q62" s="16"/>
      <c r="R62" s="16"/>
      <c r="S62" s="16"/>
      <c r="T62" s="16"/>
      <c r="U62" s="16"/>
      <c r="V62" s="16"/>
      <c r="W62" s="16"/>
      <c r="X62" s="16"/>
      <c r="Z62" s="3">
        <v>8</v>
      </c>
      <c r="AA62" s="3" t="s">
        <v>1</v>
      </c>
      <c r="AB62" s="3">
        <f t="shared" si="31"/>
        <v>538095239.09523809</v>
      </c>
      <c r="AC62" s="3">
        <f t="shared" si="29"/>
        <v>7.4714741681570773</v>
      </c>
      <c r="AD62" s="3">
        <f t="shared" si="30"/>
        <v>4079515893.9348154</v>
      </c>
    </row>
    <row r="63" spans="1:30" x14ac:dyDescent="0.3">
      <c r="Q63" s="16"/>
      <c r="R63" s="16"/>
      <c r="S63" s="16"/>
      <c r="T63" s="16"/>
      <c r="U63" s="16"/>
      <c r="V63" s="16"/>
      <c r="W63" s="16"/>
      <c r="X63" s="16"/>
      <c r="Z63" s="3">
        <v>9</v>
      </c>
      <c r="AA63" s="3" t="s">
        <v>1</v>
      </c>
      <c r="AB63" s="3">
        <f t="shared" si="31"/>
        <v>604761905.76190472</v>
      </c>
      <c r="AC63" s="3">
        <f t="shared" si="29"/>
        <v>7.4588316426961896</v>
      </c>
      <c r="AD63" s="3">
        <f t="shared" si="30"/>
        <v>4577184433.6979456</v>
      </c>
    </row>
    <row r="64" spans="1:30" x14ac:dyDescent="0.3">
      <c r="Q64" s="16"/>
      <c r="R64" s="16"/>
      <c r="S64" s="16"/>
      <c r="T64" s="16"/>
      <c r="U64" s="16"/>
      <c r="V64" s="16"/>
      <c r="W64" s="16"/>
      <c r="X64" s="16"/>
      <c r="Z64" s="3">
        <v>10</v>
      </c>
      <c r="AA64" s="3" t="s">
        <v>1</v>
      </c>
      <c r="AB64" s="3">
        <f t="shared" si="31"/>
        <v>671428572.42857134</v>
      </c>
      <c r="AC64" s="3">
        <f t="shared" si="29"/>
        <v>7.4475306795027185</v>
      </c>
      <c r="AD64" s="3">
        <f t="shared" si="30"/>
        <v>5074056518.3817272</v>
      </c>
    </row>
    <row r="65" spans="17:30" x14ac:dyDescent="0.3">
      <c r="Q65" s="16"/>
      <c r="R65" s="16"/>
      <c r="S65" s="16"/>
      <c r="T65" s="16"/>
      <c r="U65" s="16"/>
      <c r="V65" s="16"/>
      <c r="W65" s="16"/>
      <c r="X65" s="16"/>
      <c r="Z65" s="3">
        <v>11</v>
      </c>
      <c r="AA65" s="3" t="s">
        <v>1</v>
      </c>
      <c r="AB65" s="3">
        <f t="shared" si="31"/>
        <v>738095239.09523797</v>
      </c>
      <c r="AC65" s="3">
        <f t="shared" si="29"/>
        <v>7.4373151738282059</v>
      </c>
      <c r="AD65" s="3">
        <f t="shared" si="30"/>
        <v>5570212597.2234201</v>
      </c>
    </row>
    <row r="66" spans="17:30" x14ac:dyDescent="0.3">
      <c r="Q66" s="16"/>
      <c r="R66" s="16"/>
      <c r="S66" s="16"/>
      <c r="T66" s="16"/>
      <c r="U66" s="16"/>
      <c r="V66" s="16"/>
      <c r="W66" s="16"/>
      <c r="X66" s="16"/>
      <c r="Z66" s="3">
        <v>12</v>
      </c>
      <c r="AA66" s="3" t="s">
        <v>1</v>
      </c>
      <c r="AB66" s="3">
        <f t="shared" si="31"/>
        <v>804761905.7619046</v>
      </c>
      <c r="AC66" s="3">
        <f t="shared" si="29"/>
        <v>7.4279958888658761</v>
      </c>
      <c r="AD66" s="3">
        <f t="shared" si="30"/>
        <v>6065718424.5631924</v>
      </c>
    </row>
    <row r="67" spans="17:30" x14ac:dyDescent="0.3">
      <c r="Q67" s="16"/>
      <c r="R67" s="16"/>
      <c r="S67" s="16"/>
      <c r="T67" s="16"/>
      <c r="U67" s="16"/>
      <c r="V67" s="16"/>
      <c r="W67" s="16"/>
      <c r="X67" s="16"/>
      <c r="Z67" s="3">
        <v>13</v>
      </c>
      <c r="AA67" s="3" t="s">
        <v>1</v>
      </c>
      <c r="AB67" s="3">
        <f t="shared" si="31"/>
        <v>871428572.42857122</v>
      </c>
      <c r="AC67" s="3">
        <f t="shared" si="29"/>
        <v>7.4194290473655569</v>
      </c>
      <c r="AD67" s="3">
        <f t="shared" si="30"/>
        <v>6560628746.7379436</v>
      </c>
    </row>
    <row r="68" spans="17:30" x14ac:dyDescent="0.3">
      <c r="Q68" s="16"/>
      <c r="R68" s="16"/>
      <c r="S68" s="16"/>
      <c r="T68" s="16"/>
      <c r="U68" s="16"/>
      <c r="V68" s="16"/>
      <c r="W68" s="16"/>
      <c r="X68" s="16"/>
      <c r="Z68" s="3">
        <v>14</v>
      </c>
      <c r="AA68" s="3" t="s">
        <v>1</v>
      </c>
      <c r="AB68" s="3">
        <f t="shared" si="31"/>
        <v>938095239.09523785</v>
      </c>
      <c r="AC68" s="3">
        <f t="shared" si="29"/>
        <v>7.4115028558308165</v>
      </c>
      <c r="AD68" s="3">
        <f t="shared" si="30"/>
        <v>7054989850.633234</v>
      </c>
    </row>
    <row r="69" spans="17:30" x14ac:dyDescent="0.3">
      <c r="Q69" s="16"/>
      <c r="R69" s="16"/>
      <c r="S69" s="16"/>
      <c r="T69" s="16"/>
      <c r="U69" s="16"/>
      <c r="V69" s="16"/>
      <c r="W69" s="16"/>
      <c r="X69" s="16"/>
      <c r="Z69" s="3">
        <v>15</v>
      </c>
      <c r="AA69" s="3" t="s">
        <v>1</v>
      </c>
      <c r="AB69" s="3">
        <f t="shared" si="31"/>
        <v>1004761905.7619045</v>
      </c>
      <c r="AC69" s="3">
        <f t="shared" si="29"/>
        <v>7.4041286771545263</v>
      </c>
      <c r="AD69" s="3">
        <f t="shared" si="30"/>
        <v>7548841381.8983545</v>
      </c>
    </row>
    <row r="70" spans="17:30" x14ac:dyDescent="0.3">
      <c r="Q70" s="16"/>
      <c r="R70" s="16"/>
      <c r="S70" s="16"/>
      <c r="T70" s="16"/>
      <c r="U70" s="16"/>
      <c r="V70" s="16"/>
      <c r="W70" s="16"/>
      <c r="X70" s="16"/>
      <c r="Z70" s="3">
        <v>0</v>
      </c>
      <c r="AA70" s="3" t="s">
        <v>20</v>
      </c>
      <c r="AB70" s="3">
        <v>1</v>
      </c>
      <c r="AC70" s="3">
        <f t="shared" ref="AC70:AC101" si="32">VLOOKUP($AA70,$A$6:$J$13,5,FALSE)*($AB70/VLOOKUP($AA70,$A$6:$J$13,4,FALSE))^(-VLOOKUP($AA70,$A$6:$J$13,3,FALSE))</f>
        <v>10</v>
      </c>
      <c r="AD70" s="3">
        <f t="shared" ref="AD70:AD101" si="33">(1/(1-VLOOKUP($AA70,$A$6:$J$13,3,FALSE)))*($AC70*$AB70-VLOOKUP($AA70,$A$6:$J$13,5,FALSE)*VLOOKUP($AA70,$A$6:$J$13,4,FALSE))</f>
        <v>0</v>
      </c>
    </row>
    <row r="71" spans="17:30" x14ac:dyDescent="0.3">
      <c r="Q71" s="16"/>
      <c r="R71" s="16"/>
      <c r="S71" s="16"/>
      <c r="T71" s="16"/>
      <c r="U71" s="16"/>
      <c r="V71" s="16"/>
      <c r="W71" s="16"/>
      <c r="X71" s="16"/>
      <c r="Z71" s="3">
        <v>1</v>
      </c>
      <c r="AA71" s="3" t="s">
        <v>20</v>
      </c>
      <c r="AB71" s="3">
        <f>AB70+(VLOOKUP($AA71,$A$6:$J$13,7,FALSE))/$Z$20</f>
        <v>71428572.428571433</v>
      </c>
      <c r="AC71" s="3">
        <f t="shared" si="32"/>
        <v>7.693469492584212</v>
      </c>
      <c r="AD71" s="3">
        <f t="shared" si="33"/>
        <v>557618765.02483773</v>
      </c>
    </row>
    <row r="72" spans="17:30" x14ac:dyDescent="0.3">
      <c r="Q72" s="16"/>
      <c r="R72" s="16"/>
      <c r="S72" s="16"/>
      <c r="T72" s="16"/>
      <c r="U72" s="16"/>
      <c r="V72" s="16"/>
      <c r="W72" s="16"/>
      <c r="X72" s="16"/>
      <c r="Z72" s="3">
        <v>2</v>
      </c>
      <c r="AA72" s="3" t="s">
        <v>20</v>
      </c>
      <c r="AB72" s="3">
        <f t="shared" ref="AB72:AB85" si="34">AB71+(VLOOKUP($AA72,$A$6:$J$13,7,FALSE))/$Z$21</f>
        <v>138095239.09523809</v>
      </c>
      <c r="AC72" s="3">
        <f t="shared" si="32"/>
        <v>7.6202796866808935</v>
      </c>
      <c r="AD72" s="3">
        <f t="shared" si="33"/>
        <v>1067807078.4598497</v>
      </c>
    </row>
    <row r="73" spans="17:30" x14ac:dyDescent="0.3">
      <c r="Q73" s="16"/>
      <c r="R73" s="16"/>
      <c r="S73" s="16"/>
      <c r="T73" s="16"/>
      <c r="U73" s="16"/>
      <c r="V73" s="16"/>
      <c r="W73" s="16"/>
      <c r="X73" s="16"/>
      <c r="Z73" s="3">
        <v>3</v>
      </c>
      <c r="AA73" s="3" t="s">
        <v>20</v>
      </c>
      <c r="AB73" s="3">
        <f t="shared" si="34"/>
        <v>204761905.76190475</v>
      </c>
      <c r="AC73" s="3">
        <f t="shared" si="32"/>
        <v>7.5768809492544165</v>
      </c>
      <c r="AD73" s="3">
        <f t="shared" si="33"/>
        <v>1574282998.9637134</v>
      </c>
    </row>
    <row r="74" spans="17:30" x14ac:dyDescent="0.3">
      <c r="Q74" s="16"/>
      <c r="R74" s="16"/>
      <c r="S74" s="16"/>
      <c r="T74" s="16"/>
      <c r="U74" s="16"/>
      <c r="V74" s="16"/>
      <c r="W74" s="16"/>
      <c r="X74" s="16"/>
      <c r="Z74" s="3">
        <v>4</v>
      </c>
      <c r="AA74" s="3" t="s">
        <v>20</v>
      </c>
      <c r="AB74" s="3">
        <f t="shared" si="34"/>
        <v>271428572.4285714</v>
      </c>
      <c r="AC74" s="3">
        <f t="shared" si="32"/>
        <v>7.5459795409754369</v>
      </c>
      <c r="AD74" s="3">
        <f t="shared" si="33"/>
        <v>2078329325.2835193</v>
      </c>
    </row>
    <row r="75" spans="17:30" x14ac:dyDescent="0.3">
      <c r="Q75" s="16"/>
      <c r="R75" s="16"/>
      <c r="S75" s="16"/>
      <c r="T75" s="16"/>
      <c r="U75" s="16"/>
      <c r="V75" s="16"/>
      <c r="W75" s="16"/>
      <c r="X75" s="16"/>
      <c r="Z75" s="3">
        <v>5</v>
      </c>
      <c r="AA75" s="3" t="s">
        <v>20</v>
      </c>
      <c r="AB75" s="3">
        <f t="shared" si="34"/>
        <v>338095239.09523809</v>
      </c>
      <c r="AC75" s="3">
        <f t="shared" si="32"/>
        <v>7.521987437771033</v>
      </c>
      <c r="AD75" s="3">
        <f t="shared" si="33"/>
        <v>2580565216.4533296</v>
      </c>
    </row>
    <row r="76" spans="17:30" x14ac:dyDescent="0.3">
      <c r="Q76" s="16"/>
      <c r="R76" s="16"/>
      <c r="S76" s="16"/>
      <c r="T76" s="16"/>
      <c r="U76" s="16"/>
      <c r="V76" s="16"/>
      <c r="W76" s="16"/>
      <c r="X76" s="16"/>
      <c r="Z76" s="3">
        <v>6</v>
      </c>
      <c r="AA76" s="3" t="s">
        <v>20</v>
      </c>
      <c r="AB76" s="3">
        <f t="shared" si="34"/>
        <v>404761905.76190478</v>
      </c>
      <c r="AC76" s="3">
        <f t="shared" si="32"/>
        <v>7.502384343079048</v>
      </c>
      <c r="AD76" s="3">
        <f t="shared" si="33"/>
        <v>3081357735.7074237</v>
      </c>
    </row>
    <row r="77" spans="17:30" x14ac:dyDescent="0.3">
      <c r="Q77" s="16"/>
      <c r="R77" s="16"/>
      <c r="S77" s="16"/>
      <c r="T77" s="16"/>
      <c r="U77" s="16"/>
      <c r="V77" s="16"/>
      <c r="W77" s="16"/>
      <c r="X77" s="16"/>
      <c r="Z77" s="3">
        <v>7</v>
      </c>
      <c r="AA77" s="3" t="s">
        <v>20</v>
      </c>
      <c r="AB77" s="3">
        <f t="shared" si="34"/>
        <v>471428572.42857146</v>
      </c>
      <c r="AC77" s="3">
        <f t="shared" si="32"/>
        <v>7.4858169242657988</v>
      </c>
      <c r="AD77" s="3">
        <f t="shared" si="33"/>
        <v>3580950213.2601681</v>
      </c>
    </row>
    <row r="78" spans="17:30" x14ac:dyDescent="0.3">
      <c r="Q78" s="16"/>
      <c r="R78" s="16"/>
      <c r="S78" s="16"/>
      <c r="T78" s="16"/>
      <c r="U78" s="16"/>
      <c r="V78" s="16"/>
      <c r="W78" s="16"/>
      <c r="X78" s="16"/>
      <c r="Z78" s="3">
        <v>8</v>
      </c>
      <c r="AA78" s="3" t="s">
        <v>20</v>
      </c>
      <c r="AB78" s="3">
        <f t="shared" si="34"/>
        <v>538095239.09523809</v>
      </c>
      <c r="AC78" s="3">
        <f t="shared" si="32"/>
        <v>7.4714741681570773</v>
      </c>
      <c r="AD78" s="3">
        <f t="shared" si="33"/>
        <v>4079515893.9348154</v>
      </c>
    </row>
    <row r="79" spans="17:30" x14ac:dyDescent="0.3">
      <c r="Q79" s="16"/>
      <c r="R79" s="16"/>
      <c r="S79" s="16"/>
      <c r="T79" s="16"/>
      <c r="U79" s="16"/>
      <c r="V79" s="16"/>
      <c r="W79" s="16"/>
      <c r="X79" s="16"/>
      <c r="Z79" s="3">
        <v>9</v>
      </c>
      <c r="AA79" s="3" t="s">
        <v>20</v>
      </c>
      <c r="AB79" s="3">
        <f t="shared" si="34"/>
        <v>604761905.76190472</v>
      </c>
      <c r="AC79" s="3">
        <f t="shared" si="32"/>
        <v>7.4588316426961896</v>
      </c>
      <c r="AD79" s="3">
        <f t="shared" si="33"/>
        <v>4577184433.6979456</v>
      </c>
    </row>
    <row r="80" spans="17:30" x14ac:dyDescent="0.3">
      <c r="Q80" s="16"/>
      <c r="R80" s="16"/>
      <c r="S80" s="16"/>
      <c r="T80" s="16"/>
      <c r="U80" s="16"/>
      <c r="V80" s="16"/>
      <c r="W80" s="16"/>
      <c r="X80" s="16"/>
      <c r="Z80" s="3">
        <v>10</v>
      </c>
      <c r="AA80" s="3" t="s">
        <v>20</v>
      </c>
      <c r="AB80" s="3">
        <f t="shared" si="34"/>
        <v>671428572.42857134</v>
      </c>
      <c r="AC80" s="3">
        <f t="shared" si="32"/>
        <v>7.4475306795027185</v>
      </c>
      <c r="AD80" s="3">
        <f t="shared" si="33"/>
        <v>5074056518.3817272</v>
      </c>
    </row>
    <row r="81" spans="17:30" x14ac:dyDescent="0.3">
      <c r="Q81" s="16"/>
      <c r="R81" s="16"/>
      <c r="S81" s="16"/>
      <c r="T81" s="16"/>
      <c r="U81" s="16"/>
      <c r="V81" s="16"/>
      <c r="W81" s="16"/>
      <c r="X81" s="16"/>
      <c r="Z81" s="3">
        <v>11</v>
      </c>
      <c r="AA81" s="3" t="s">
        <v>20</v>
      </c>
      <c r="AB81" s="3">
        <f t="shared" si="34"/>
        <v>738095239.09523797</v>
      </c>
      <c r="AC81" s="3">
        <f t="shared" si="32"/>
        <v>7.4373151738282059</v>
      </c>
      <c r="AD81" s="3">
        <f t="shared" si="33"/>
        <v>5570212597.2234201</v>
      </c>
    </row>
    <row r="82" spans="17:30" x14ac:dyDescent="0.3">
      <c r="Q82" s="16"/>
      <c r="R82" s="16"/>
      <c r="S82" s="16"/>
      <c r="T82" s="16"/>
      <c r="U82" s="16"/>
      <c r="V82" s="16"/>
      <c r="W82" s="16"/>
      <c r="X82" s="16"/>
      <c r="Z82" s="3">
        <v>12</v>
      </c>
      <c r="AA82" s="3" t="s">
        <v>20</v>
      </c>
      <c r="AB82" s="3">
        <f t="shared" si="34"/>
        <v>804761905.7619046</v>
      </c>
      <c r="AC82" s="3">
        <f t="shared" si="32"/>
        <v>7.4279958888658761</v>
      </c>
      <c r="AD82" s="3">
        <f t="shared" si="33"/>
        <v>6065718424.5631924</v>
      </c>
    </row>
    <row r="83" spans="17:30" x14ac:dyDescent="0.3">
      <c r="Q83" s="16"/>
      <c r="R83" s="16"/>
      <c r="S83" s="16"/>
      <c r="T83" s="16"/>
      <c r="U83" s="16"/>
      <c r="V83" s="16"/>
      <c r="W83" s="16"/>
      <c r="X83" s="16"/>
      <c r="Z83" s="3">
        <v>13</v>
      </c>
      <c r="AA83" s="3" t="s">
        <v>20</v>
      </c>
      <c r="AB83" s="3">
        <f t="shared" si="34"/>
        <v>871428572.42857122</v>
      </c>
      <c r="AC83" s="3">
        <f t="shared" si="32"/>
        <v>7.4194290473655569</v>
      </c>
      <c r="AD83" s="3">
        <f t="shared" si="33"/>
        <v>6560628746.7379436</v>
      </c>
    </row>
    <row r="84" spans="17:30" x14ac:dyDescent="0.3">
      <c r="Q84" s="16"/>
      <c r="R84" s="16"/>
      <c r="S84" s="16"/>
      <c r="T84" s="16"/>
      <c r="U84" s="16"/>
      <c r="V84" s="16"/>
      <c r="W84" s="16"/>
      <c r="X84" s="16"/>
      <c r="Z84" s="3">
        <v>14</v>
      </c>
      <c r="AA84" s="3" t="s">
        <v>20</v>
      </c>
      <c r="AB84" s="3">
        <f t="shared" si="34"/>
        <v>938095239.09523785</v>
      </c>
      <c r="AC84" s="3">
        <f t="shared" si="32"/>
        <v>7.4115028558308165</v>
      </c>
      <c r="AD84" s="3">
        <f t="shared" si="33"/>
        <v>7054989850.633234</v>
      </c>
    </row>
    <row r="85" spans="17:30" x14ac:dyDescent="0.3">
      <c r="Q85" s="16"/>
      <c r="R85" s="16"/>
      <c r="S85" s="16"/>
      <c r="T85" s="16"/>
      <c r="U85" s="16"/>
      <c r="V85" s="16"/>
      <c r="W85" s="16"/>
      <c r="X85" s="16"/>
      <c r="Z85" s="3">
        <v>15</v>
      </c>
      <c r="AA85" s="3" t="s">
        <v>20</v>
      </c>
      <c r="AB85" s="3">
        <f t="shared" si="34"/>
        <v>1004761905.7619045</v>
      </c>
      <c r="AC85" s="3">
        <f t="shared" si="32"/>
        <v>7.4041286771545263</v>
      </c>
      <c r="AD85" s="3">
        <f t="shared" si="33"/>
        <v>7548841381.8983545</v>
      </c>
    </row>
    <row r="86" spans="17:30" x14ac:dyDescent="0.3">
      <c r="Q86" s="16"/>
      <c r="R86" s="16"/>
      <c r="S86" s="16"/>
      <c r="T86" s="16"/>
      <c r="U86" s="16"/>
      <c r="V86" s="16"/>
      <c r="W86" s="16"/>
      <c r="X86" s="16"/>
      <c r="Z86" s="3">
        <v>0</v>
      </c>
      <c r="AA86" s="3" t="s">
        <v>17</v>
      </c>
      <c r="AB86" s="3">
        <v>1</v>
      </c>
      <c r="AC86" s="3">
        <f t="shared" si="32"/>
        <v>10</v>
      </c>
      <c r="AD86" s="3">
        <f t="shared" si="33"/>
        <v>0</v>
      </c>
    </row>
    <row r="87" spans="17:30" x14ac:dyDescent="0.3">
      <c r="Q87" s="16"/>
      <c r="R87" s="16"/>
      <c r="S87" s="16"/>
      <c r="T87" s="16"/>
      <c r="U87" s="16"/>
      <c r="V87" s="16"/>
      <c r="W87" s="16"/>
      <c r="X87" s="16"/>
      <c r="Z87" s="3">
        <v>1</v>
      </c>
      <c r="AA87" s="3" t="s">
        <v>17</v>
      </c>
      <c r="AB87" s="3">
        <f>AB86+(VLOOKUP($AA87,$A$6:$J$13,7,FALSE))/$Z$20</f>
        <v>71428572.428571433</v>
      </c>
      <c r="AC87" s="3">
        <f t="shared" si="32"/>
        <v>7.693469492584212</v>
      </c>
      <c r="AD87" s="3">
        <f t="shared" si="33"/>
        <v>557618765.02483773</v>
      </c>
    </row>
    <row r="88" spans="17:30" x14ac:dyDescent="0.3">
      <c r="Q88" s="16"/>
      <c r="R88" s="16"/>
      <c r="S88" s="16"/>
      <c r="T88" s="16"/>
      <c r="U88" s="16"/>
      <c r="V88" s="16"/>
      <c r="W88" s="16"/>
      <c r="X88" s="16"/>
      <c r="Z88" s="3">
        <v>2</v>
      </c>
      <c r="AA88" s="3" t="s">
        <v>17</v>
      </c>
      <c r="AB88" s="3">
        <f t="shared" ref="AB88:AB101" si="35">AB87+(VLOOKUP($AA88,$A$6:$J$13,7,FALSE))/$Z$21</f>
        <v>138095239.09523809</v>
      </c>
      <c r="AC88" s="3">
        <f t="shared" si="32"/>
        <v>7.6202796866808935</v>
      </c>
      <c r="AD88" s="3">
        <f t="shared" si="33"/>
        <v>1067807078.4598497</v>
      </c>
    </row>
    <row r="89" spans="17:30" x14ac:dyDescent="0.3">
      <c r="Q89" s="16"/>
      <c r="R89" s="16"/>
      <c r="S89" s="16"/>
      <c r="T89" s="16"/>
      <c r="U89" s="16"/>
      <c r="V89" s="16"/>
      <c r="W89" s="16"/>
      <c r="X89" s="16"/>
      <c r="Z89" s="3">
        <v>3</v>
      </c>
      <c r="AA89" s="3" t="s">
        <v>17</v>
      </c>
      <c r="AB89" s="3">
        <f t="shared" si="35"/>
        <v>204761905.76190475</v>
      </c>
      <c r="AC89" s="3">
        <f t="shared" si="32"/>
        <v>7.5768809492544165</v>
      </c>
      <c r="AD89" s="3">
        <f t="shared" si="33"/>
        <v>1574282998.9637134</v>
      </c>
    </row>
    <row r="90" spans="17:30" x14ac:dyDescent="0.3">
      <c r="Q90" s="16"/>
      <c r="R90" s="16"/>
      <c r="S90" s="16"/>
      <c r="T90" s="16"/>
      <c r="U90" s="16"/>
      <c r="V90" s="16"/>
      <c r="W90" s="16"/>
      <c r="X90" s="16"/>
      <c r="Z90" s="3">
        <v>4</v>
      </c>
      <c r="AA90" s="3" t="s">
        <v>17</v>
      </c>
      <c r="AB90" s="3">
        <f t="shared" si="35"/>
        <v>271428572.4285714</v>
      </c>
      <c r="AC90" s="3">
        <f t="shared" si="32"/>
        <v>7.5459795409754369</v>
      </c>
      <c r="AD90" s="3">
        <f t="shared" si="33"/>
        <v>2078329325.2835193</v>
      </c>
    </row>
    <row r="91" spans="17:30" x14ac:dyDescent="0.3">
      <c r="Q91" s="16"/>
      <c r="R91" s="16"/>
      <c r="S91" s="16"/>
      <c r="T91" s="16"/>
      <c r="U91" s="16"/>
      <c r="V91" s="16"/>
      <c r="W91" s="16"/>
      <c r="X91" s="16"/>
      <c r="Z91" s="3">
        <v>5</v>
      </c>
      <c r="AA91" s="3" t="s">
        <v>17</v>
      </c>
      <c r="AB91" s="3">
        <f t="shared" si="35"/>
        <v>338095239.09523809</v>
      </c>
      <c r="AC91" s="3">
        <f t="shared" si="32"/>
        <v>7.521987437771033</v>
      </c>
      <c r="AD91" s="3">
        <f t="shared" si="33"/>
        <v>2580565216.4533296</v>
      </c>
    </row>
    <row r="92" spans="17:30" x14ac:dyDescent="0.3">
      <c r="Q92" s="16"/>
      <c r="R92" s="16"/>
      <c r="S92" s="16"/>
      <c r="T92" s="16"/>
      <c r="U92" s="16"/>
      <c r="V92" s="16"/>
      <c r="W92" s="16"/>
      <c r="X92" s="16"/>
      <c r="Z92" s="3">
        <v>6</v>
      </c>
      <c r="AA92" s="3" t="s">
        <v>17</v>
      </c>
      <c r="AB92" s="3">
        <f t="shared" si="35"/>
        <v>404761905.76190478</v>
      </c>
      <c r="AC92" s="3">
        <f t="shared" si="32"/>
        <v>7.502384343079048</v>
      </c>
      <c r="AD92" s="3">
        <f t="shared" si="33"/>
        <v>3081357735.7074237</v>
      </c>
    </row>
    <row r="93" spans="17:30" x14ac:dyDescent="0.3">
      <c r="Q93" s="16"/>
      <c r="R93" s="16"/>
      <c r="S93" s="16"/>
      <c r="T93" s="16"/>
      <c r="U93" s="16"/>
      <c r="V93" s="16"/>
      <c r="W93" s="16"/>
      <c r="X93" s="16"/>
      <c r="Z93" s="3">
        <v>7</v>
      </c>
      <c r="AA93" s="3" t="s">
        <v>17</v>
      </c>
      <c r="AB93" s="3">
        <f t="shared" si="35"/>
        <v>471428572.42857146</v>
      </c>
      <c r="AC93" s="3">
        <f t="shared" si="32"/>
        <v>7.4858169242657988</v>
      </c>
      <c r="AD93" s="3">
        <f t="shared" si="33"/>
        <v>3580950213.2601681</v>
      </c>
    </row>
    <row r="94" spans="17:30" x14ac:dyDescent="0.3">
      <c r="Q94" s="16"/>
      <c r="R94" s="16"/>
      <c r="S94" s="16"/>
      <c r="T94" s="16"/>
      <c r="U94" s="16"/>
      <c r="V94" s="16"/>
      <c r="W94" s="16"/>
      <c r="X94" s="16"/>
      <c r="Z94" s="3">
        <v>8</v>
      </c>
      <c r="AA94" s="3" t="s">
        <v>17</v>
      </c>
      <c r="AB94" s="3">
        <f t="shared" si="35"/>
        <v>538095239.09523809</v>
      </c>
      <c r="AC94" s="3">
        <f t="shared" si="32"/>
        <v>7.4714741681570773</v>
      </c>
      <c r="AD94" s="3">
        <f t="shared" si="33"/>
        <v>4079515893.9348154</v>
      </c>
    </row>
    <row r="95" spans="17:30" x14ac:dyDescent="0.3">
      <c r="Q95" s="16"/>
      <c r="R95" s="16"/>
      <c r="S95" s="16"/>
      <c r="T95" s="16"/>
      <c r="U95" s="16"/>
      <c r="V95" s="16"/>
      <c r="W95" s="16"/>
      <c r="X95" s="16"/>
      <c r="Z95" s="3">
        <v>9</v>
      </c>
      <c r="AA95" s="3" t="s">
        <v>17</v>
      </c>
      <c r="AB95" s="3">
        <f t="shared" si="35"/>
        <v>604761905.76190472</v>
      </c>
      <c r="AC95" s="3">
        <f t="shared" si="32"/>
        <v>7.4588316426961896</v>
      </c>
      <c r="AD95" s="3">
        <f t="shared" si="33"/>
        <v>4577184433.6979456</v>
      </c>
    </row>
    <row r="96" spans="17:30" x14ac:dyDescent="0.3">
      <c r="Q96" s="16"/>
      <c r="R96" s="16"/>
      <c r="S96" s="16"/>
      <c r="T96" s="16"/>
      <c r="U96" s="16"/>
      <c r="V96" s="16"/>
      <c r="W96" s="16"/>
      <c r="X96" s="16"/>
      <c r="Z96" s="3">
        <v>10</v>
      </c>
      <c r="AA96" s="3" t="s">
        <v>17</v>
      </c>
      <c r="AB96" s="3">
        <f t="shared" si="35"/>
        <v>671428572.42857134</v>
      </c>
      <c r="AC96" s="3">
        <f t="shared" si="32"/>
        <v>7.4475306795027185</v>
      </c>
      <c r="AD96" s="3">
        <f t="shared" si="33"/>
        <v>5074056518.3817272</v>
      </c>
    </row>
    <row r="97" spans="17:30" x14ac:dyDescent="0.3">
      <c r="Q97" s="16"/>
      <c r="R97" s="16"/>
      <c r="S97" s="16"/>
      <c r="T97" s="16"/>
      <c r="U97" s="16"/>
      <c r="V97" s="16"/>
      <c r="W97" s="16"/>
      <c r="X97" s="16"/>
      <c r="Z97" s="3">
        <v>11</v>
      </c>
      <c r="AA97" s="3" t="s">
        <v>17</v>
      </c>
      <c r="AB97" s="3">
        <f t="shared" si="35"/>
        <v>738095239.09523797</v>
      </c>
      <c r="AC97" s="3">
        <f t="shared" si="32"/>
        <v>7.4373151738282059</v>
      </c>
      <c r="AD97" s="3">
        <f t="shared" si="33"/>
        <v>5570212597.2234201</v>
      </c>
    </row>
    <row r="98" spans="17:30" x14ac:dyDescent="0.3">
      <c r="Q98" s="16"/>
      <c r="R98" s="16"/>
      <c r="S98" s="16"/>
      <c r="T98" s="16"/>
      <c r="U98" s="16"/>
      <c r="V98" s="16"/>
      <c r="W98" s="16"/>
      <c r="X98" s="16"/>
      <c r="Z98" s="3">
        <v>12</v>
      </c>
      <c r="AA98" s="3" t="s">
        <v>17</v>
      </c>
      <c r="AB98" s="3">
        <f t="shared" si="35"/>
        <v>804761905.7619046</v>
      </c>
      <c r="AC98" s="3">
        <f t="shared" si="32"/>
        <v>7.4279958888658761</v>
      </c>
      <c r="AD98" s="3">
        <f t="shared" si="33"/>
        <v>6065718424.5631924</v>
      </c>
    </row>
    <row r="99" spans="17:30" x14ac:dyDescent="0.3">
      <c r="Q99" s="16"/>
      <c r="R99" s="16"/>
      <c r="S99" s="16"/>
      <c r="T99" s="16"/>
      <c r="U99" s="16"/>
      <c r="V99" s="16"/>
      <c r="W99" s="16"/>
      <c r="X99" s="16"/>
      <c r="Z99" s="3">
        <v>13</v>
      </c>
      <c r="AA99" s="3" t="s">
        <v>17</v>
      </c>
      <c r="AB99" s="3">
        <f t="shared" si="35"/>
        <v>871428572.42857122</v>
      </c>
      <c r="AC99" s="3">
        <f t="shared" si="32"/>
        <v>7.4194290473655569</v>
      </c>
      <c r="AD99" s="3">
        <f t="shared" si="33"/>
        <v>6560628746.7379436</v>
      </c>
    </row>
    <row r="100" spans="17:30" x14ac:dyDescent="0.3">
      <c r="Q100" s="16"/>
      <c r="R100" s="16"/>
      <c r="S100" s="16"/>
      <c r="T100" s="16"/>
      <c r="U100" s="16"/>
      <c r="V100" s="16"/>
      <c r="W100" s="16"/>
      <c r="X100" s="16"/>
      <c r="Z100" s="3">
        <v>14</v>
      </c>
      <c r="AA100" s="3" t="s">
        <v>17</v>
      </c>
      <c r="AB100" s="3">
        <f t="shared" si="35"/>
        <v>938095239.09523785</v>
      </c>
      <c r="AC100" s="3">
        <f t="shared" si="32"/>
        <v>7.4115028558308165</v>
      </c>
      <c r="AD100" s="3">
        <f t="shared" si="33"/>
        <v>7054989850.633234</v>
      </c>
    </row>
    <row r="101" spans="17:30" x14ac:dyDescent="0.3">
      <c r="Q101" s="16"/>
      <c r="R101" s="16"/>
      <c r="S101" s="16"/>
      <c r="T101" s="16"/>
      <c r="U101" s="16"/>
      <c r="V101" s="16"/>
      <c r="W101" s="16"/>
      <c r="X101" s="16"/>
      <c r="Z101" s="3">
        <v>15</v>
      </c>
      <c r="AA101" s="3" t="s">
        <v>17</v>
      </c>
      <c r="AB101" s="3">
        <f t="shared" si="35"/>
        <v>1004761905.7619045</v>
      </c>
      <c r="AC101" s="3">
        <f t="shared" si="32"/>
        <v>7.4041286771545263</v>
      </c>
      <c r="AD101" s="3">
        <f t="shared" si="33"/>
        <v>7548841381.8983545</v>
      </c>
    </row>
    <row r="102" spans="17:30" x14ac:dyDescent="0.3">
      <c r="Q102" s="16"/>
      <c r="R102" s="16"/>
      <c r="S102" s="16"/>
      <c r="T102" s="16"/>
      <c r="U102" s="16"/>
      <c r="V102" s="16"/>
      <c r="W102" s="16"/>
      <c r="X102" s="16"/>
      <c r="Z102" s="3">
        <v>0</v>
      </c>
      <c r="AA102" s="3" t="s">
        <v>18</v>
      </c>
      <c r="AB102" s="3">
        <v>1</v>
      </c>
      <c r="AC102" s="3">
        <f t="shared" ref="AC102:AC133" si="36">VLOOKUP($AA102,$A$6:$J$13,5,FALSE)*($AB102/VLOOKUP($AA102,$A$6:$J$13,4,FALSE))^(-VLOOKUP($AA102,$A$6:$J$13,3,FALSE))</f>
        <v>10</v>
      </c>
      <c r="AD102" s="3">
        <f t="shared" ref="AD102:AD133" si="37">(1/(1-VLOOKUP($AA102,$A$6:$J$13,3,FALSE)))*($AC102*$AB102-VLOOKUP($AA102,$A$6:$J$13,5,FALSE)*VLOOKUP($AA102,$A$6:$J$13,4,FALSE))</f>
        <v>0</v>
      </c>
    </row>
    <row r="103" spans="17:30" x14ac:dyDescent="0.3">
      <c r="Q103" s="16"/>
      <c r="R103" s="16"/>
      <c r="S103" s="16"/>
      <c r="T103" s="16"/>
      <c r="U103" s="16"/>
      <c r="V103" s="16"/>
      <c r="W103" s="16"/>
      <c r="X103" s="16"/>
      <c r="Z103" s="3">
        <v>1</v>
      </c>
      <c r="AA103" s="3" t="s">
        <v>18</v>
      </c>
      <c r="AB103" s="3">
        <f>AB102+(VLOOKUP($AA103,$A$6:$J$13,7,FALSE))/$Z$20</f>
        <v>71428572.428571433</v>
      </c>
      <c r="AC103" s="3">
        <f t="shared" si="36"/>
        <v>7.693469492584212</v>
      </c>
      <c r="AD103" s="3">
        <f t="shared" si="37"/>
        <v>557618765.02483773</v>
      </c>
    </row>
    <row r="104" spans="17:30" x14ac:dyDescent="0.3">
      <c r="Q104" s="16"/>
      <c r="R104" s="16"/>
      <c r="S104" s="16"/>
      <c r="T104" s="16"/>
      <c r="U104" s="16"/>
      <c r="V104" s="16"/>
      <c r="W104" s="16"/>
      <c r="X104" s="16"/>
      <c r="Z104" s="3">
        <v>2</v>
      </c>
      <c r="AA104" s="3" t="s">
        <v>18</v>
      </c>
      <c r="AB104" s="3">
        <f t="shared" ref="AB104:AB117" si="38">AB103+(VLOOKUP($AA104,$A$6:$J$13,7,FALSE))/$Z$21</f>
        <v>138095239.09523809</v>
      </c>
      <c r="AC104" s="3">
        <f t="shared" si="36"/>
        <v>7.6202796866808935</v>
      </c>
      <c r="AD104" s="3">
        <f t="shared" si="37"/>
        <v>1067807078.4598497</v>
      </c>
    </row>
    <row r="105" spans="17:30" x14ac:dyDescent="0.3">
      <c r="Q105" s="16"/>
      <c r="R105" s="16"/>
      <c r="S105" s="16"/>
      <c r="T105" s="16"/>
      <c r="U105" s="16"/>
      <c r="V105" s="16"/>
      <c r="W105" s="16"/>
      <c r="X105" s="16"/>
      <c r="Z105" s="3">
        <v>3</v>
      </c>
      <c r="AA105" s="3" t="s">
        <v>18</v>
      </c>
      <c r="AB105" s="3">
        <f t="shared" si="38"/>
        <v>204761905.76190475</v>
      </c>
      <c r="AC105" s="3">
        <f t="shared" si="36"/>
        <v>7.5768809492544165</v>
      </c>
      <c r="AD105" s="3">
        <f t="shared" si="37"/>
        <v>1574282998.9637134</v>
      </c>
    </row>
    <row r="106" spans="17:30" x14ac:dyDescent="0.3">
      <c r="Q106" s="16"/>
      <c r="R106" s="16"/>
      <c r="S106" s="16"/>
      <c r="T106" s="16"/>
      <c r="U106" s="16"/>
      <c r="V106" s="16"/>
      <c r="W106" s="16"/>
      <c r="X106" s="16"/>
      <c r="Z106" s="3">
        <v>4</v>
      </c>
      <c r="AA106" s="3" t="s">
        <v>18</v>
      </c>
      <c r="AB106" s="3">
        <f t="shared" si="38"/>
        <v>271428572.4285714</v>
      </c>
      <c r="AC106" s="3">
        <f t="shared" si="36"/>
        <v>7.5459795409754369</v>
      </c>
      <c r="AD106" s="3">
        <f t="shared" si="37"/>
        <v>2078329325.2835193</v>
      </c>
    </row>
    <row r="107" spans="17:30" x14ac:dyDescent="0.3">
      <c r="Q107" s="16"/>
      <c r="R107" s="16"/>
      <c r="S107" s="16"/>
      <c r="T107" s="16"/>
      <c r="U107" s="16"/>
      <c r="V107" s="16"/>
      <c r="W107" s="16"/>
      <c r="X107" s="16"/>
      <c r="Z107" s="3">
        <v>5</v>
      </c>
      <c r="AA107" s="3" t="s">
        <v>18</v>
      </c>
      <c r="AB107" s="3">
        <f t="shared" si="38"/>
        <v>338095239.09523809</v>
      </c>
      <c r="AC107" s="3">
        <f t="shared" si="36"/>
        <v>7.521987437771033</v>
      </c>
      <c r="AD107" s="3">
        <f t="shared" si="37"/>
        <v>2580565216.4533296</v>
      </c>
    </row>
    <row r="108" spans="17:30" x14ac:dyDescent="0.3">
      <c r="Q108" s="16"/>
      <c r="R108" s="16"/>
      <c r="S108" s="16"/>
      <c r="T108" s="16"/>
      <c r="U108" s="16"/>
      <c r="V108" s="16"/>
      <c r="W108" s="16"/>
      <c r="X108" s="16"/>
      <c r="Z108" s="3">
        <v>6</v>
      </c>
      <c r="AA108" s="3" t="s">
        <v>18</v>
      </c>
      <c r="AB108" s="3">
        <f t="shared" si="38"/>
        <v>404761905.76190478</v>
      </c>
      <c r="AC108" s="3">
        <f t="shared" si="36"/>
        <v>7.502384343079048</v>
      </c>
      <c r="AD108" s="3">
        <f t="shared" si="37"/>
        <v>3081357735.7074237</v>
      </c>
    </row>
    <row r="109" spans="17:30" x14ac:dyDescent="0.3">
      <c r="Q109" s="16"/>
      <c r="R109" s="16"/>
      <c r="S109" s="16"/>
      <c r="T109" s="16"/>
      <c r="U109" s="16"/>
      <c r="V109" s="16"/>
      <c r="W109" s="16"/>
      <c r="X109" s="16"/>
      <c r="Z109" s="3">
        <v>7</v>
      </c>
      <c r="AA109" s="3" t="s">
        <v>18</v>
      </c>
      <c r="AB109" s="3">
        <f t="shared" si="38"/>
        <v>471428572.42857146</v>
      </c>
      <c r="AC109" s="3">
        <f t="shared" si="36"/>
        <v>7.4858169242657988</v>
      </c>
      <c r="AD109" s="3">
        <f t="shared" si="37"/>
        <v>3580950213.2601681</v>
      </c>
    </row>
    <row r="110" spans="17:30" x14ac:dyDescent="0.3">
      <c r="Q110" s="16"/>
      <c r="R110" s="16"/>
      <c r="S110" s="16"/>
      <c r="T110" s="16"/>
      <c r="U110" s="16"/>
      <c r="V110" s="16"/>
      <c r="W110" s="16"/>
      <c r="X110" s="16"/>
      <c r="Z110" s="3">
        <v>8</v>
      </c>
      <c r="AA110" s="3" t="s">
        <v>18</v>
      </c>
      <c r="AB110" s="3">
        <f t="shared" si="38"/>
        <v>538095239.09523809</v>
      </c>
      <c r="AC110" s="3">
        <f t="shared" si="36"/>
        <v>7.4714741681570773</v>
      </c>
      <c r="AD110" s="3">
        <f t="shared" si="37"/>
        <v>4079515893.9348154</v>
      </c>
    </row>
    <row r="111" spans="17:30" x14ac:dyDescent="0.3">
      <c r="Q111" s="16"/>
      <c r="R111" s="16"/>
      <c r="S111" s="16"/>
      <c r="T111" s="16"/>
      <c r="U111" s="16"/>
      <c r="V111" s="16"/>
      <c r="W111" s="16"/>
      <c r="X111" s="16"/>
      <c r="Z111" s="3">
        <v>9</v>
      </c>
      <c r="AA111" s="3" t="s">
        <v>18</v>
      </c>
      <c r="AB111" s="3">
        <f t="shared" si="38"/>
        <v>604761905.76190472</v>
      </c>
      <c r="AC111" s="3">
        <f t="shared" si="36"/>
        <v>7.4588316426961896</v>
      </c>
      <c r="AD111" s="3">
        <f t="shared" si="37"/>
        <v>4577184433.6979456</v>
      </c>
    </row>
    <row r="112" spans="17:30" x14ac:dyDescent="0.3">
      <c r="Q112" s="16"/>
      <c r="R112" s="16"/>
      <c r="S112" s="16"/>
      <c r="T112" s="16"/>
      <c r="U112" s="16"/>
      <c r="V112" s="16"/>
      <c r="W112" s="16"/>
      <c r="X112" s="16"/>
      <c r="Z112" s="3">
        <v>10</v>
      </c>
      <c r="AA112" s="3" t="s">
        <v>18</v>
      </c>
      <c r="AB112" s="3">
        <f t="shared" si="38"/>
        <v>671428572.42857134</v>
      </c>
      <c r="AC112" s="3">
        <f t="shared" si="36"/>
        <v>7.4475306795027185</v>
      </c>
      <c r="AD112" s="3">
        <f t="shared" si="37"/>
        <v>5074056518.3817272</v>
      </c>
    </row>
    <row r="113" spans="17:30" x14ac:dyDescent="0.3">
      <c r="Q113" s="16"/>
      <c r="R113" s="16"/>
      <c r="S113" s="16"/>
      <c r="T113" s="16"/>
      <c r="U113" s="16"/>
      <c r="V113" s="16"/>
      <c r="W113" s="16"/>
      <c r="X113" s="16"/>
      <c r="Z113" s="3">
        <v>11</v>
      </c>
      <c r="AA113" s="3" t="s">
        <v>18</v>
      </c>
      <c r="AB113" s="3">
        <f t="shared" si="38"/>
        <v>738095239.09523797</v>
      </c>
      <c r="AC113" s="3">
        <f t="shared" si="36"/>
        <v>7.4373151738282059</v>
      </c>
      <c r="AD113" s="3">
        <f t="shared" si="37"/>
        <v>5570212597.2234201</v>
      </c>
    </row>
    <row r="114" spans="17:30" x14ac:dyDescent="0.3">
      <c r="Q114" s="16"/>
      <c r="R114" s="16"/>
      <c r="S114" s="16"/>
      <c r="T114" s="16"/>
      <c r="U114" s="16"/>
      <c r="V114" s="16"/>
      <c r="W114" s="16"/>
      <c r="X114" s="16"/>
      <c r="Z114" s="3">
        <v>12</v>
      </c>
      <c r="AA114" s="3" t="s">
        <v>18</v>
      </c>
      <c r="AB114" s="3">
        <f t="shared" si="38"/>
        <v>804761905.7619046</v>
      </c>
      <c r="AC114" s="3">
        <f t="shared" si="36"/>
        <v>7.4279958888658761</v>
      </c>
      <c r="AD114" s="3">
        <f t="shared" si="37"/>
        <v>6065718424.5631924</v>
      </c>
    </row>
    <row r="115" spans="17:30" x14ac:dyDescent="0.3">
      <c r="Q115" s="16"/>
      <c r="R115" s="16"/>
      <c r="S115" s="16"/>
      <c r="T115" s="16"/>
      <c r="U115" s="16"/>
      <c r="V115" s="16"/>
      <c r="W115" s="16"/>
      <c r="X115" s="16"/>
      <c r="Z115" s="3">
        <v>13</v>
      </c>
      <c r="AA115" s="3" t="s">
        <v>18</v>
      </c>
      <c r="AB115" s="3">
        <f t="shared" si="38"/>
        <v>871428572.42857122</v>
      </c>
      <c r="AC115" s="3">
        <f t="shared" si="36"/>
        <v>7.4194290473655569</v>
      </c>
      <c r="AD115" s="3">
        <f t="shared" si="37"/>
        <v>6560628746.7379436</v>
      </c>
    </row>
    <row r="116" spans="17:30" x14ac:dyDescent="0.3">
      <c r="Q116" s="16"/>
      <c r="R116" s="16"/>
      <c r="S116" s="16"/>
      <c r="T116" s="16"/>
      <c r="U116" s="16"/>
      <c r="V116" s="16"/>
      <c r="W116" s="16"/>
      <c r="X116" s="16"/>
      <c r="Z116" s="3">
        <v>14</v>
      </c>
      <c r="AA116" s="3" t="s">
        <v>18</v>
      </c>
      <c r="AB116" s="3">
        <f t="shared" si="38"/>
        <v>938095239.09523785</v>
      </c>
      <c r="AC116" s="3">
        <f t="shared" si="36"/>
        <v>7.4115028558308165</v>
      </c>
      <c r="AD116" s="3">
        <f t="shared" si="37"/>
        <v>7054989850.633234</v>
      </c>
    </row>
    <row r="117" spans="17:30" x14ac:dyDescent="0.3">
      <c r="Q117" s="16"/>
      <c r="R117" s="16"/>
      <c r="S117" s="16"/>
      <c r="T117" s="16"/>
      <c r="U117" s="16"/>
      <c r="V117" s="16"/>
      <c r="W117" s="16"/>
      <c r="X117" s="16"/>
      <c r="Z117" s="3">
        <v>15</v>
      </c>
      <c r="AA117" s="3" t="s">
        <v>18</v>
      </c>
      <c r="AB117" s="3">
        <f t="shared" si="38"/>
        <v>1004761905.7619045</v>
      </c>
      <c r="AC117" s="3">
        <f t="shared" si="36"/>
        <v>7.4041286771545263</v>
      </c>
      <c r="AD117" s="3">
        <f t="shared" si="37"/>
        <v>7548841381.8983545</v>
      </c>
    </row>
    <row r="118" spans="17:30" x14ac:dyDescent="0.3">
      <c r="Q118" s="16"/>
      <c r="R118" s="16"/>
      <c r="S118" s="16"/>
      <c r="T118" s="16"/>
      <c r="U118" s="16"/>
      <c r="V118" s="16"/>
      <c r="W118" s="16"/>
      <c r="X118" s="16"/>
      <c r="Z118" s="3">
        <v>0</v>
      </c>
      <c r="AA118" s="3" t="s">
        <v>19</v>
      </c>
      <c r="AB118" s="3">
        <v>1</v>
      </c>
      <c r="AC118" s="3">
        <f t="shared" si="36"/>
        <v>10</v>
      </c>
      <c r="AD118" s="3">
        <f t="shared" si="37"/>
        <v>0</v>
      </c>
    </row>
    <row r="119" spans="17:30" x14ac:dyDescent="0.3">
      <c r="Q119" s="16"/>
      <c r="R119" s="16"/>
      <c r="S119" s="16"/>
      <c r="T119" s="16"/>
      <c r="U119" s="16"/>
      <c r="V119" s="16"/>
      <c r="W119" s="16"/>
      <c r="X119" s="16"/>
      <c r="Z119" s="3">
        <v>1</v>
      </c>
      <c r="AA119" s="3" t="s">
        <v>19</v>
      </c>
      <c r="AB119" s="3">
        <f>AB118+(VLOOKUP($AA119,$A$6:$J$13,7,FALSE))/$Z$20</f>
        <v>71428572.428571433</v>
      </c>
      <c r="AC119" s="3">
        <f t="shared" si="36"/>
        <v>7.693469492584212</v>
      </c>
      <c r="AD119" s="3">
        <f t="shared" si="37"/>
        <v>557618765.02483773</v>
      </c>
    </row>
    <row r="120" spans="17:30" x14ac:dyDescent="0.3">
      <c r="Q120" s="16"/>
      <c r="R120" s="16"/>
      <c r="S120" s="16"/>
      <c r="T120" s="16"/>
      <c r="U120" s="16"/>
      <c r="V120" s="16"/>
      <c r="W120" s="16"/>
      <c r="X120" s="16"/>
      <c r="Z120" s="3">
        <v>2</v>
      </c>
      <c r="AA120" s="3" t="s">
        <v>19</v>
      </c>
      <c r="AB120" s="3">
        <f t="shared" ref="AB120:AB133" si="39">AB119+(VLOOKUP($AA120,$A$6:$J$13,7,FALSE))/$Z$21</f>
        <v>138095239.09523809</v>
      </c>
      <c r="AC120" s="3">
        <f t="shared" si="36"/>
        <v>7.6202796866808935</v>
      </c>
      <c r="AD120" s="3">
        <f t="shared" si="37"/>
        <v>1067807078.4598497</v>
      </c>
    </row>
    <row r="121" spans="17:30" x14ac:dyDescent="0.3">
      <c r="Q121" s="16"/>
      <c r="R121" s="16"/>
      <c r="S121" s="16"/>
      <c r="T121" s="16"/>
      <c r="U121" s="16"/>
      <c r="V121" s="16"/>
      <c r="W121" s="16"/>
      <c r="X121" s="16"/>
      <c r="Z121" s="3">
        <v>3</v>
      </c>
      <c r="AA121" s="3" t="s">
        <v>19</v>
      </c>
      <c r="AB121" s="3">
        <f t="shared" si="39"/>
        <v>204761905.76190475</v>
      </c>
      <c r="AC121" s="3">
        <f t="shared" si="36"/>
        <v>7.5768809492544165</v>
      </c>
      <c r="AD121" s="3">
        <f t="shared" si="37"/>
        <v>1574282998.9637134</v>
      </c>
    </row>
    <row r="122" spans="17:30" x14ac:dyDescent="0.3">
      <c r="Q122" s="16"/>
      <c r="R122" s="16"/>
      <c r="S122" s="16"/>
      <c r="T122" s="16"/>
      <c r="U122" s="16"/>
      <c r="V122" s="16"/>
      <c r="W122" s="16"/>
      <c r="X122" s="16"/>
      <c r="Z122" s="3">
        <v>4</v>
      </c>
      <c r="AA122" s="3" t="s">
        <v>19</v>
      </c>
      <c r="AB122" s="3">
        <f t="shared" si="39"/>
        <v>271428572.4285714</v>
      </c>
      <c r="AC122" s="3">
        <f t="shared" si="36"/>
        <v>7.5459795409754369</v>
      </c>
      <c r="AD122" s="3">
        <f t="shared" si="37"/>
        <v>2078329325.2835193</v>
      </c>
    </row>
    <row r="123" spans="17:30" x14ac:dyDescent="0.3">
      <c r="Q123" s="16"/>
      <c r="R123" s="16"/>
      <c r="S123" s="16"/>
      <c r="T123" s="16"/>
      <c r="U123" s="16"/>
      <c r="V123" s="16"/>
      <c r="W123" s="16"/>
      <c r="X123" s="16"/>
      <c r="Z123" s="3">
        <v>5</v>
      </c>
      <c r="AA123" s="3" t="s">
        <v>19</v>
      </c>
      <c r="AB123" s="3">
        <f t="shared" si="39"/>
        <v>338095239.09523809</v>
      </c>
      <c r="AC123" s="3">
        <f t="shared" si="36"/>
        <v>7.521987437771033</v>
      </c>
      <c r="AD123" s="3">
        <f t="shared" si="37"/>
        <v>2580565216.4533296</v>
      </c>
    </row>
    <row r="124" spans="17:30" x14ac:dyDescent="0.3">
      <c r="Q124" s="16"/>
      <c r="R124" s="16"/>
      <c r="S124" s="16"/>
      <c r="T124" s="16"/>
      <c r="U124" s="16"/>
      <c r="V124" s="16"/>
      <c r="W124" s="16"/>
      <c r="X124" s="16"/>
      <c r="Z124" s="3">
        <v>6</v>
      </c>
      <c r="AA124" s="3" t="s">
        <v>19</v>
      </c>
      <c r="AB124" s="3">
        <f t="shared" si="39"/>
        <v>404761905.76190478</v>
      </c>
      <c r="AC124" s="3">
        <f t="shared" si="36"/>
        <v>7.502384343079048</v>
      </c>
      <c r="AD124" s="3">
        <f t="shared" si="37"/>
        <v>3081357735.7074237</v>
      </c>
    </row>
    <row r="125" spans="17:30" x14ac:dyDescent="0.3">
      <c r="Q125" s="16"/>
      <c r="R125" s="16"/>
      <c r="S125" s="16"/>
      <c r="T125" s="16"/>
      <c r="U125" s="16"/>
      <c r="V125" s="16"/>
      <c r="W125" s="16"/>
      <c r="X125" s="16"/>
      <c r="Z125" s="3">
        <v>7</v>
      </c>
      <c r="AA125" s="3" t="s">
        <v>19</v>
      </c>
      <c r="AB125" s="3">
        <f t="shared" si="39"/>
        <v>471428572.42857146</v>
      </c>
      <c r="AC125" s="3">
        <f t="shared" si="36"/>
        <v>7.4858169242657988</v>
      </c>
      <c r="AD125" s="3">
        <f t="shared" si="37"/>
        <v>3580950213.2601681</v>
      </c>
    </row>
    <row r="126" spans="17:30" x14ac:dyDescent="0.3">
      <c r="Q126" s="16"/>
      <c r="R126" s="16"/>
      <c r="S126" s="16"/>
      <c r="T126" s="16"/>
      <c r="U126" s="16"/>
      <c r="V126" s="16"/>
      <c r="W126" s="16"/>
      <c r="X126" s="16"/>
      <c r="Z126" s="3">
        <v>8</v>
      </c>
      <c r="AA126" s="3" t="s">
        <v>19</v>
      </c>
      <c r="AB126" s="3">
        <f t="shared" si="39"/>
        <v>538095239.09523809</v>
      </c>
      <c r="AC126" s="3">
        <f t="shared" si="36"/>
        <v>7.4714741681570773</v>
      </c>
      <c r="AD126" s="3">
        <f t="shared" si="37"/>
        <v>4079515893.9348154</v>
      </c>
    </row>
    <row r="127" spans="17:30" x14ac:dyDescent="0.3">
      <c r="Q127" s="16"/>
      <c r="R127" s="16"/>
      <c r="S127" s="16"/>
      <c r="T127" s="16"/>
      <c r="U127" s="16"/>
      <c r="V127" s="16"/>
      <c r="W127" s="16"/>
      <c r="X127" s="16"/>
      <c r="Z127" s="3">
        <v>9</v>
      </c>
      <c r="AA127" s="3" t="s">
        <v>19</v>
      </c>
      <c r="AB127" s="3">
        <f t="shared" si="39"/>
        <v>604761905.76190472</v>
      </c>
      <c r="AC127" s="3">
        <f t="shared" si="36"/>
        <v>7.4588316426961896</v>
      </c>
      <c r="AD127" s="3">
        <f t="shared" si="37"/>
        <v>4577184433.6979456</v>
      </c>
    </row>
    <row r="128" spans="17:30" x14ac:dyDescent="0.3">
      <c r="Q128" s="16"/>
      <c r="R128" s="16"/>
      <c r="S128" s="16"/>
      <c r="T128" s="16"/>
      <c r="U128" s="16"/>
      <c r="V128" s="16"/>
      <c r="W128" s="16"/>
      <c r="X128" s="16"/>
      <c r="Z128" s="3">
        <v>10</v>
      </c>
      <c r="AA128" s="3" t="s">
        <v>19</v>
      </c>
      <c r="AB128" s="3">
        <f t="shared" si="39"/>
        <v>671428572.42857134</v>
      </c>
      <c r="AC128" s="3">
        <f t="shared" si="36"/>
        <v>7.4475306795027185</v>
      </c>
      <c r="AD128" s="3">
        <f t="shared" si="37"/>
        <v>5074056518.3817272</v>
      </c>
    </row>
    <row r="129" spans="17:30" x14ac:dyDescent="0.3">
      <c r="Q129" s="16"/>
      <c r="R129" s="16"/>
      <c r="S129" s="16"/>
      <c r="T129" s="16"/>
      <c r="U129" s="16"/>
      <c r="V129" s="16"/>
      <c r="W129" s="16"/>
      <c r="X129" s="16"/>
      <c r="Z129" s="3">
        <v>11</v>
      </c>
      <c r="AA129" s="3" t="s">
        <v>19</v>
      </c>
      <c r="AB129" s="3">
        <f t="shared" si="39"/>
        <v>738095239.09523797</v>
      </c>
      <c r="AC129" s="3">
        <f t="shared" si="36"/>
        <v>7.4373151738282059</v>
      </c>
      <c r="AD129" s="3">
        <f t="shared" si="37"/>
        <v>5570212597.2234201</v>
      </c>
    </row>
    <row r="130" spans="17:30" x14ac:dyDescent="0.3">
      <c r="Q130" s="16"/>
      <c r="R130" s="16"/>
      <c r="S130" s="16"/>
      <c r="T130" s="16"/>
      <c r="U130" s="16"/>
      <c r="V130" s="16"/>
      <c r="W130" s="16"/>
      <c r="X130" s="16"/>
      <c r="Z130" s="3">
        <v>12</v>
      </c>
      <c r="AA130" s="3" t="s">
        <v>19</v>
      </c>
      <c r="AB130" s="3">
        <f t="shared" si="39"/>
        <v>804761905.7619046</v>
      </c>
      <c r="AC130" s="3">
        <f t="shared" si="36"/>
        <v>7.4279958888658761</v>
      </c>
      <c r="AD130" s="3">
        <f t="shared" si="37"/>
        <v>6065718424.5631924</v>
      </c>
    </row>
    <row r="131" spans="17:30" x14ac:dyDescent="0.3">
      <c r="Q131" s="16"/>
      <c r="R131" s="16"/>
      <c r="S131" s="16"/>
      <c r="T131" s="16"/>
      <c r="U131" s="16"/>
      <c r="V131" s="16"/>
      <c r="W131" s="16"/>
      <c r="X131" s="16"/>
      <c r="Z131" s="3">
        <v>13</v>
      </c>
      <c r="AA131" s="3" t="s">
        <v>19</v>
      </c>
      <c r="AB131" s="3">
        <f t="shared" si="39"/>
        <v>871428572.42857122</v>
      </c>
      <c r="AC131" s="3">
        <f t="shared" si="36"/>
        <v>7.4194290473655569</v>
      </c>
      <c r="AD131" s="3">
        <f t="shared" si="37"/>
        <v>6560628746.7379436</v>
      </c>
    </row>
    <row r="132" spans="17:30" x14ac:dyDescent="0.3">
      <c r="Q132" s="16"/>
      <c r="R132" s="16"/>
      <c r="S132" s="16"/>
      <c r="T132" s="16"/>
      <c r="U132" s="16"/>
      <c r="V132" s="16"/>
      <c r="W132" s="16"/>
      <c r="X132" s="16"/>
      <c r="Z132" s="3">
        <v>14</v>
      </c>
      <c r="AA132" s="3" t="s">
        <v>19</v>
      </c>
      <c r="AB132" s="3">
        <f t="shared" si="39"/>
        <v>938095239.09523785</v>
      </c>
      <c r="AC132" s="3">
        <f t="shared" si="36"/>
        <v>7.4115028558308165</v>
      </c>
      <c r="AD132" s="3">
        <f t="shared" si="37"/>
        <v>7054989850.633234</v>
      </c>
    </row>
    <row r="133" spans="17:30" x14ac:dyDescent="0.3">
      <c r="Q133" s="16"/>
      <c r="R133" s="16"/>
      <c r="S133" s="16"/>
      <c r="T133" s="16"/>
      <c r="U133" s="16"/>
      <c r="V133" s="16"/>
      <c r="W133" s="16"/>
      <c r="X133" s="16"/>
      <c r="Z133" s="3">
        <v>15</v>
      </c>
      <c r="AA133" s="3" t="s">
        <v>19</v>
      </c>
      <c r="AB133" s="3">
        <f t="shared" si="39"/>
        <v>1004761905.7619045</v>
      </c>
      <c r="AC133" s="3">
        <f t="shared" si="36"/>
        <v>7.4041286771545263</v>
      </c>
      <c r="AD133" s="3">
        <f t="shared" si="37"/>
        <v>7548841381.8983545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C2" sqref="C2:J33"/>
    </sheetView>
  </sheetViews>
  <sheetFormatPr defaultRowHeight="14.4" x14ac:dyDescent="0.3"/>
  <cols>
    <col min="3" max="4" width="12.5546875" bestFit="1" customWidth="1"/>
    <col min="5" max="6" width="15.6640625" bestFit="1" customWidth="1"/>
    <col min="7" max="7" width="9" bestFit="1" customWidth="1"/>
    <col min="8" max="8" width="14.5546875" customWidth="1"/>
    <col min="9" max="9" width="11.88671875" customWidth="1"/>
  </cols>
  <sheetData>
    <row r="1" spans="1:18" x14ac:dyDescent="0.3">
      <c r="A1" s="13" t="s">
        <v>29</v>
      </c>
      <c r="B1" s="13" t="s">
        <v>11</v>
      </c>
      <c r="C1" s="13" t="s">
        <v>7</v>
      </c>
      <c r="D1" s="13" t="s">
        <v>8</v>
      </c>
      <c r="E1" s="13" t="s">
        <v>9</v>
      </c>
      <c r="F1" s="13" t="s">
        <v>10</v>
      </c>
      <c r="G1" s="13" t="s">
        <v>12</v>
      </c>
      <c r="H1" s="13" t="s">
        <v>43</v>
      </c>
      <c r="I1" s="13" t="s">
        <v>44</v>
      </c>
      <c r="J1" s="13" t="s">
        <v>45</v>
      </c>
      <c r="N1">
        <v>6</v>
      </c>
      <c r="O1">
        <f>N1+1</f>
        <v>7</v>
      </c>
      <c r="P1">
        <f t="shared" ref="P1:R1" si="0">O1+1</f>
        <v>8</v>
      </c>
      <c r="Q1">
        <f t="shared" si="0"/>
        <v>9</v>
      </c>
      <c r="R1">
        <f t="shared" si="0"/>
        <v>10</v>
      </c>
    </row>
    <row r="2" spans="1:18" x14ac:dyDescent="0.3">
      <c r="A2" s="3" t="s">
        <v>0</v>
      </c>
      <c r="B2" s="3">
        <f>1</f>
        <v>1</v>
      </c>
      <c r="C2" s="1">
        <f>VLOOKUP(($A2&amp;$B2),Endogenous_Learning!$A$17:$J$56,N$1,FALSE)</f>
        <v>0</v>
      </c>
      <c r="D2" s="1">
        <f>VLOOKUP(($A2&amp;$B2),Endogenous_Learning!$A$17:$J$56,O$1,FALSE)</f>
        <v>129438671.46854091</v>
      </c>
      <c r="E2" s="1">
        <f>VLOOKUP(($A2&amp;$B2),Endogenous_Learning!$A$17:$J$56,P$1,FALSE)</f>
        <v>0</v>
      </c>
      <c r="F2" s="1">
        <f>VLOOKUP(($A2&amp;$B2),Endogenous_Learning!$A$17:$J$56,Q$1,FALSE)</f>
        <v>50090549370.098755</v>
      </c>
      <c r="G2" s="1">
        <f>VLOOKUP(($A2&amp;$B2),Endogenous_Learning!$A$17:$J$56,R$1,FALSE)</f>
        <v>386.98287615129675</v>
      </c>
      <c r="H2">
        <f>VLOOKUP(($A2&amp;$B2),Endogenous_Adoption!$A$17:$J$56,P$1,FALSE)</f>
        <v>317086936.83932453</v>
      </c>
      <c r="I2">
        <f>VLOOKUP(($A2&amp;$B2),Endogenous_Adoption!$A$17:$J$56,Q$1,FALSE)</f>
        <v>504735202.21010816</v>
      </c>
      <c r="J2">
        <f>VLOOKUP(($A2&amp;$B2),Endogenous_Adoption!$A$17:$J$56,R$1,FALSE)</f>
        <v>1.449707906005433</v>
      </c>
      <c r="N2" t="s">
        <v>7</v>
      </c>
      <c r="O2" s="22" t="s">
        <v>8</v>
      </c>
      <c r="P2" s="22" t="s">
        <v>9</v>
      </c>
      <c r="Q2" s="22" t="s">
        <v>10</v>
      </c>
      <c r="R2" s="22" t="s">
        <v>12</v>
      </c>
    </row>
    <row r="3" spans="1:18" x14ac:dyDescent="0.3">
      <c r="A3" s="3" t="s">
        <v>0</v>
      </c>
      <c r="B3" s="3">
        <f t="shared" ref="B3:B33" si="1">B2+1</f>
        <v>2</v>
      </c>
      <c r="C3" s="1">
        <f>VLOOKUP(($A3&amp;$B3),Endogenous_Learning!$A$17:$J$56,N$1,FALSE)</f>
        <v>129438671.46854091</v>
      </c>
      <c r="D3" s="1">
        <f>VLOOKUP(($A3&amp;$B3),Endogenous_Learning!$A$17:$J$56,O$1,FALSE)</f>
        <v>261530935.20623025</v>
      </c>
      <c r="E3" s="1">
        <f>VLOOKUP(($A3&amp;$B3),Endogenous_Learning!$A$17:$J$56,P$1,FALSE)</f>
        <v>50090549370.098755</v>
      </c>
      <c r="F3" s="1">
        <f>VLOOKUP(($A3&amp;$B3),Endogenous_Learning!$A$17:$J$56,Q$1,FALSE)</f>
        <v>100181098740.19751</v>
      </c>
      <c r="G3" s="1">
        <f>VLOOKUP(($A3&amp;$B3),Endogenous_Learning!$A$17:$J$56,R$1,FALSE)</f>
        <v>379.20880415502052</v>
      </c>
      <c r="H3">
        <f>VLOOKUP(($A3&amp;$B3),Endogenous_Adoption!$A$17:$J$56,P$1,FALSE)</f>
        <v>504735202.21010816</v>
      </c>
      <c r="I3">
        <f>VLOOKUP(($A3&amp;$B3),Endogenous_Adoption!$A$17:$J$56,Q$1,FALSE)</f>
        <v>692383467.58089185</v>
      </c>
      <c r="J3">
        <f>VLOOKUP(($A3&amp;$B3),Endogenous_Adoption!$A$17:$J$56,R$1,FALSE)</f>
        <v>1.4205848250387942</v>
      </c>
      <c r="P3" t="s">
        <v>43</v>
      </c>
      <c r="Q3" t="s">
        <v>44</v>
      </c>
      <c r="R3" t="s">
        <v>45</v>
      </c>
    </row>
    <row r="4" spans="1:18" x14ac:dyDescent="0.3">
      <c r="A4" s="3" t="s">
        <v>0</v>
      </c>
      <c r="B4" s="3">
        <f t="shared" si="1"/>
        <v>3</v>
      </c>
      <c r="C4" s="1">
        <f>VLOOKUP(($A4&amp;$B4),Endogenous_Learning!$A$17:$J$56,N$1,FALSE)</f>
        <v>261530935.20623025</v>
      </c>
      <c r="D4" s="1">
        <f>VLOOKUP(($A4&amp;$B4),Endogenous_Learning!$A$17:$J$56,O$1,FALSE)</f>
        <v>528423455.63218433</v>
      </c>
      <c r="E4" s="1">
        <f>VLOOKUP(($A4&amp;$B4),Endogenous_Learning!$A$17:$J$56,P$1,FALSE)</f>
        <v>100181098740.19751</v>
      </c>
      <c r="F4" s="1">
        <f>VLOOKUP(($A4&amp;$B4),Endogenous_Learning!$A$17:$J$56,Q$1,FALSE)</f>
        <v>200362197480.39502</v>
      </c>
      <c r="G4" s="1">
        <f>VLOOKUP(($A4&amp;$B4),Endogenous_Learning!$A$17:$J$56,R$1,FALSE)</f>
        <v>375.36120750147239</v>
      </c>
      <c r="H4">
        <f>VLOOKUP(($A4&amp;$B4),Endogenous_Adoption!$A$17:$J$56,P$1,FALSE)</f>
        <v>692383467.58089185</v>
      </c>
      <c r="I4">
        <f>VLOOKUP(($A4&amp;$B4),Endogenous_Adoption!$A$17:$J$56,Q$1,FALSE)</f>
        <v>880031732.95167542</v>
      </c>
      <c r="J4">
        <f>VLOOKUP(($A4&amp;$B4),Endogenous_Adoption!$A$17:$J$56,R$1,FALSE)</f>
        <v>0.70308551573982447</v>
      </c>
    </row>
    <row r="5" spans="1:18" x14ac:dyDescent="0.3">
      <c r="A5" s="3" t="s">
        <v>0</v>
      </c>
      <c r="B5" s="3">
        <f t="shared" si="1"/>
        <v>4</v>
      </c>
      <c r="C5" s="1">
        <f>VLOOKUP(($A5&amp;$B5),Endogenous_Learning!$A$17:$J$56,N$1,FALSE)</f>
        <v>528423455.63218433</v>
      </c>
      <c r="D5" s="1">
        <f>VLOOKUP(($A5&amp;$B5),Endogenous_Learning!$A$17:$J$56,O$1,FALSE)</f>
        <v>1067679998.3224591</v>
      </c>
      <c r="E5" s="1">
        <f>VLOOKUP(($A5&amp;$B5),Endogenous_Learning!$A$17:$J$56,P$1,FALSE)</f>
        <v>200362197480.39502</v>
      </c>
      <c r="F5" s="1">
        <f>VLOOKUP(($A5&amp;$B5),Endogenous_Learning!$A$17:$J$56,Q$1,FALSE)</f>
        <v>400724394960.79004</v>
      </c>
      <c r="G5" s="1">
        <f>VLOOKUP(($A5&amp;$B5),Endogenous_Learning!$A$17:$J$56,R$1,FALSE)</f>
        <v>371.55265002593444</v>
      </c>
      <c r="H5">
        <f>VLOOKUP(($A5&amp;$B5),Endogenous_Adoption!$A$17:$J$56,P$1,FALSE)</f>
        <v>880031732.95167542</v>
      </c>
      <c r="I5">
        <f>VLOOKUP(($A5&amp;$B5),Endogenous_Adoption!$A$17:$J$56,Q$1,FALSE)</f>
        <v>1067679998.322459</v>
      </c>
      <c r="J5">
        <f>VLOOKUP(($A5&amp;$B5),Endogenous_Adoption!$A$17:$J$56,R$1,FALSE)</f>
        <v>0.34797587143705827</v>
      </c>
    </row>
    <row r="6" spans="1:18" x14ac:dyDescent="0.3">
      <c r="A6" s="3" t="s">
        <v>1</v>
      </c>
      <c r="B6" s="3">
        <f>1</f>
        <v>1</v>
      </c>
      <c r="C6" s="1">
        <f>VLOOKUP(($A6&amp;$B6),Endogenous_Learning!$A$17:$J$56,N$1,FALSE)</f>
        <v>0</v>
      </c>
      <c r="D6" s="1">
        <f>VLOOKUP(($A6&amp;$B6),Endogenous_Learning!$A$17:$J$56,O$1,FALSE)</f>
        <v>141008116.25909904</v>
      </c>
      <c r="E6" s="1">
        <f>VLOOKUP(($A6&amp;$B6),Endogenous_Learning!$A$17:$J$56,P$1,FALSE)</f>
        <v>0</v>
      </c>
      <c r="F6" s="1">
        <f>VLOOKUP(($A6&amp;$B6),Endogenous_Learning!$A$17:$J$56,Q$1,FALSE)</f>
        <v>18746387842.663742</v>
      </c>
      <c r="G6" s="1">
        <f>VLOOKUP(($A6&amp;$B6),Endogenous_Learning!$A$17:$J$56,R$1,FALSE)</f>
        <v>132.94545264485134</v>
      </c>
      <c r="H6">
        <f>VLOOKUP(($A6&amp;$B6),Endogenous_Adoption!$A$17:$J$56,P$1,FALSE)</f>
        <v>328656381.62988269</v>
      </c>
      <c r="I6">
        <f>VLOOKUP(($A6&amp;$B6),Endogenous_Adoption!$A$17:$J$56,Q$1,FALSE)</f>
        <v>516304647.00066632</v>
      </c>
      <c r="J6">
        <f>VLOOKUP(($A6&amp;$B6),Endogenous_Adoption!$A$17:$J$56,R$1,FALSE)</f>
        <v>1.330762160002084</v>
      </c>
    </row>
    <row r="7" spans="1:18" x14ac:dyDescent="0.3">
      <c r="A7" s="3" t="s">
        <v>1</v>
      </c>
      <c r="B7" s="3">
        <f t="shared" si="1"/>
        <v>2</v>
      </c>
      <c r="C7" s="1">
        <f>VLOOKUP(($A7&amp;$B7),Endogenous_Learning!$A$17:$J$56,N$1,FALSE)</f>
        <v>141008116.25909904</v>
      </c>
      <c r="D7" s="1">
        <f>VLOOKUP(($A7&amp;$B7),Endogenous_Learning!$A$17:$J$56,O$1,FALSE)</f>
        <v>276638620.27342081</v>
      </c>
      <c r="E7" s="1">
        <f>VLOOKUP(($A7&amp;$B7),Endogenous_Learning!$A$17:$J$56,P$1,FALSE)</f>
        <v>18746387842.663742</v>
      </c>
      <c r="F7" s="1">
        <f>VLOOKUP(($A7&amp;$B7),Endogenous_Learning!$A$17:$J$56,Q$1,FALSE)</f>
        <v>37492775685.327484</v>
      </c>
      <c r="G7" s="1">
        <f>VLOOKUP(($A7&amp;$B7),Endogenous_Learning!$A$17:$J$56,R$1,FALSE)</f>
        <v>138.21660531973129</v>
      </c>
      <c r="H7">
        <f>VLOOKUP(($A7&amp;$B7),Endogenous_Adoption!$A$17:$J$56,P$1,FALSE)</f>
        <v>516304647.00066632</v>
      </c>
      <c r="I7">
        <f>VLOOKUP(($A7&amp;$B7),Endogenous_Adoption!$A$17:$J$56,Q$1,FALSE)</f>
        <v>703952912.37144995</v>
      </c>
      <c r="J7">
        <f>VLOOKUP(($A7&amp;$B7),Endogenous_Adoption!$A$17:$J$56,R$1,FALSE)</f>
        <v>1.3835255330981375</v>
      </c>
    </row>
    <row r="8" spans="1:18" x14ac:dyDescent="0.3">
      <c r="A8" s="3" t="s">
        <v>1</v>
      </c>
      <c r="B8" s="3">
        <f t="shared" si="1"/>
        <v>3</v>
      </c>
      <c r="C8" s="1">
        <f>VLOOKUP(($A8&amp;$B8),Endogenous_Learning!$A$17:$J$56,N$1,FALSE)</f>
        <v>276638620.27342081</v>
      </c>
      <c r="D8" s="1">
        <f>VLOOKUP(($A8&amp;$B8),Endogenous_Learning!$A$17:$J$56,O$1,FALSE)</f>
        <v>542727101.51068079</v>
      </c>
      <c r="E8" s="1">
        <f>VLOOKUP(($A8&amp;$B8),Endogenous_Learning!$A$17:$J$56,P$1,FALSE)</f>
        <v>37492775685.327484</v>
      </c>
      <c r="F8" s="1">
        <f>VLOOKUP(($A8&amp;$B8),Endogenous_Learning!$A$17:$J$56,Q$1,FALSE)</f>
        <v>74985551370.654968</v>
      </c>
      <c r="G8" s="1">
        <f>VLOOKUP(($A8&amp;$B8),Endogenous_Learning!$A$17:$J$56,R$1,FALSE)</f>
        <v>140.9034149505207</v>
      </c>
      <c r="H8">
        <f>VLOOKUP(($A8&amp;$B8),Endogenous_Adoption!$A$17:$J$56,P$1,FALSE)</f>
        <v>703952912.37144995</v>
      </c>
      <c r="I8">
        <f>VLOOKUP(($A8&amp;$B8),Endogenous_Adoption!$A$17:$J$56,Q$1,FALSE)</f>
        <v>891601177.74223351</v>
      </c>
      <c r="J8">
        <f>VLOOKUP(($A8&amp;$B8),Endogenous_Adoption!$A$17:$J$56,R$1,FALSE)</f>
        <v>0.70521002825171319</v>
      </c>
    </row>
    <row r="9" spans="1:18" x14ac:dyDescent="0.3">
      <c r="A9" s="3" t="s">
        <v>1</v>
      </c>
      <c r="B9" s="3">
        <f t="shared" si="1"/>
        <v>4</v>
      </c>
      <c r="C9" s="1">
        <f>VLOOKUP(($A9&amp;$B9),Endogenous_Learning!$A$17:$J$56,N$1,FALSE)</f>
        <v>542727101.51068079</v>
      </c>
      <c r="D9" s="1">
        <f>VLOOKUP(($A9&amp;$B9),Endogenous_Learning!$A$17:$J$56,O$1,FALSE)</f>
        <v>1064756274.5326676</v>
      </c>
      <c r="E9" s="1">
        <f>VLOOKUP(($A9&amp;$B9),Endogenous_Learning!$A$17:$J$56,P$1,FALSE)</f>
        <v>74985551370.654968</v>
      </c>
      <c r="F9" s="1">
        <f>VLOOKUP(($A9&amp;$B9),Endogenous_Learning!$A$17:$J$56,Q$1,FALSE)</f>
        <v>149971102741.30994</v>
      </c>
      <c r="G9" s="1">
        <f>VLOOKUP(($A9&amp;$B9),Endogenous_Learning!$A$17:$J$56,R$1,FALSE)</f>
        <v>143.64245380496527</v>
      </c>
      <c r="H9">
        <f>VLOOKUP(($A9&amp;$B9),Endogenous_Adoption!$A$17:$J$56,P$1,FALSE)</f>
        <v>891601177.74223351</v>
      </c>
      <c r="I9">
        <f>VLOOKUP(($A9&amp;$B9),Endogenous_Adoption!$A$17:$J$56,Q$1,FALSE)</f>
        <v>1079249443.1130171</v>
      </c>
      <c r="J9">
        <f>VLOOKUP(($A9&amp;$B9),Endogenous_Adoption!$A$17:$J$56,R$1,FALSE)</f>
        <v>0.35945934646621786</v>
      </c>
    </row>
    <row r="10" spans="1:18" x14ac:dyDescent="0.3">
      <c r="A10" s="3" t="s">
        <v>15</v>
      </c>
      <c r="B10" s="3">
        <f>1</f>
        <v>1</v>
      </c>
      <c r="C10" s="1">
        <f>VLOOKUP(($A10&amp;$B10),Endogenous_Learning!$A$17:$J$56,N$1,FALSE)</f>
        <v>0</v>
      </c>
      <c r="D10" s="1">
        <f>VLOOKUP(($A10&amp;$B10),Endogenous_Learning!$A$17:$J$56,O$1,FALSE)</f>
        <v>129438671.46854091</v>
      </c>
      <c r="E10" s="1">
        <f>VLOOKUP(($A10&amp;$B10),Endogenous_Learning!$A$17:$J$56,P$1,FALSE)</f>
        <v>0</v>
      </c>
      <c r="F10" s="1">
        <f>VLOOKUP(($A10&amp;$B10),Endogenous_Learning!$A$17:$J$56,Q$1,FALSE)</f>
        <v>8014487899.2158022</v>
      </c>
      <c r="G10" s="1">
        <f>VLOOKUP(($A10&amp;$B10),Endogenous_Learning!$A$17:$J$56,R$1,FALSE)</f>
        <v>61.917260184207493</v>
      </c>
      <c r="H10">
        <f>VLOOKUP(($A10&amp;$B10),Endogenous_Adoption!$A$17:$J$56,P$1,FALSE)</f>
        <v>317086936.83932453</v>
      </c>
      <c r="I10">
        <f>VLOOKUP(($A10&amp;$B10),Endogenous_Adoption!$A$17:$J$56,Q$1,FALSE)</f>
        <v>504735202.21010816</v>
      </c>
      <c r="J10">
        <f>VLOOKUP(($A10&amp;$B10),Endogenous_Adoption!$A$17:$J$56,R$1,FALSE)</f>
        <v>1.449707906005433</v>
      </c>
    </row>
    <row r="11" spans="1:18" x14ac:dyDescent="0.3">
      <c r="A11" s="3" t="s">
        <v>15</v>
      </c>
      <c r="B11" s="3">
        <f t="shared" si="1"/>
        <v>2</v>
      </c>
      <c r="C11" s="1">
        <f>VLOOKUP(($A11&amp;$B11),Endogenous_Learning!$A$17:$J$56,N$1,FALSE)</f>
        <v>129438671.46854091</v>
      </c>
      <c r="D11" s="1">
        <f>VLOOKUP(($A11&amp;$B11),Endogenous_Learning!$A$17:$J$56,O$1,FALSE)</f>
        <v>261530935.20623025</v>
      </c>
      <c r="E11" s="1">
        <f>VLOOKUP(($A11&amp;$B11),Endogenous_Learning!$A$17:$J$56,P$1,FALSE)</f>
        <v>8014487899.2158022</v>
      </c>
      <c r="F11" s="1">
        <f>VLOOKUP(($A11&amp;$B11),Endogenous_Learning!$A$17:$J$56,Q$1,FALSE)</f>
        <v>16028975798.431604</v>
      </c>
      <c r="G11" s="1">
        <f>VLOOKUP(($A11&amp;$B11),Endogenous_Learning!$A$17:$J$56,R$1,FALSE)</f>
        <v>60.67340866480329</v>
      </c>
      <c r="H11">
        <f>VLOOKUP(($A11&amp;$B11),Endogenous_Adoption!$A$17:$J$56,P$1,FALSE)</f>
        <v>504735202.21010816</v>
      </c>
      <c r="I11">
        <f>VLOOKUP(($A11&amp;$B11),Endogenous_Adoption!$A$17:$J$56,Q$1,FALSE)</f>
        <v>692383467.58089185</v>
      </c>
      <c r="J11">
        <f>VLOOKUP(($A11&amp;$B11),Endogenous_Adoption!$A$17:$J$56,R$1,FALSE)</f>
        <v>1.4205848250387942</v>
      </c>
    </row>
    <row r="12" spans="1:18" x14ac:dyDescent="0.3">
      <c r="A12" s="3" t="s">
        <v>15</v>
      </c>
      <c r="B12" s="3">
        <f t="shared" si="1"/>
        <v>3</v>
      </c>
      <c r="C12" s="1">
        <f>VLOOKUP(($A12&amp;$B12),Endogenous_Learning!$A$17:$J$56,N$1,FALSE)</f>
        <v>261530935.20623025</v>
      </c>
      <c r="D12" s="1">
        <f>VLOOKUP(($A12&amp;$B12),Endogenous_Learning!$A$17:$J$56,O$1,FALSE)</f>
        <v>528423455.63218433</v>
      </c>
      <c r="E12" s="1">
        <f>VLOOKUP(($A12&amp;$B12),Endogenous_Learning!$A$17:$J$56,P$1,FALSE)</f>
        <v>16028975798.431604</v>
      </c>
      <c r="F12" s="1">
        <f>VLOOKUP(($A12&amp;$B12),Endogenous_Learning!$A$17:$J$56,Q$1,FALSE)</f>
        <v>32057951596.863209</v>
      </c>
      <c r="G12" s="1">
        <f>VLOOKUP(($A12&amp;$B12),Endogenous_Learning!$A$17:$J$56,R$1,FALSE)</f>
        <v>60.057793200235594</v>
      </c>
      <c r="H12">
        <f>VLOOKUP(($A12&amp;$B12),Endogenous_Adoption!$A$17:$J$56,P$1,FALSE)</f>
        <v>692383467.58089185</v>
      </c>
      <c r="I12">
        <f>VLOOKUP(($A12&amp;$B12),Endogenous_Adoption!$A$17:$J$56,Q$1,FALSE)</f>
        <v>880031732.95167542</v>
      </c>
      <c r="J12">
        <f>VLOOKUP(($A12&amp;$B12),Endogenous_Adoption!$A$17:$J$56,R$1,FALSE)</f>
        <v>0.70308551573982447</v>
      </c>
    </row>
    <row r="13" spans="1:18" x14ac:dyDescent="0.3">
      <c r="A13" s="3" t="s">
        <v>15</v>
      </c>
      <c r="B13" s="3">
        <f t="shared" si="1"/>
        <v>4</v>
      </c>
      <c r="C13" s="1">
        <f>VLOOKUP(($A13&amp;$B13),Endogenous_Learning!$A$17:$J$56,N$1,FALSE)</f>
        <v>528423455.63218433</v>
      </c>
      <c r="D13" s="1">
        <f>VLOOKUP(($A13&amp;$B13),Endogenous_Learning!$A$17:$J$56,O$1,FALSE)</f>
        <v>1067679998.3224591</v>
      </c>
      <c r="E13" s="1">
        <f>VLOOKUP(($A13&amp;$B13),Endogenous_Learning!$A$17:$J$56,P$1,FALSE)</f>
        <v>32057951596.863209</v>
      </c>
      <c r="F13" s="1">
        <f>VLOOKUP(($A13&amp;$B13),Endogenous_Learning!$A$17:$J$56,Q$1,FALSE)</f>
        <v>64115903193.726418</v>
      </c>
      <c r="G13" s="1">
        <f>VLOOKUP(($A13&amp;$B13),Endogenous_Learning!$A$17:$J$56,R$1,FALSE)</f>
        <v>59.448424004149523</v>
      </c>
      <c r="H13">
        <f>VLOOKUP(($A13&amp;$B13),Endogenous_Adoption!$A$17:$J$56,P$1,FALSE)</f>
        <v>880031732.95167542</v>
      </c>
      <c r="I13">
        <f>VLOOKUP(($A13&amp;$B13),Endogenous_Adoption!$A$17:$J$56,Q$1,FALSE)</f>
        <v>1067679998.322459</v>
      </c>
      <c r="J13">
        <f>VLOOKUP(($A13&amp;$B13),Endogenous_Adoption!$A$17:$J$56,R$1,FALSE)</f>
        <v>0.34797587143705827</v>
      </c>
    </row>
    <row r="14" spans="1:18" x14ac:dyDescent="0.3">
      <c r="A14" s="3" t="s">
        <v>16</v>
      </c>
      <c r="B14" s="3">
        <f>1</f>
        <v>1</v>
      </c>
      <c r="C14" s="1">
        <f>VLOOKUP(($A14&amp;$B14),Endogenous_Learning!$A$17:$J$56,N$1,FALSE)</f>
        <v>0</v>
      </c>
      <c r="D14" s="1">
        <f>VLOOKUP(($A14&amp;$B14),Endogenous_Learning!$A$17:$J$56,O$1,FALSE)</f>
        <v>129438671.46854091</v>
      </c>
      <c r="E14" s="1">
        <f>VLOOKUP(($A14&amp;$B14),Endogenous_Learning!$A$17:$J$56,P$1,FALSE)</f>
        <v>0</v>
      </c>
      <c r="F14" s="1">
        <f>VLOOKUP(($A14&amp;$B14),Endogenous_Learning!$A$17:$J$56,Q$1,FALSE)</f>
        <v>10018109874.019751</v>
      </c>
      <c r="G14" s="1">
        <f>VLOOKUP(($A14&amp;$B14),Endogenous_Learning!$A$17:$J$56,R$1,FALSE)</f>
        <v>77.396575230259344</v>
      </c>
      <c r="H14">
        <f>VLOOKUP(($A14&amp;$B14),Endogenous_Adoption!$A$17:$J$56,P$1,FALSE)</f>
        <v>317086936.83932453</v>
      </c>
      <c r="I14">
        <f>VLOOKUP(($A14&amp;$B14),Endogenous_Adoption!$A$17:$J$56,Q$1,FALSE)</f>
        <v>504735202.21010816</v>
      </c>
      <c r="J14">
        <f>VLOOKUP(($A14&amp;$B14),Endogenous_Adoption!$A$17:$J$56,R$1,FALSE)</f>
        <v>1.449707906005433</v>
      </c>
    </row>
    <row r="15" spans="1:18" x14ac:dyDescent="0.3">
      <c r="A15" s="3" t="s">
        <v>16</v>
      </c>
      <c r="B15" s="3">
        <f t="shared" si="1"/>
        <v>2</v>
      </c>
      <c r="C15" s="1">
        <f>VLOOKUP(($A15&amp;$B15),Endogenous_Learning!$A$17:$J$56,N$1,FALSE)</f>
        <v>129438671.46854091</v>
      </c>
      <c r="D15" s="1">
        <f>VLOOKUP(($A15&amp;$B15),Endogenous_Learning!$A$17:$J$56,O$1,FALSE)</f>
        <v>261530935.20623025</v>
      </c>
      <c r="E15" s="1">
        <f>VLOOKUP(($A15&amp;$B15),Endogenous_Learning!$A$17:$J$56,P$1,FALSE)</f>
        <v>10018109874.019751</v>
      </c>
      <c r="F15" s="1">
        <f>VLOOKUP(($A15&amp;$B15),Endogenous_Learning!$A$17:$J$56,Q$1,FALSE)</f>
        <v>20036219748.039501</v>
      </c>
      <c r="G15" s="1">
        <f>VLOOKUP(($A15&amp;$B15),Endogenous_Learning!$A$17:$J$56,R$1,FALSE)</f>
        <v>75.841760831004095</v>
      </c>
      <c r="H15">
        <f>VLOOKUP(($A15&amp;$B15),Endogenous_Adoption!$A$17:$J$56,P$1,FALSE)</f>
        <v>504735202.21010816</v>
      </c>
      <c r="I15">
        <f>VLOOKUP(($A15&amp;$B15),Endogenous_Adoption!$A$17:$J$56,Q$1,FALSE)</f>
        <v>692383467.58089185</v>
      </c>
      <c r="J15">
        <f>VLOOKUP(($A15&amp;$B15),Endogenous_Adoption!$A$17:$J$56,R$1,FALSE)</f>
        <v>1.4205848250387942</v>
      </c>
    </row>
    <row r="16" spans="1:18" x14ac:dyDescent="0.3">
      <c r="A16" s="3" t="s">
        <v>16</v>
      </c>
      <c r="B16" s="3">
        <f t="shared" si="1"/>
        <v>3</v>
      </c>
      <c r="C16" s="1">
        <f>VLOOKUP(($A16&amp;$B16),Endogenous_Learning!$A$17:$J$56,N$1,FALSE)</f>
        <v>261530935.20623025</v>
      </c>
      <c r="D16" s="1">
        <f>VLOOKUP(($A16&amp;$B16),Endogenous_Learning!$A$17:$J$56,O$1,FALSE)</f>
        <v>528423455.63218433</v>
      </c>
      <c r="E16" s="1">
        <f>VLOOKUP(($A16&amp;$B16),Endogenous_Learning!$A$17:$J$56,P$1,FALSE)</f>
        <v>20036219748.039501</v>
      </c>
      <c r="F16" s="1">
        <f>VLOOKUP(($A16&amp;$B16),Endogenous_Learning!$A$17:$J$56,Q$1,FALSE)</f>
        <v>40072439496.079002</v>
      </c>
      <c r="G16" s="1">
        <f>VLOOKUP(($A16&amp;$B16),Endogenous_Learning!$A$17:$J$56,R$1,FALSE)</f>
        <v>75.072241500294481</v>
      </c>
      <c r="H16">
        <f>VLOOKUP(($A16&amp;$B16),Endogenous_Adoption!$A$17:$J$56,P$1,FALSE)</f>
        <v>692383467.58089185</v>
      </c>
      <c r="I16">
        <f>VLOOKUP(($A16&amp;$B16),Endogenous_Adoption!$A$17:$J$56,Q$1,FALSE)</f>
        <v>880031732.95167542</v>
      </c>
      <c r="J16">
        <f>VLOOKUP(($A16&amp;$B16),Endogenous_Adoption!$A$17:$J$56,R$1,FALSE)</f>
        <v>0.70308551573982447</v>
      </c>
    </row>
    <row r="17" spans="1:10" x14ac:dyDescent="0.3">
      <c r="A17" s="3" t="s">
        <v>16</v>
      </c>
      <c r="B17" s="3">
        <f t="shared" si="1"/>
        <v>4</v>
      </c>
      <c r="C17" s="1">
        <f>VLOOKUP(($A17&amp;$B17),Endogenous_Learning!$A$17:$J$56,N$1,FALSE)</f>
        <v>528423455.63218433</v>
      </c>
      <c r="D17" s="1">
        <f>VLOOKUP(($A17&amp;$B17),Endogenous_Learning!$A$17:$J$56,O$1,FALSE)</f>
        <v>1067679998.3224591</v>
      </c>
      <c r="E17" s="1">
        <f>VLOOKUP(($A17&amp;$B17),Endogenous_Learning!$A$17:$J$56,P$1,FALSE)</f>
        <v>40072439496.079002</v>
      </c>
      <c r="F17" s="1">
        <f>VLOOKUP(($A17&amp;$B17),Endogenous_Learning!$A$17:$J$56,Q$1,FALSE)</f>
        <v>80144878992.158005</v>
      </c>
      <c r="G17" s="1">
        <f>VLOOKUP(($A17&amp;$B17),Endogenous_Learning!$A$17:$J$56,R$1,FALSE)</f>
        <v>74.310530005186891</v>
      </c>
      <c r="H17">
        <f>VLOOKUP(($A17&amp;$B17),Endogenous_Adoption!$A$17:$J$56,P$1,FALSE)</f>
        <v>880031732.95167542</v>
      </c>
      <c r="I17">
        <f>VLOOKUP(($A17&amp;$B17),Endogenous_Adoption!$A$17:$J$56,Q$1,FALSE)</f>
        <v>1067679998.322459</v>
      </c>
      <c r="J17">
        <f>VLOOKUP(($A17&amp;$B17),Endogenous_Adoption!$A$17:$J$56,R$1,FALSE)</f>
        <v>0.34797587143705827</v>
      </c>
    </row>
    <row r="18" spans="1:10" x14ac:dyDescent="0.3">
      <c r="A18" s="3" t="s">
        <v>20</v>
      </c>
      <c r="B18" s="3">
        <f>1</f>
        <v>1</v>
      </c>
      <c r="C18" s="1">
        <f>VLOOKUP(($A18&amp;$B18),Endogenous_Learning!$A$17:$J$56,N$1,FALSE)</f>
        <v>0</v>
      </c>
      <c r="D18" s="1">
        <f>VLOOKUP(($A18&amp;$B18),Endogenous_Learning!$A$17:$J$56,O$1,FALSE)</f>
        <v>125507074.87967606</v>
      </c>
      <c r="E18" s="1">
        <f>VLOOKUP(($A18&amp;$B18),Endogenous_Learning!$A$17:$J$56,P$1,FALSE)</f>
        <v>0</v>
      </c>
      <c r="F18" s="1">
        <f>VLOOKUP(($A18&amp;$B18),Endogenous_Learning!$A$17:$J$56,Q$1,FALSE)</f>
        <v>37535124399.967171</v>
      </c>
      <c r="G18" s="1">
        <f>VLOOKUP(($A18&amp;$B18),Endogenous_Learning!$A$17:$J$56,R$1,FALSE)</f>
        <v>299.06779706205555</v>
      </c>
      <c r="H18">
        <f>VLOOKUP(($A18&amp;$B18),Endogenous_Adoption!$A$17:$J$56,P$1,FALSE)</f>
        <v>313155340.25045967</v>
      </c>
      <c r="I18">
        <f>VLOOKUP(($A18&amp;$B18),Endogenous_Adoption!$A$17:$J$56,Q$1,FALSE)</f>
        <v>500803605.6212433</v>
      </c>
      <c r="J18">
        <f>VLOOKUP(($A18&amp;$B18),Endogenous_Adoption!$A$17:$J$56,R$1,FALSE)</f>
        <v>1.4951210164899666</v>
      </c>
    </row>
    <row r="19" spans="1:10" x14ac:dyDescent="0.3">
      <c r="A19" s="3" t="s">
        <v>20</v>
      </c>
      <c r="B19" s="3">
        <f t="shared" si="1"/>
        <v>2</v>
      </c>
      <c r="C19" s="1">
        <f>VLOOKUP(($A19&amp;$B19),Endogenous_Learning!$A$17:$J$56,N$1,FALSE)</f>
        <v>125507074.87967606</v>
      </c>
      <c r="D19" s="1">
        <f>VLOOKUP(($A19&amp;$B19),Endogenous_Learning!$A$17:$J$56,O$1,FALSE)</f>
        <v>256292284.9103969</v>
      </c>
      <c r="E19" s="1">
        <f>VLOOKUP(($A19&amp;$B19),Endogenous_Learning!$A$17:$J$56,P$1,FALSE)</f>
        <v>37535124399.967171</v>
      </c>
      <c r="F19" s="1">
        <f>VLOOKUP(($A19&amp;$B19),Endogenous_Learning!$A$17:$J$56,Q$1,FALSE)</f>
        <v>75070248799.934341</v>
      </c>
      <c r="G19" s="1">
        <f>VLOOKUP(($A19&amp;$B19),Endogenous_Learning!$A$17:$J$56,R$1,FALSE)</f>
        <v>286.9982346715683</v>
      </c>
      <c r="H19">
        <f>VLOOKUP(($A19&amp;$B19),Endogenous_Adoption!$A$17:$J$56,P$1,FALSE)</f>
        <v>500803605.6212433</v>
      </c>
      <c r="I19">
        <f>VLOOKUP(($A19&amp;$B19),Endogenous_Adoption!$A$17:$J$56,Q$1,FALSE)</f>
        <v>688451870.99202693</v>
      </c>
      <c r="J19">
        <f>VLOOKUP(($A19&amp;$B19),Endogenous_Adoption!$A$17:$J$56,R$1,FALSE)</f>
        <v>1.4347820011659262</v>
      </c>
    </row>
    <row r="20" spans="1:10" x14ac:dyDescent="0.3">
      <c r="A20" s="3" t="s">
        <v>20</v>
      </c>
      <c r="B20" s="3">
        <f t="shared" si="1"/>
        <v>3</v>
      </c>
      <c r="C20" s="1">
        <f>VLOOKUP(($A20&amp;$B20),Endogenous_Learning!$A$17:$J$56,N$1,FALSE)</f>
        <v>256292284.9103969</v>
      </c>
      <c r="D20" s="1">
        <f>VLOOKUP(($A20&amp;$B20),Endogenous_Learning!$A$17:$J$56,O$1,FALSE)</f>
        <v>523362809.36803681</v>
      </c>
      <c r="E20" s="1">
        <f>VLOOKUP(($A20&amp;$B20),Endogenous_Learning!$A$17:$J$56,P$1,FALSE)</f>
        <v>75070248799.934341</v>
      </c>
      <c r="F20" s="1">
        <f>VLOOKUP(($A20&amp;$B20),Endogenous_Learning!$A$17:$J$56,Q$1,FALSE)</f>
        <v>150140497599.86868</v>
      </c>
      <c r="G20" s="1">
        <f>VLOOKUP(($A20&amp;$B20),Endogenous_Learning!$A$17:$J$56,R$1,FALSE)</f>
        <v>281.08773498080745</v>
      </c>
      <c r="H20">
        <f>VLOOKUP(($A20&amp;$B20),Endogenous_Adoption!$A$17:$J$56,P$1,FALSE)</f>
        <v>688451870.99202693</v>
      </c>
      <c r="I20">
        <f>VLOOKUP(($A20&amp;$B20),Endogenous_Adoption!$A$17:$J$56,Q$1,FALSE)</f>
        <v>876100136.36281061</v>
      </c>
      <c r="J20">
        <f>VLOOKUP(($A20&amp;$B20),Endogenous_Adoption!$A$17:$J$56,R$1,FALSE)</f>
        <v>0.70261690522327414</v>
      </c>
    </row>
    <row r="21" spans="1:10" x14ac:dyDescent="0.3">
      <c r="A21" s="3" t="s">
        <v>20</v>
      </c>
      <c r="B21" s="3">
        <f t="shared" si="1"/>
        <v>4</v>
      </c>
      <c r="C21" s="1">
        <f>VLOOKUP(($A21&amp;$B21),Endogenous_Learning!$A$17:$J$56,N$1,FALSE)</f>
        <v>523362809.36803681</v>
      </c>
      <c r="D21" s="1">
        <f>VLOOKUP(($A21&amp;$B21),Endogenous_Learning!$A$17:$J$56,O$1,FALSE)</f>
        <v>1068735371.122728</v>
      </c>
      <c r="E21" s="1">
        <f>VLOOKUP(($A21&amp;$B21),Endogenous_Learning!$A$17:$J$56,P$1,FALSE)</f>
        <v>150140497599.86868</v>
      </c>
      <c r="F21" s="1">
        <f>VLOOKUP(($A21&amp;$B21),Endogenous_Learning!$A$17:$J$56,Q$1,FALSE)</f>
        <v>300280995199.73737</v>
      </c>
      <c r="G21" s="1">
        <f>VLOOKUP(($A21&amp;$B21),Endogenous_Learning!$A$17:$J$56,R$1,FALSE)</f>
        <v>275.29895731608508</v>
      </c>
      <c r="H21">
        <f>VLOOKUP(($A21&amp;$B21),Endogenous_Adoption!$A$17:$J$56,P$1,FALSE)</f>
        <v>876100136.36281061</v>
      </c>
      <c r="I21">
        <f>VLOOKUP(($A21&amp;$B21),Endogenous_Adoption!$A$17:$J$56,Q$1,FALSE)</f>
        <v>1063748401.7335942</v>
      </c>
      <c r="J21">
        <f>VLOOKUP(($A21&amp;$B21),Endogenous_Adoption!$A$17:$J$56,R$1,FALSE)</f>
        <v>0.3440735352857518</v>
      </c>
    </row>
    <row r="22" spans="1:10" x14ac:dyDescent="0.3">
      <c r="A22" s="3" t="s">
        <v>17</v>
      </c>
      <c r="B22" s="3">
        <f>1</f>
        <v>1</v>
      </c>
      <c r="C22" s="1">
        <f>VLOOKUP(($A22&amp;$B22),Endogenous_Learning!$A$17:$J$56,N$1,FALSE)</f>
        <v>0</v>
      </c>
      <c r="D22" s="1">
        <f>VLOOKUP(($A22&amp;$B22),Endogenous_Learning!$A$17:$J$56,O$1,FALSE)</f>
        <v>129438671.46854091</v>
      </c>
      <c r="E22" s="1">
        <f>VLOOKUP(($A22&amp;$B22),Endogenous_Learning!$A$17:$J$56,P$1,FALSE)</f>
        <v>0</v>
      </c>
      <c r="F22" s="1">
        <f>VLOOKUP(($A22&amp;$B22),Endogenous_Learning!$A$17:$J$56,Q$1,FALSE)</f>
        <v>10018109874.019751</v>
      </c>
      <c r="G22" s="1">
        <f>VLOOKUP(($A22&amp;$B22),Endogenous_Learning!$A$17:$J$56,R$1,FALSE)</f>
        <v>77.396575230259344</v>
      </c>
      <c r="H22">
        <f>VLOOKUP(($A22&amp;$B22),Endogenous_Adoption!$A$17:$J$56,P$1,FALSE)</f>
        <v>317086936.83932453</v>
      </c>
      <c r="I22">
        <f>VLOOKUP(($A22&amp;$B22),Endogenous_Adoption!$A$17:$J$56,Q$1,FALSE)</f>
        <v>504735202.21010816</v>
      </c>
      <c r="J22">
        <f>VLOOKUP(($A22&amp;$B22),Endogenous_Adoption!$A$17:$J$56,R$1,FALSE)</f>
        <v>1.449707906005433</v>
      </c>
    </row>
    <row r="23" spans="1:10" x14ac:dyDescent="0.3">
      <c r="A23" s="3" t="s">
        <v>17</v>
      </c>
      <c r="B23" s="3">
        <f t="shared" si="1"/>
        <v>2</v>
      </c>
      <c r="C23" s="1">
        <f>VLOOKUP(($A23&amp;$B23),Endogenous_Learning!$A$17:$J$56,N$1,FALSE)</f>
        <v>129438671.46854091</v>
      </c>
      <c r="D23" s="1">
        <f>VLOOKUP(($A23&amp;$B23),Endogenous_Learning!$A$17:$J$56,O$1,FALSE)</f>
        <v>261530935.20623025</v>
      </c>
      <c r="E23" s="1">
        <f>VLOOKUP(($A23&amp;$B23),Endogenous_Learning!$A$17:$J$56,P$1,FALSE)</f>
        <v>10018109874.019751</v>
      </c>
      <c r="F23" s="1">
        <f>VLOOKUP(($A23&amp;$B23),Endogenous_Learning!$A$17:$J$56,Q$1,FALSE)</f>
        <v>20036219748.039501</v>
      </c>
      <c r="G23" s="1">
        <f>VLOOKUP(($A23&amp;$B23),Endogenous_Learning!$A$17:$J$56,R$1,FALSE)</f>
        <v>75.841760831004095</v>
      </c>
      <c r="H23">
        <f>VLOOKUP(($A23&amp;$B23),Endogenous_Adoption!$A$17:$J$56,P$1,FALSE)</f>
        <v>504735202.21010816</v>
      </c>
      <c r="I23">
        <f>VLOOKUP(($A23&amp;$B23),Endogenous_Adoption!$A$17:$J$56,Q$1,FALSE)</f>
        <v>692383467.58089185</v>
      </c>
      <c r="J23">
        <f>VLOOKUP(($A23&amp;$B23),Endogenous_Adoption!$A$17:$J$56,R$1,FALSE)</f>
        <v>1.4205848250387942</v>
      </c>
    </row>
    <row r="24" spans="1:10" x14ac:dyDescent="0.3">
      <c r="A24" s="3" t="s">
        <v>17</v>
      </c>
      <c r="B24" s="3">
        <f t="shared" si="1"/>
        <v>3</v>
      </c>
      <c r="C24" s="1">
        <f>VLOOKUP(($A24&amp;$B24),Endogenous_Learning!$A$17:$J$56,N$1,FALSE)</f>
        <v>261530935.20623025</v>
      </c>
      <c r="D24" s="1">
        <f>VLOOKUP(($A24&amp;$B24),Endogenous_Learning!$A$17:$J$56,O$1,FALSE)</f>
        <v>528423455.63218433</v>
      </c>
      <c r="E24" s="1">
        <f>VLOOKUP(($A24&amp;$B24),Endogenous_Learning!$A$17:$J$56,P$1,FALSE)</f>
        <v>20036219748.039501</v>
      </c>
      <c r="F24" s="1">
        <f>VLOOKUP(($A24&amp;$B24),Endogenous_Learning!$A$17:$J$56,Q$1,FALSE)</f>
        <v>40072439496.079002</v>
      </c>
      <c r="G24" s="1">
        <f>VLOOKUP(($A24&amp;$B24),Endogenous_Learning!$A$17:$J$56,R$1,FALSE)</f>
        <v>75.072241500294481</v>
      </c>
      <c r="H24">
        <f>VLOOKUP(($A24&amp;$B24),Endogenous_Adoption!$A$17:$J$56,P$1,FALSE)</f>
        <v>692383467.58089185</v>
      </c>
      <c r="I24">
        <f>VLOOKUP(($A24&amp;$B24),Endogenous_Adoption!$A$17:$J$56,Q$1,FALSE)</f>
        <v>880031732.95167542</v>
      </c>
      <c r="J24">
        <f>VLOOKUP(($A24&amp;$B24),Endogenous_Adoption!$A$17:$J$56,R$1,FALSE)</f>
        <v>0.70308551573982447</v>
      </c>
    </row>
    <row r="25" spans="1:10" x14ac:dyDescent="0.3">
      <c r="A25" s="3" t="s">
        <v>17</v>
      </c>
      <c r="B25" s="3">
        <f t="shared" si="1"/>
        <v>4</v>
      </c>
      <c r="C25" s="1">
        <f>VLOOKUP(($A25&amp;$B25),Endogenous_Learning!$A$17:$J$56,N$1,FALSE)</f>
        <v>528423455.63218433</v>
      </c>
      <c r="D25" s="1">
        <f>VLOOKUP(($A25&amp;$B25),Endogenous_Learning!$A$17:$J$56,O$1,FALSE)</f>
        <v>1067679998.3224591</v>
      </c>
      <c r="E25" s="1">
        <f>VLOOKUP(($A25&amp;$B25),Endogenous_Learning!$A$17:$J$56,P$1,FALSE)</f>
        <v>40072439496.079002</v>
      </c>
      <c r="F25" s="1">
        <f>VLOOKUP(($A25&amp;$B25),Endogenous_Learning!$A$17:$J$56,Q$1,FALSE)</f>
        <v>80144878992.158005</v>
      </c>
      <c r="G25" s="1">
        <f>VLOOKUP(($A25&amp;$B25),Endogenous_Learning!$A$17:$J$56,R$1,FALSE)</f>
        <v>74.310530005186891</v>
      </c>
      <c r="H25">
        <f>VLOOKUP(($A25&amp;$B25),Endogenous_Adoption!$A$17:$J$56,P$1,FALSE)</f>
        <v>880031732.95167542</v>
      </c>
      <c r="I25">
        <f>VLOOKUP(($A25&amp;$B25),Endogenous_Adoption!$A$17:$J$56,Q$1,FALSE)</f>
        <v>1067679998.322459</v>
      </c>
      <c r="J25">
        <f>VLOOKUP(($A25&amp;$B25),Endogenous_Adoption!$A$17:$J$56,R$1,FALSE)</f>
        <v>0.34797587143705827</v>
      </c>
    </row>
    <row r="26" spans="1:10" x14ac:dyDescent="0.3">
      <c r="A26" s="3" t="s">
        <v>18</v>
      </c>
      <c r="B26" s="3">
        <f>1</f>
        <v>1</v>
      </c>
      <c r="C26" s="1">
        <f>VLOOKUP(($A26&amp;$B26),Endogenous_Learning!$A$17:$J$56,N$1,FALSE)</f>
        <v>0</v>
      </c>
      <c r="D26" s="1">
        <f>VLOOKUP(($A26&amp;$B26),Endogenous_Learning!$A$17:$J$56,O$1,FALSE)</f>
        <v>129438671.46854091</v>
      </c>
      <c r="E26" s="1">
        <f>VLOOKUP(($A26&amp;$B26),Endogenous_Learning!$A$17:$J$56,P$1,FALSE)</f>
        <v>0</v>
      </c>
      <c r="F26" s="1">
        <f>VLOOKUP(($A26&amp;$B26),Endogenous_Learning!$A$17:$J$56,Q$1,FALSE)</f>
        <v>10018109874.019751</v>
      </c>
      <c r="G26" s="1">
        <f>VLOOKUP(($A26&amp;$B26),Endogenous_Learning!$A$17:$J$56,R$1,FALSE)</f>
        <v>77.396575230259344</v>
      </c>
      <c r="H26">
        <f>VLOOKUP(($A26&amp;$B26),Endogenous_Adoption!$A$17:$J$56,P$1,FALSE)</f>
        <v>317086936.83932453</v>
      </c>
      <c r="I26">
        <f>VLOOKUP(($A26&amp;$B26),Endogenous_Adoption!$A$17:$J$56,Q$1,FALSE)</f>
        <v>504735202.21010816</v>
      </c>
      <c r="J26">
        <f>VLOOKUP(($A26&amp;$B26),Endogenous_Adoption!$A$17:$J$56,R$1,FALSE)</f>
        <v>1.449707906005433</v>
      </c>
    </row>
    <row r="27" spans="1:10" x14ac:dyDescent="0.3">
      <c r="A27" s="3" t="s">
        <v>18</v>
      </c>
      <c r="B27" s="3">
        <f t="shared" si="1"/>
        <v>2</v>
      </c>
      <c r="C27" s="1">
        <f>VLOOKUP(($A27&amp;$B27),Endogenous_Learning!$A$17:$J$56,N$1,FALSE)</f>
        <v>129438671.46854091</v>
      </c>
      <c r="D27" s="1">
        <f>VLOOKUP(($A27&amp;$B27),Endogenous_Learning!$A$17:$J$56,O$1,FALSE)</f>
        <v>261530935.20623025</v>
      </c>
      <c r="E27" s="1">
        <f>VLOOKUP(($A27&amp;$B27),Endogenous_Learning!$A$17:$J$56,P$1,FALSE)</f>
        <v>10018109874.019751</v>
      </c>
      <c r="F27" s="1">
        <f>VLOOKUP(($A27&amp;$B27),Endogenous_Learning!$A$17:$J$56,Q$1,FALSE)</f>
        <v>20036219748.039501</v>
      </c>
      <c r="G27" s="1">
        <f>VLOOKUP(($A27&amp;$B27),Endogenous_Learning!$A$17:$J$56,R$1,FALSE)</f>
        <v>75.841760831004095</v>
      </c>
      <c r="H27">
        <f>VLOOKUP(($A27&amp;$B27),Endogenous_Adoption!$A$17:$J$56,P$1,FALSE)</f>
        <v>504735202.21010816</v>
      </c>
      <c r="I27">
        <f>VLOOKUP(($A27&amp;$B27),Endogenous_Adoption!$A$17:$J$56,Q$1,FALSE)</f>
        <v>692383467.58089185</v>
      </c>
      <c r="J27">
        <f>VLOOKUP(($A27&amp;$B27),Endogenous_Adoption!$A$17:$J$56,R$1,FALSE)</f>
        <v>1.4205848250387942</v>
      </c>
    </row>
    <row r="28" spans="1:10" x14ac:dyDescent="0.3">
      <c r="A28" s="3" t="s">
        <v>18</v>
      </c>
      <c r="B28" s="3">
        <f t="shared" si="1"/>
        <v>3</v>
      </c>
      <c r="C28" s="1">
        <f>VLOOKUP(($A28&amp;$B28),Endogenous_Learning!$A$17:$J$56,N$1,FALSE)</f>
        <v>261530935.20623025</v>
      </c>
      <c r="D28" s="1">
        <f>VLOOKUP(($A28&amp;$B28),Endogenous_Learning!$A$17:$J$56,O$1,FALSE)</f>
        <v>528423455.63218433</v>
      </c>
      <c r="E28" s="1">
        <f>VLOOKUP(($A28&amp;$B28),Endogenous_Learning!$A$17:$J$56,P$1,FALSE)</f>
        <v>20036219748.039501</v>
      </c>
      <c r="F28" s="1">
        <f>VLOOKUP(($A28&amp;$B28),Endogenous_Learning!$A$17:$J$56,Q$1,FALSE)</f>
        <v>40072439496.079002</v>
      </c>
      <c r="G28" s="1">
        <f>VLOOKUP(($A28&amp;$B28),Endogenous_Learning!$A$17:$J$56,R$1,FALSE)</f>
        <v>75.072241500294481</v>
      </c>
      <c r="H28">
        <f>VLOOKUP(($A28&amp;$B28),Endogenous_Adoption!$A$17:$J$56,P$1,FALSE)</f>
        <v>692383467.58089185</v>
      </c>
      <c r="I28">
        <f>VLOOKUP(($A28&amp;$B28),Endogenous_Adoption!$A$17:$J$56,Q$1,FALSE)</f>
        <v>880031732.95167542</v>
      </c>
      <c r="J28">
        <f>VLOOKUP(($A28&amp;$B28),Endogenous_Adoption!$A$17:$J$56,R$1,FALSE)</f>
        <v>0.70308551573982447</v>
      </c>
    </row>
    <row r="29" spans="1:10" x14ac:dyDescent="0.3">
      <c r="A29" s="3" t="s">
        <v>18</v>
      </c>
      <c r="B29" s="3">
        <f t="shared" si="1"/>
        <v>4</v>
      </c>
      <c r="C29" s="1">
        <f>VLOOKUP(($A29&amp;$B29),Endogenous_Learning!$A$17:$J$56,N$1,FALSE)</f>
        <v>528423455.63218433</v>
      </c>
      <c r="D29" s="1">
        <f>VLOOKUP(($A29&amp;$B29),Endogenous_Learning!$A$17:$J$56,O$1,FALSE)</f>
        <v>1067679998.3224591</v>
      </c>
      <c r="E29" s="1">
        <f>VLOOKUP(($A29&amp;$B29),Endogenous_Learning!$A$17:$J$56,P$1,FALSE)</f>
        <v>40072439496.079002</v>
      </c>
      <c r="F29" s="1">
        <f>VLOOKUP(($A29&amp;$B29),Endogenous_Learning!$A$17:$J$56,Q$1,FALSE)</f>
        <v>80144878992.158005</v>
      </c>
      <c r="G29" s="1">
        <f>VLOOKUP(($A29&amp;$B29),Endogenous_Learning!$A$17:$J$56,R$1,FALSE)</f>
        <v>74.310530005186891</v>
      </c>
      <c r="H29">
        <f>VLOOKUP(($A29&amp;$B29),Endogenous_Adoption!$A$17:$J$56,P$1,FALSE)</f>
        <v>880031732.95167542</v>
      </c>
      <c r="I29">
        <f>VLOOKUP(($A29&amp;$B29),Endogenous_Adoption!$A$17:$J$56,Q$1,FALSE)</f>
        <v>1067679998.322459</v>
      </c>
      <c r="J29">
        <f>VLOOKUP(($A29&amp;$B29),Endogenous_Adoption!$A$17:$J$56,R$1,FALSE)</f>
        <v>0.34797587143705827</v>
      </c>
    </row>
    <row r="30" spans="1:10" x14ac:dyDescent="0.3">
      <c r="A30" s="3" t="s">
        <v>19</v>
      </c>
      <c r="B30" s="3">
        <f>1</f>
        <v>1</v>
      </c>
      <c r="C30" s="1">
        <f>VLOOKUP(($A30&amp;$B30),Endogenous_Learning!$A$17:$J$56,N$1,FALSE)</f>
        <v>0</v>
      </c>
      <c r="D30" s="1">
        <f>VLOOKUP(($A30&amp;$B30),Endogenous_Learning!$A$17:$J$56,O$1,FALSE)</f>
        <v>127477421.89334963</v>
      </c>
      <c r="E30" s="1">
        <f>VLOOKUP(($A30&amp;$B30),Endogenous_Learning!$A$17:$J$56,P$1,FALSE)</f>
        <v>0</v>
      </c>
      <c r="F30" s="1">
        <f>VLOOKUP(($A30&amp;$B30),Endogenous_Learning!$A$17:$J$56,Q$1,FALSE)</f>
        <v>56388045502.570824</v>
      </c>
      <c r="G30" s="1">
        <f>VLOOKUP(($A30&amp;$B30),Endogenous_Learning!$A$17:$J$56,R$1,FALSE)</f>
        <v>442.33751094955687</v>
      </c>
      <c r="H30">
        <f>VLOOKUP(($A30&amp;$B30),Endogenous_Adoption!$A$17:$J$56,P$1,FALSE)</f>
        <v>315125687.26413327</v>
      </c>
      <c r="I30">
        <f>VLOOKUP(($A30&amp;$B30),Endogenous_Adoption!$A$17:$J$56,Q$1,FALSE)</f>
        <v>502773952.6349169</v>
      </c>
      <c r="J30">
        <f>VLOOKUP(($A30&amp;$B30),Endogenous_Adoption!$A$17:$J$56,R$1,FALSE)</f>
        <v>1.4720117694863191</v>
      </c>
    </row>
    <row r="31" spans="1:10" x14ac:dyDescent="0.3">
      <c r="A31" s="3" t="s">
        <v>19</v>
      </c>
      <c r="B31" s="3">
        <f t="shared" si="1"/>
        <v>2</v>
      </c>
      <c r="C31" s="1">
        <f>VLOOKUP(($A31&amp;$B31),Endogenous_Learning!$A$17:$J$56,N$1,FALSE)</f>
        <v>127477421.89334963</v>
      </c>
      <c r="D31" s="1">
        <f>VLOOKUP(($A31&amp;$B31),Endogenous_Learning!$A$17:$J$56,O$1,FALSE)</f>
        <v>258924619.02616656</v>
      </c>
      <c r="E31" s="1">
        <f>VLOOKUP(($A31&amp;$B31),Endogenous_Learning!$A$17:$J$56,P$1,FALSE)</f>
        <v>56388045502.570824</v>
      </c>
      <c r="F31" s="1">
        <f>VLOOKUP(($A31&amp;$B31),Endogenous_Learning!$A$17:$J$56,Q$1,FALSE)</f>
        <v>112776091005.14165</v>
      </c>
      <c r="G31" s="1">
        <f>VLOOKUP(($A31&amp;$B31),Endogenous_Learning!$A$17:$J$56,R$1,FALSE)</f>
        <v>428.97868294289452</v>
      </c>
      <c r="H31">
        <f>VLOOKUP(($A31&amp;$B31),Endogenous_Adoption!$A$17:$J$56,P$1,FALSE)</f>
        <v>502773952.6349169</v>
      </c>
      <c r="I31">
        <f>VLOOKUP(($A31&amp;$B31),Endogenous_Adoption!$A$17:$J$56,Q$1,FALSE)</f>
        <v>690422218.00570059</v>
      </c>
      <c r="J31">
        <f>VLOOKUP(($A31&amp;$B31),Endogenous_Adoption!$A$17:$J$56,R$1,FALSE)</f>
        <v>1.4275562314286554</v>
      </c>
    </row>
    <row r="32" spans="1:10" x14ac:dyDescent="0.3">
      <c r="A32" s="3" t="s">
        <v>19</v>
      </c>
      <c r="B32" s="3">
        <f t="shared" si="1"/>
        <v>3</v>
      </c>
      <c r="C32" s="1">
        <f>VLOOKUP(($A32&amp;$B32),Endogenous_Learning!$A$17:$J$56,N$1,FALSE)</f>
        <v>258924619.02616656</v>
      </c>
      <c r="D32" s="1">
        <f>VLOOKUP(($A32&amp;$B32),Endogenous_Learning!$A$17:$J$56,O$1,FALSE)</f>
        <v>525912411.32828814</v>
      </c>
      <c r="E32" s="1">
        <f>VLOOKUP(($A32&amp;$B32),Endogenous_Learning!$A$17:$J$56,P$1,FALSE)</f>
        <v>112776091005.14165</v>
      </c>
      <c r="F32" s="1">
        <f>VLOOKUP(($A32&amp;$B32),Endogenous_Learning!$A$17:$J$56,Q$1,FALSE)</f>
        <v>225552182010.28329</v>
      </c>
      <c r="G32" s="1">
        <f>VLOOKUP(($A32&amp;$B32),Endogenous_Learning!$A$17:$J$56,R$1,FALSE)</f>
        <v>422.40167624415199</v>
      </c>
      <c r="H32">
        <f>VLOOKUP(($A32&amp;$B32),Endogenous_Adoption!$A$17:$J$56,P$1,FALSE)</f>
        <v>690422218.00570059</v>
      </c>
      <c r="I32">
        <f>VLOOKUP(($A32&amp;$B32),Endogenous_Adoption!$A$17:$J$56,Q$1,FALSE)</f>
        <v>878070483.37648416</v>
      </c>
      <c r="J32">
        <f>VLOOKUP(($A32&amp;$B32),Endogenous_Adoption!$A$17:$J$56,R$1,FALSE)</f>
        <v>0.70283462682983666</v>
      </c>
    </row>
    <row r="33" spans="1:10" x14ac:dyDescent="0.3">
      <c r="A33" s="3" t="s">
        <v>19</v>
      </c>
      <c r="B33" s="3">
        <f t="shared" si="1"/>
        <v>4</v>
      </c>
      <c r="C33" s="1">
        <f>VLOOKUP(($A33&amp;$B33),Endogenous_Learning!$A$17:$J$56,N$1,FALSE)</f>
        <v>525912411.32828814</v>
      </c>
      <c r="D33" s="1">
        <f>VLOOKUP(($A33&amp;$B33),Endogenous_Learning!$A$17:$J$56,O$1,FALSE)</f>
        <v>1068202264.5408753</v>
      </c>
      <c r="E33" s="1">
        <f>VLOOKUP(($A33&amp;$B33),Endogenous_Learning!$A$17:$J$56,P$1,FALSE)</f>
        <v>225552182010.28329</v>
      </c>
      <c r="F33" s="1">
        <f>VLOOKUP(($A33&amp;$B33),Endogenous_Learning!$A$17:$J$56,Q$1,FALSE)</f>
        <v>451104364020.56659</v>
      </c>
      <c r="G33" s="1">
        <f>VLOOKUP(($A33&amp;$B33),Endogenous_Learning!$A$17:$J$56,R$1,FALSE)</f>
        <v>415.92550676374702</v>
      </c>
      <c r="H33">
        <f>VLOOKUP(($A33&amp;$B33),Endogenous_Adoption!$A$17:$J$56,P$1,FALSE)</f>
        <v>878070483.37648416</v>
      </c>
      <c r="I33">
        <f>VLOOKUP(($A33&amp;$B33),Endogenous_Adoption!$A$17:$J$56,Q$1,FALSE)</f>
        <v>1065718748.7472677</v>
      </c>
      <c r="J33">
        <f>VLOOKUP(($A33&amp;$B33),Endogenous_Adoption!$A$17:$J$56,R$1,FALSE)</f>
        <v>0.34602946055349143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39" sqref="I3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zoomScale="85" zoomScaleNormal="85" workbookViewId="0">
      <selection activeCell="N48" sqref="N48"/>
    </sheetView>
  </sheetViews>
  <sheetFormatPr defaultRowHeight="14.4" x14ac:dyDescent="0.3"/>
  <cols>
    <col min="1" max="1" width="14.6640625" style="3" customWidth="1"/>
    <col min="2" max="2" width="17" style="3" customWidth="1"/>
    <col min="3" max="3" width="12" style="3" customWidth="1"/>
    <col min="4" max="4" width="12.44140625" style="3" bestFit="1" customWidth="1"/>
    <col min="5" max="5" width="8.88671875" style="3"/>
    <col min="6" max="6" width="12" style="3" bestFit="1" customWidth="1"/>
    <col min="7" max="7" width="11" style="3" bestFit="1" customWidth="1"/>
    <col min="8" max="8" width="11.6640625" style="3" customWidth="1"/>
    <col min="9" max="9" width="13.6640625" style="3" bestFit="1" customWidth="1"/>
    <col min="10" max="10" width="10.21875" style="3" bestFit="1" customWidth="1"/>
    <col min="11" max="12" width="8.88671875" style="3"/>
    <col min="13" max="13" width="12.44140625" style="3" bestFit="1" customWidth="1"/>
    <col min="14" max="14" width="8.88671875" style="3"/>
    <col min="15" max="15" width="12.88671875" style="3" bestFit="1" customWidth="1"/>
    <col min="16" max="16" width="14.109375" style="3" bestFit="1" customWidth="1"/>
    <col min="17" max="18" width="17.21875" style="3" bestFit="1" customWidth="1"/>
    <col min="19" max="19" width="9" style="3" bestFit="1" customWidth="1"/>
    <col min="20" max="16384" width="8.88671875" style="3"/>
  </cols>
  <sheetData>
    <row r="1" spans="1:19" ht="29.4" customHeight="1" x14ac:dyDescent="0.3">
      <c r="A1" s="10" t="s">
        <v>22</v>
      </c>
      <c r="B1" s="10" t="s">
        <v>23</v>
      </c>
      <c r="C1" s="11" t="s">
        <v>24</v>
      </c>
    </row>
    <row r="2" spans="1:19" x14ac:dyDescent="0.3">
      <c r="A2" s="3">
        <v>4</v>
      </c>
      <c r="B2" s="12">
        <f>SUM(M6:M9)</f>
        <v>0.9375</v>
      </c>
    </row>
    <row r="3" spans="1:19" x14ac:dyDescent="0.3">
      <c r="B3" s="12"/>
    </row>
    <row r="4" spans="1:19" ht="15" thickBot="1" x14ac:dyDescent="0.35">
      <c r="A4" s="3">
        <v>1</v>
      </c>
      <c r="B4" s="3">
        <f>A4+1</f>
        <v>2</v>
      </c>
      <c r="C4" s="3">
        <f t="shared" ref="C4:I4" si="0">B4+1</f>
        <v>3</v>
      </c>
      <c r="D4" s="3">
        <f t="shared" si="0"/>
        <v>4</v>
      </c>
      <c r="E4" s="3">
        <f t="shared" si="0"/>
        <v>5</v>
      </c>
      <c r="F4" s="3">
        <f t="shared" si="0"/>
        <v>6</v>
      </c>
      <c r="G4" s="3">
        <f t="shared" si="0"/>
        <v>7</v>
      </c>
      <c r="H4" s="3">
        <f t="shared" si="0"/>
        <v>8</v>
      </c>
      <c r="I4" s="3">
        <f t="shared" si="0"/>
        <v>9</v>
      </c>
    </row>
    <row r="5" spans="1:19" x14ac:dyDescent="0.3">
      <c r="A5" s="13" t="s">
        <v>13</v>
      </c>
      <c r="B5" s="13" t="s">
        <v>31</v>
      </c>
      <c r="C5" s="13" t="s">
        <v>5</v>
      </c>
      <c r="D5" s="13" t="s">
        <v>4</v>
      </c>
      <c r="E5" s="18" t="s">
        <v>26</v>
      </c>
      <c r="F5" s="13" t="s">
        <v>6</v>
      </c>
      <c r="G5" s="13" t="s">
        <v>14</v>
      </c>
      <c r="H5" s="13" t="s">
        <v>3</v>
      </c>
      <c r="I5" s="13" t="s">
        <v>25</v>
      </c>
      <c r="L5" s="5" t="s">
        <v>11</v>
      </c>
      <c r="M5" s="6" t="s">
        <v>21</v>
      </c>
    </row>
    <row r="6" spans="1:19" x14ac:dyDescent="0.3">
      <c r="A6" s="3" t="s">
        <v>0</v>
      </c>
      <c r="B6" s="14">
        <v>0.95</v>
      </c>
      <c r="C6" s="15">
        <f>-LN(B6)/LN(2)</f>
        <v>7.4000581443776928E-2</v>
      </c>
      <c r="D6" s="3">
        <v>1000</v>
      </c>
      <c r="E6" s="19">
        <f>1-C6</f>
        <v>0.92599941855622303</v>
      </c>
      <c r="F6" s="23">
        <v>1000000000</v>
      </c>
      <c r="G6" s="3">
        <v>0</v>
      </c>
      <c r="H6" s="16">
        <f t="shared" ref="H6:H13" si="1">(D6/(1-C6))*F6^(1-C6)</f>
        <v>233015093369.92017</v>
      </c>
      <c r="I6" s="16">
        <f>H6-G6</f>
        <v>233015093369.92017</v>
      </c>
      <c r="L6" s="2">
        <v>0</v>
      </c>
      <c r="M6" s="4">
        <f>1/(2^($A$2-L6))</f>
        <v>6.25E-2</v>
      </c>
    </row>
    <row r="7" spans="1:19" x14ac:dyDescent="0.3">
      <c r="A7" s="9" t="s">
        <v>1</v>
      </c>
      <c r="B7" s="14">
        <v>0.99</v>
      </c>
      <c r="C7" s="15">
        <f>-LN(B7)/LN(2)</f>
        <v>1.4499569695115091E-2</v>
      </c>
      <c r="D7" s="3">
        <v>1000</v>
      </c>
      <c r="E7" s="19">
        <f t="shared" ref="E7:E13" si="2">1-C7</f>
        <v>0.98550043030488488</v>
      </c>
      <c r="F7" s="23">
        <v>1000000000</v>
      </c>
      <c r="G7" s="3">
        <v>0</v>
      </c>
      <c r="H7" s="16">
        <f t="shared" si="1"/>
        <v>751358241566.19421</v>
      </c>
      <c r="I7" s="16">
        <f t="shared" ref="I7:I13" si="3">H7-G7</f>
        <v>751358241566.19421</v>
      </c>
      <c r="L7" s="2">
        <v>1</v>
      </c>
      <c r="M7" s="4">
        <f t="shared" ref="M7:M13" si="4">1/(2^($A$2-L7))</f>
        <v>0.125</v>
      </c>
    </row>
    <row r="8" spans="1:19" x14ac:dyDescent="0.3">
      <c r="A8" s="3" t="s">
        <v>15</v>
      </c>
      <c r="B8" s="14">
        <v>0.95</v>
      </c>
      <c r="C8" s="15">
        <f t="shared" ref="C8:C9" si="5">-LN(B8)/LN(2)</f>
        <v>7.4000581443776928E-2</v>
      </c>
      <c r="D8" s="3">
        <v>3000</v>
      </c>
      <c r="E8" s="19">
        <f t="shared" si="2"/>
        <v>0.92599941855622303</v>
      </c>
      <c r="F8" s="23">
        <v>1000000000</v>
      </c>
      <c r="G8" s="3">
        <v>0</v>
      </c>
      <c r="H8" s="16">
        <f t="shared" si="1"/>
        <v>699045280109.7605</v>
      </c>
      <c r="I8" s="16">
        <f t="shared" si="3"/>
        <v>699045280109.7605</v>
      </c>
      <c r="L8" s="2">
        <v>2</v>
      </c>
      <c r="M8" s="4">
        <f t="shared" si="4"/>
        <v>0.25</v>
      </c>
    </row>
    <row r="9" spans="1:19" x14ac:dyDescent="0.3">
      <c r="A9" s="3" t="s">
        <v>16</v>
      </c>
      <c r="B9" s="14">
        <v>0.99</v>
      </c>
      <c r="C9" s="15">
        <f t="shared" si="5"/>
        <v>1.4499569695115091E-2</v>
      </c>
      <c r="D9" s="3">
        <v>1000</v>
      </c>
      <c r="E9" s="19">
        <f t="shared" si="2"/>
        <v>0.98550043030488488</v>
      </c>
      <c r="F9" s="23">
        <v>1000000000</v>
      </c>
      <c r="G9" s="3">
        <v>0</v>
      </c>
      <c r="H9" s="16">
        <f t="shared" si="1"/>
        <v>751358241566.19421</v>
      </c>
      <c r="I9" s="16">
        <f t="shared" si="3"/>
        <v>751358241566.19421</v>
      </c>
      <c r="L9" s="2">
        <v>3</v>
      </c>
      <c r="M9" s="4">
        <f t="shared" si="4"/>
        <v>0.5</v>
      </c>
    </row>
    <row r="10" spans="1:19" x14ac:dyDescent="0.3">
      <c r="A10" s="3" t="s">
        <v>20</v>
      </c>
      <c r="B10" s="14">
        <v>0.9</v>
      </c>
      <c r="C10" s="15">
        <f>-LN(B10)/LN(2)</f>
        <v>0.15200309344504997</v>
      </c>
      <c r="D10" s="3">
        <v>10000</v>
      </c>
      <c r="E10" s="19">
        <f t="shared" si="2"/>
        <v>0.84799690655494997</v>
      </c>
      <c r="F10" s="23">
        <v>1000000000</v>
      </c>
      <c r="G10" s="3">
        <v>0</v>
      </c>
      <c r="H10" s="16">
        <f t="shared" si="1"/>
        <v>505333268685.7243</v>
      </c>
      <c r="I10" s="16">
        <f t="shared" si="3"/>
        <v>505333268685.7243</v>
      </c>
      <c r="L10" s="2">
        <v>4</v>
      </c>
      <c r="M10" s="4">
        <f t="shared" si="4"/>
        <v>1</v>
      </c>
    </row>
    <row r="11" spans="1:19" x14ac:dyDescent="0.3">
      <c r="A11" s="3" t="s">
        <v>17</v>
      </c>
      <c r="B11" s="14">
        <v>0.9</v>
      </c>
      <c r="C11" s="15">
        <f t="shared" ref="C11:C13" si="6">-LN(B11)/LN(2)</f>
        <v>0.15200309344504997</v>
      </c>
      <c r="D11" s="3">
        <v>10000</v>
      </c>
      <c r="E11" s="19">
        <f t="shared" si="2"/>
        <v>0.84799690655494997</v>
      </c>
      <c r="F11" s="23">
        <v>1000000000</v>
      </c>
      <c r="G11" s="3">
        <v>0</v>
      </c>
      <c r="H11" s="16">
        <f t="shared" si="1"/>
        <v>505333268685.7243</v>
      </c>
      <c r="I11" s="16">
        <f t="shared" si="3"/>
        <v>505333268685.7243</v>
      </c>
      <c r="L11" s="7">
        <v>5</v>
      </c>
      <c r="M11" s="8">
        <f t="shared" si="4"/>
        <v>2</v>
      </c>
    </row>
    <row r="12" spans="1:19" x14ac:dyDescent="0.3">
      <c r="A12" s="3" t="s">
        <v>18</v>
      </c>
      <c r="B12" s="14">
        <v>0.95</v>
      </c>
      <c r="C12" s="15">
        <f t="shared" si="6"/>
        <v>7.4000581443776928E-2</v>
      </c>
      <c r="D12" s="3">
        <v>10000</v>
      </c>
      <c r="E12" s="19">
        <f t="shared" si="2"/>
        <v>0.92599941855622303</v>
      </c>
      <c r="F12" s="23">
        <v>1000000000</v>
      </c>
      <c r="G12" s="3">
        <v>0</v>
      </c>
      <c r="H12" s="16">
        <f t="shared" si="1"/>
        <v>2330150933699.2017</v>
      </c>
      <c r="I12" s="16">
        <f t="shared" si="3"/>
        <v>2330150933699.2017</v>
      </c>
      <c r="L12" s="7">
        <v>6</v>
      </c>
      <c r="M12" s="8">
        <f t="shared" si="4"/>
        <v>4</v>
      </c>
    </row>
    <row r="13" spans="1:19" ht="15" thickBot="1" x14ac:dyDescent="0.35">
      <c r="A13" s="3" t="s">
        <v>19</v>
      </c>
      <c r="B13" s="14">
        <v>0.9</v>
      </c>
      <c r="C13" s="15">
        <f t="shared" si="6"/>
        <v>0.15200309344504997</v>
      </c>
      <c r="D13" s="3">
        <v>10000</v>
      </c>
      <c r="E13" s="19">
        <f t="shared" si="2"/>
        <v>0.84799690655494997</v>
      </c>
      <c r="F13" s="23">
        <v>1000000000</v>
      </c>
      <c r="G13" s="3">
        <v>0</v>
      </c>
      <c r="H13" s="16">
        <f t="shared" si="1"/>
        <v>505333268685.7243</v>
      </c>
      <c r="I13" s="16">
        <f t="shared" si="3"/>
        <v>505333268685.7243</v>
      </c>
      <c r="L13" s="20">
        <v>7</v>
      </c>
      <c r="M13" s="21">
        <f t="shared" si="4"/>
        <v>8</v>
      </c>
    </row>
    <row r="14" spans="1:19" x14ac:dyDescent="0.3">
      <c r="G14" s="16"/>
    </row>
    <row r="15" spans="1:19" x14ac:dyDescent="0.3">
      <c r="A15" s="3">
        <v>1</v>
      </c>
      <c r="B15" s="3">
        <f>A15+1</f>
        <v>2</v>
      </c>
      <c r="C15" s="3">
        <f t="shared" ref="C15:J15" si="7">B15+1</f>
        <v>3</v>
      </c>
      <c r="D15" s="3">
        <f t="shared" si="7"/>
        <v>4</v>
      </c>
      <c r="E15" s="3">
        <f t="shared" si="7"/>
        <v>5</v>
      </c>
      <c r="F15" s="3">
        <f t="shared" si="7"/>
        <v>6</v>
      </c>
      <c r="G15" s="3">
        <f t="shared" si="7"/>
        <v>7</v>
      </c>
      <c r="H15" s="3">
        <f t="shared" si="7"/>
        <v>8</v>
      </c>
      <c r="I15" s="3">
        <f t="shared" si="7"/>
        <v>9</v>
      </c>
      <c r="J15" s="3">
        <f t="shared" si="7"/>
        <v>10</v>
      </c>
      <c r="K15" s="3">
        <v>11</v>
      </c>
      <c r="M15" s="13" t="s">
        <v>50</v>
      </c>
    </row>
    <row r="16" spans="1:19" x14ac:dyDescent="0.3">
      <c r="A16" s="13" t="s">
        <v>28</v>
      </c>
      <c r="B16" s="13" t="s">
        <v>13</v>
      </c>
      <c r="C16" s="13" t="s">
        <v>11</v>
      </c>
      <c r="D16" s="13" t="s">
        <v>2</v>
      </c>
      <c r="E16" s="13" t="s">
        <v>27</v>
      </c>
      <c r="F16" s="13" t="s">
        <v>7</v>
      </c>
      <c r="G16" s="13" t="s">
        <v>8</v>
      </c>
      <c r="H16" s="13" t="s">
        <v>9</v>
      </c>
      <c r="I16" s="13" t="s">
        <v>10</v>
      </c>
      <c r="J16" s="13" t="s">
        <v>12</v>
      </c>
      <c r="K16" s="18" t="s">
        <v>30</v>
      </c>
      <c r="M16" s="3" t="s">
        <v>29</v>
      </c>
      <c r="N16" s="3" t="s">
        <v>11</v>
      </c>
      <c r="O16" s="13" t="s">
        <v>7</v>
      </c>
      <c r="P16" s="13" t="s">
        <v>8</v>
      </c>
      <c r="Q16" s="13" t="s">
        <v>9</v>
      </c>
      <c r="R16" s="13" t="s">
        <v>10</v>
      </c>
      <c r="S16" s="13" t="s">
        <v>12</v>
      </c>
    </row>
    <row r="17" spans="1:22" x14ac:dyDescent="0.3">
      <c r="A17" s="3" t="str">
        <f>B17:B56&amp;K17:K56</f>
        <v>BECCS1</v>
      </c>
      <c r="B17" s="3" t="s">
        <v>0</v>
      </c>
      <c r="C17" s="3">
        <f>0</f>
        <v>0</v>
      </c>
      <c r="D17" s="3">
        <f>IF($C17=0,0,VLOOKUP($B17,$A$5:$I$13,7,FALSE)+VLOOKUP($C17,$L$5:$M$13,2,FALSE)*VLOOKUP($B17,$A$5:$I$13,9,FALSE)/$B$2)</f>
        <v>0</v>
      </c>
      <c r="E17" s="3">
        <f>(D17*VLOOKUP($B17,$A$5:$I$13,5,FALSE)/VLOOKUP($B17,$A$5:$I$13,4,FALSE))^(1/VLOOKUP($B17,$A$5:$I$13,5,FALSE))</f>
        <v>0</v>
      </c>
      <c r="F17" s="3">
        <f>E17</f>
        <v>0</v>
      </c>
      <c r="G17" s="3">
        <f>E18</f>
        <v>113503392.25795501</v>
      </c>
      <c r="H17" s="3">
        <f>D17</f>
        <v>0</v>
      </c>
      <c r="I17" s="3">
        <f>D18</f>
        <v>31068679115.989357</v>
      </c>
      <c r="J17" s="17">
        <f>(I17-H17)/(G17-F17)</f>
        <v>273.72467463686638</v>
      </c>
      <c r="K17" s="3">
        <f>C17+1</f>
        <v>1</v>
      </c>
      <c r="M17" s="3" t="s">
        <v>0</v>
      </c>
      <c r="N17" s="3">
        <v>1</v>
      </c>
      <c r="O17" s="17">
        <f>VLOOKUP(($M17&amp;$N17),$A$16:$J$56,F$15,FALSE)</f>
        <v>0</v>
      </c>
      <c r="P17" s="17">
        <f t="shared" ref="P17:S17" si="8">VLOOKUP(($M17&amp;$N17),$A$16:$J$56,G$15,FALSE)</f>
        <v>113503392.25795501</v>
      </c>
      <c r="Q17" s="17">
        <f t="shared" si="8"/>
        <v>0</v>
      </c>
      <c r="R17" s="17">
        <f t="shared" si="8"/>
        <v>31068679115.989357</v>
      </c>
      <c r="S17" s="17">
        <f t="shared" si="8"/>
        <v>273.72467463686638</v>
      </c>
    </row>
    <row r="18" spans="1:22" ht="18" x14ac:dyDescent="0.3">
      <c r="A18" s="3" t="str">
        <f t="shared" ref="A18:A56" si="9">B18:B57&amp;K18:K57</f>
        <v>BECCS2</v>
      </c>
      <c r="B18" s="3" t="s">
        <v>0</v>
      </c>
      <c r="C18" s="3">
        <f>C17+1</f>
        <v>1</v>
      </c>
      <c r="D18" s="3">
        <f t="shared" ref="D18:D56" si="10">IF($C18=0,0,VLOOKUP($B18,$A$5:$I$13,7,FALSE)+VLOOKUP($C18,$L$5:$M$13,2,FALSE)*VLOOKUP($B18,$A$5:$I$13,9,FALSE)/$B$2)</f>
        <v>31068679115.989357</v>
      </c>
      <c r="E18" s="3">
        <f t="shared" ref="E18:E56" si="11">(D18*VLOOKUP($B18,$A$5:$I$13,5,FALSE)/VLOOKUP($B18,$A$5:$I$13,4,FALSE))^(1/VLOOKUP($B18,$A$5:$I$13,5,FALSE))</f>
        <v>113503392.25795501</v>
      </c>
      <c r="F18" s="3">
        <f t="shared" ref="F18:F56" si="12">E18</f>
        <v>113503392.25795501</v>
      </c>
      <c r="G18" s="3">
        <f t="shared" ref="G18:G56" si="13">E19</f>
        <v>239936010.79481816</v>
      </c>
      <c r="H18" s="3">
        <f t="shared" ref="H18:H56" si="14">D18</f>
        <v>31068679115.989357</v>
      </c>
      <c r="I18" s="3">
        <f t="shared" ref="I18:I56" si="15">D19</f>
        <v>62137358231.978714</v>
      </c>
      <c r="J18" s="17">
        <f t="shared" ref="J18:J56" si="16">(I18-H18)/(G18-F18)</f>
        <v>245.7330985906209</v>
      </c>
      <c r="K18" s="3">
        <f t="shared" ref="K18:K56" si="17">C18+1</f>
        <v>2</v>
      </c>
      <c r="M18" s="3" t="s">
        <v>0</v>
      </c>
      <c r="N18" s="3">
        <v>2</v>
      </c>
      <c r="O18" s="17">
        <f t="shared" ref="O18:O48" si="18">VLOOKUP(($M18&amp;$N18),$A$16:$J$56,F$15,FALSE)</f>
        <v>113503392.25795501</v>
      </c>
      <c r="P18" s="17">
        <f t="shared" ref="P18:P48" si="19">VLOOKUP(($M18&amp;$N18),$A$16:$J$56,G$15,FALSE)</f>
        <v>239936010.79481816</v>
      </c>
      <c r="Q18" s="17">
        <f t="shared" ref="Q18:Q48" si="20">VLOOKUP(($M18&amp;$N18),$A$16:$J$56,H$15,FALSE)</f>
        <v>31068679115.989357</v>
      </c>
      <c r="R18" s="17">
        <f t="shared" ref="R18:R48" si="21">VLOOKUP(($M18&amp;$N18),$A$16:$J$56,I$15,FALSE)</f>
        <v>62137358231.978714</v>
      </c>
      <c r="S18" s="17">
        <f t="shared" ref="S18:S48" si="22">VLOOKUP(($M18&amp;$N18),$A$16:$J$56,J$15,FALSE)</f>
        <v>245.7330985906209</v>
      </c>
      <c r="V18" s="24"/>
    </row>
    <row r="19" spans="1:22" x14ac:dyDescent="0.3">
      <c r="A19" s="3" t="str">
        <f t="shared" si="9"/>
        <v>BECCS3</v>
      </c>
      <c r="B19" s="3" t="s">
        <v>0</v>
      </c>
      <c r="C19" s="3">
        <f t="shared" ref="C19:C21" si="23">C18+1</f>
        <v>2</v>
      </c>
      <c r="D19" s="3">
        <f t="shared" si="10"/>
        <v>62137358231.978714</v>
      </c>
      <c r="E19" s="3">
        <f t="shared" si="11"/>
        <v>239936010.79481816</v>
      </c>
      <c r="F19" s="3">
        <f t="shared" si="12"/>
        <v>239936010.79481816</v>
      </c>
      <c r="G19" s="3">
        <f t="shared" si="13"/>
        <v>507203248.56278908</v>
      </c>
      <c r="H19" s="3">
        <f t="shared" si="14"/>
        <v>62137358231.978714</v>
      </c>
      <c r="I19" s="3">
        <f t="shared" si="15"/>
        <v>124274716463.95743</v>
      </c>
      <c r="J19" s="17">
        <f t="shared" si="16"/>
        <v>232.49148960757958</v>
      </c>
      <c r="K19" s="3">
        <f t="shared" si="17"/>
        <v>3</v>
      </c>
      <c r="M19" s="3" t="s">
        <v>0</v>
      </c>
      <c r="N19" s="3">
        <v>3</v>
      </c>
      <c r="O19" s="17">
        <f t="shared" si="18"/>
        <v>239936010.79481816</v>
      </c>
      <c r="P19" s="17">
        <f t="shared" si="19"/>
        <v>507203248.56278908</v>
      </c>
      <c r="Q19" s="17">
        <f t="shared" si="20"/>
        <v>62137358231.978714</v>
      </c>
      <c r="R19" s="17">
        <f t="shared" si="21"/>
        <v>124274716463.95743</v>
      </c>
      <c r="S19" s="17">
        <f t="shared" si="22"/>
        <v>232.49148960757958</v>
      </c>
    </row>
    <row r="20" spans="1:22" x14ac:dyDescent="0.3">
      <c r="A20" s="3" t="str">
        <f t="shared" si="9"/>
        <v>BECCS4</v>
      </c>
      <c r="B20" s="3" t="s">
        <v>0</v>
      </c>
      <c r="C20" s="3">
        <f t="shared" si="23"/>
        <v>3</v>
      </c>
      <c r="D20" s="3">
        <f t="shared" si="10"/>
        <v>124274716463.95743</v>
      </c>
      <c r="E20" s="3">
        <f t="shared" si="11"/>
        <v>507203248.56278908</v>
      </c>
      <c r="F20" s="3">
        <f t="shared" si="12"/>
        <v>507203248.56278908</v>
      </c>
      <c r="G20" s="3">
        <f t="shared" si="13"/>
        <v>1072182264.3481337</v>
      </c>
      <c r="H20" s="3">
        <f t="shared" si="14"/>
        <v>124274716463.95743</v>
      </c>
      <c r="I20" s="3">
        <f t="shared" si="15"/>
        <v>248549432927.91486</v>
      </c>
      <c r="J20" s="17">
        <f t="shared" si="16"/>
        <v>219.96341986473664</v>
      </c>
      <c r="K20" s="3">
        <f t="shared" si="17"/>
        <v>4</v>
      </c>
      <c r="M20" s="3" t="s">
        <v>0</v>
      </c>
      <c r="N20" s="3">
        <v>4</v>
      </c>
      <c r="O20" s="17">
        <f t="shared" si="18"/>
        <v>507203248.56278908</v>
      </c>
      <c r="P20" s="17">
        <f t="shared" si="19"/>
        <v>1072182264.3481337</v>
      </c>
      <c r="Q20" s="17">
        <f t="shared" si="20"/>
        <v>124274716463.95743</v>
      </c>
      <c r="R20" s="17">
        <f t="shared" si="21"/>
        <v>248549432927.91486</v>
      </c>
      <c r="S20" s="17">
        <f t="shared" si="22"/>
        <v>219.96341986473664</v>
      </c>
    </row>
    <row r="21" spans="1:22" x14ac:dyDescent="0.3">
      <c r="A21" s="3" t="str">
        <f t="shared" si="9"/>
        <v>BECCS5</v>
      </c>
      <c r="B21" s="3" t="s">
        <v>0</v>
      </c>
      <c r="C21" s="3">
        <f t="shared" si="23"/>
        <v>4</v>
      </c>
      <c r="D21" s="3">
        <f t="shared" si="10"/>
        <v>248549432927.91486</v>
      </c>
      <c r="E21" s="3">
        <f t="shared" si="11"/>
        <v>1072182264.3481337</v>
      </c>
      <c r="F21" s="3">
        <f t="shared" si="12"/>
        <v>1072182264.3481337</v>
      </c>
      <c r="G21" s="3">
        <f t="shared" si="13"/>
        <v>0</v>
      </c>
      <c r="H21" s="3">
        <f t="shared" si="14"/>
        <v>248549432927.91486</v>
      </c>
      <c r="I21" s="3">
        <f t="shared" si="15"/>
        <v>0</v>
      </c>
      <c r="J21" s="17">
        <f t="shared" si="16"/>
        <v>231.81640024518421</v>
      </c>
      <c r="K21" s="3">
        <f t="shared" si="17"/>
        <v>5</v>
      </c>
      <c r="M21" s="3" t="s">
        <v>1</v>
      </c>
      <c r="N21" s="3">
        <v>1</v>
      </c>
      <c r="O21" s="17">
        <f t="shared" si="18"/>
        <v>0</v>
      </c>
      <c r="P21" s="17">
        <f t="shared" si="19"/>
        <v>129438671.64592075</v>
      </c>
      <c r="Q21" s="17">
        <f t="shared" si="20"/>
        <v>0</v>
      </c>
      <c r="R21" s="17">
        <f t="shared" si="21"/>
        <v>100181098875.49257</v>
      </c>
      <c r="S21" s="17">
        <f t="shared" si="22"/>
        <v>773.96575228721269</v>
      </c>
    </row>
    <row r="22" spans="1:22" x14ac:dyDescent="0.3">
      <c r="A22" s="3" t="str">
        <f t="shared" si="9"/>
        <v>AR1</v>
      </c>
      <c r="B22" s="3" t="s">
        <v>1</v>
      </c>
      <c r="C22" s="3">
        <f>0</f>
        <v>0</v>
      </c>
      <c r="D22" s="3">
        <f t="shared" si="10"/>
        <v>0</v>
      </c>
      <c r="E22" s="3">
        <f t="shared" si="11"/>
        <v>0</v>
      </c>
      <c r="F22" s="3">
        <f t="shared" si="12"/>
        <v>0</v>
      </c>
      <c r="G22" s="3">
        <f t="shared" si="13"/>
        <v>129438671.64592075</v>
      </c>
      <c r="H22" s="3">
        <f t="shared" si="14"/>
        <v>0</v>
      </c>
      <c r="I22" s="3">
        <f t="shared" si="15"/>
        <v>100181098875.49257</v>
      </c>
      <c r="J22" s="17">
        <f t="shared" si="16"/>
        <v>773.96575228721269</v>
      </c>
      <c r="K22" s="3">
        <f t="shared" si="17"/>
        <v>1</v>
      </c>
      <c r="M22" s="3" t="s">
        <v>1</v>
      </c>
      <c r="N22" s="3">
        <v>2</v>
      </c>
      <c r="O22" s="17">
        <f t="shared" si="18"/>
        <v>129438671.64592075</v>
      </c>
      <c r="P22" s="17">
        <f t="shared" si="19"/>
        <v>261530935.56462544</v>
      </c>
      <c r="Q22" s="17">
        <f t="shared" si="20"/>
        <v>100181098875.49257</v>
      </c>
      <c r="R22" s="17">
        <f t="shared" si="21"/>
        <v>200362197750.98514</v>
      </c>
      <c r="S22" s="17">
        <f t="shared" si="22"/>
        <v>758.41760829497457</v>
      </c>
    </row>
    <row r="23" spans="1:22" x14ac:dyDescent="0.3">
      <c r="A23" s="3" t="str">
        <f t="shared" si="9"/>
        <v>AR2</v>
      </c>
      <c r="B23" s="3" t="s">
        <v>1</v>
      </c>
      <c r="C23" s="3">
        <f>C22+1</f>
        <v>1</v>
      </c>
      <c r="D23" s="3">
        <f t="shared" si="10"/>
        <v>100181098875.49257</v>
      </c>
      <c r="E23" s="3">
        <f t="shared" si="11"/>
        <v>129438671.64592075</v>
      </c>
      <c r="F23" s="3">
        <f t="shared" si="12"/>
        <v>129438671.64592075</v>
      </c>
      <c r="G23" s="3">
        <f t="shared" si="13"/>
        <v>261530935.56462544</v>
      </c>
      <c r="H23" s="3">
        <f t="shared" si="14"/>
        <v>100181098875.49257</v>
      </c>
      <c r="I23" s="3">
        <f t="shared" si="15"/>
        <v>200362197750.98514</v>
      </c>
      <c r="J23" s="17">
        <f t="shared" si="16"/>
        <v>758.41760829497457</v>
      </c>
      <c r="K23" s="3">
        <f t="shared" si="17"/>
        <v>2</v>
      </c>
      <c r="M23" s="3" t="s">
        <v>1</v>
      </c>
      <c r="N23" s="3">
        <v>3</v>
      </c>
      <c r="O23" s="17">
        <f t="shared" si="18"/>
        <v>261530935.56462544</v>
      </c>
      <c r="P23" s="17">
        <f t="shared" si="19"/>
        <v>528423456.35632396</v>
      </c>
      <c r="Q23" s="17">
        <f t="shared" si="20"/>
        <v>200362197750.98514</v>
      </c>
      <c r="R23" s="17">
        <f t="shared" si="21"/>
        <v>400724395501.97028</v>
      </c>
      <c r="S23" s="17">
        <f t="shared" si="22"/>
        <v>750.72241498802327</v>
      </c>
    </row>
    <row r="24" spans="1:22" x14ac:dyDescent="0.3">
      <c r="A24" s="3" t="str">
        <f t="shared" si="9"/>
        <v>AR3</v>
      </c>
      <c r="B24" s="3" t="s">
        <v>1</v>
      </c>
      <c r="C24" s="3">
        <f t="shared" ref="C24:C26" si="24">C23+1</f>
        <v>2</v>
      </c>
      <c r="D24" s="3">
        <f t="shared" si="10"/>
        <v>200362197750.98514</v>
      </c>
      <c r="E24" s="3">
        <f t="shared" si="11"/>
        <v>261530935.56462544</v>
      </c>
      <c r="F24" s="3">
        <f t="shared" si="12"/>
        <v>261530935.56462544</v>
      </c>
      <c r="G24" s="3">
        <f t="shared" si="13"/>
        <v>528423456.35632396</v>
      </c>
      <c r="H24" s="3">
        <f t="shared" si="14"/>
        <v>200362197750.98514</v>
      </c>
      <c r="I24" s="3">
        <f t="shared" si="15"/>
        <v>400724395501.97028</v>
      </c>
      <c r="J24" s="17">
        <f t="shared" si="16"/>
        <v>750.72241498802327</v>
      </c>
      <c r="K24" s="3">
        <f t="shared" si="17"/>
        <v>3</v>
      </c>
      <c r="M24" s="3" t="s">
        <v>1</v>
      </c>
      <c r="N24" s="3">
        <v>4</v>
      </c>
      <c r="O24" s="17">
        <f t="shared" si="18"/>
        <v>528423456.35632396</v>
      </c>
      <c r="P24" s="17">
        <f t="shared" si="19"/>
        <v>1067679999.78558</v>
      </c>
      <c r="Q24" s="17">
        <f t="shared" si="20"/>
        <v>400724395501.97028</v>
      </c>
      <c r="R24" s="17">
        <f t="shared" si="21"/>
        <v>801448791003.94055</v>
      </c>
      <c r="S24" s="17">
        <f t="shared" si="22"/>
        <v>743.10530003710642</v>
      </c>
    </row>
    <row r="25" spans="1:22" x14ac:dyDescent="0.3">
      <c r="A25" s="3" t="str">
        <f t="shared" si="9"/>
        <v>AR4</v>
      </c>
      <c r="B25" s="3" t="s">
        <v>1</v>
      </c>
      <c r="C25" s="3">
        <f t="shared" si="24"/>
        <v>3</v>
      </c>
      <c r="D25" s="3">
        <f t="shared" si="10"/>
        <v>400724395501.97028</v>
      </c>
      <c r="E25" s="3">
        <f t="shared" si="11"/>
        <v>528423456.35632396</v>
      </c>
      <c r="F25" s="3">
        <f t="shared" si="12"/>
        <v>528423456.35632396</v>
      </c>
      <c r="G25" s="3">
        <f t="shared" si="13"/>
        <v>1067679999.78558</v>
      </c>
      <c r="H25" s="3">
        <f t="shared" si="14"/>
        <v>400724395501.97028</v>
      </c>
      <c r="I25" s="3">
        <f t="shared" si="15"/>
        <v>801448791003.94055</v>
      </c>
      <c r="J25" s="17">
        <f t="shared" si="16"/>
        <v>743.10530003710642</v>
      </c>
      <c r="K25" s="3">
        <f t="shared" si="17"/>
        <v>4</v>
      </c>
      <c r="M25" s="3" t="s">
        <v>15</v>
      </c>
      <c r="N25" s="3">
        <v>1</v>
      </c>
      <c r="O25" s="17">
        <f t="shared" si="18"/>
        <v>0</v>
      </c>
      <c r="P25" s="17">
        <f t="shared" si="19"/>
        <v>113503392.25795501</v>
      </c>
      <c r="Q25" s="17">
        <f t="shared" si="20"/>
        <v>0</v>
      </c>
      <c r="R25" s="17">
        <f t="shared" si="21"/>
        <v>93206037347.968063</v>
      </c>
      <c r="S25" s="17">
        <f t="shared" si="22"/>
        <v>821.17402391059909</v>
      </c>
    </row>
    <row r="26" spans="1:22" x14ac:dyDescent="0.3">
      <c r="A26" s="3" t="str">
        <f t="shared" si="9"/>
        <v>AR5</v>
      </c>
      <c r="B26" s="3" t="s">
        <v>1</v>
      </c>
      <c r="C26" s="3">
        <f t="shared" si="24"/>
        <v>4</v>
      </c>
      <c r="D26" s="3">
        <f t="shared" si="10"/>
        <v>801448791003.94055</v>
      </c>
      <c r="E26" s="3">
        <f t="shared" si="11"/>
        <v>1067679999.78558</v>
      </c>
      <c r="F26" s="3">
        <f t="shared" si="12"/>
        <v>1067679999.78558</v>
      </c>
      <c r="G26" s="3">
        <f t="shared" si="13"/>
        <v>0</v>
      </c>
      <c r="H26" s="3">
        <f t="shared" si="14"/>
        <v>801448791003.94055</v>
      </c>
      <c r="I26" s="3">
        <f t="shared" si="15"/>
        <v>0</v>
      </c>
      <c r="J26" s="17">
        <f t="shared" si="16"/>
        <v>750.64512884468559</v>
      </c>
      <c r="K26" s="3">
        <f t="shared" si="17"/>
        <v>5</v>
      </c>
      <c r="M26" s="3" t="s">
        <v>15</v>
      </c>
      <c r="N26" s="3">
        <v>2</v>
      </c>
      <c r="O26" s="17">
        <f t="shared" si="18"/>
        <v>113503392.25795501</v>
      </c>
      <c r="P26" s="17">
        <f t="shared" si="19"/>
        <v>239936010.79481816</v>
      </c>
      <c r="Q26" s="17">
        <f t="shared" si="20"/>
        <v>93206037347.968063</v>
      </c>
      <c r="R26" s="17">
        <f t="shared" si="21"/>
        <v>186412074695.93613</v>
      </c>
      <c r="S26" s="17">
        <f t="shared" si="22"/>
        <v>737.19929577186269</v>
      </c>
    </row>
    <row r="27" spans="1:22" x14ac:dyDescent="0.3">
      <c r="A27" s="3" t="str">
        <f t="shared" si="9"/>
        <v>SCS1</v>
      </c>
      <c r="B27" s="3" t="s">
        <v>15</v>
      </c>
      <c r="C27" s="3">
        <f>0</f>
        <v>0</v>
      </c>
      <c r="D27" s="3">
        <f t="shared" si="10"/>
        <v>0</v>
      </c>
      <c r="E27" s="3">
        <f t="shared" si="11"/>
        <v>0</v>
      </c>
      <c r="F27" s="3">
        <f t="shared" si="12"/>
        <v>0</v>
      </c>
      <c r="G27" s="3">
        <f t="shared" si="13"/>
        <v>113503392.25795501</v>
      </c>
      <c r="H27" s="3">
        <f t="shared" si="14"/>
        <v>0</v>
      </c>
      <c r="I27" s="3">
        <f t="shared" si="15"/>
        <v>93206037347.968063</v>
      </c>
      <c r="J27" s="17">
        <f t="shared" si="16"/>
        <v>821.17402391059909</v>
      </c>
      <c r="K27" s="3">
        <f t="shared" si="17"/>
        <v>1</v>
      </c>
      <c r="M27" s="3" t="s">
        <v>15</v>
      </c>
      <c r="N27" s="3">
        <v>3</v>
      </c>
      <c r="O27" s="17">
        <f t="shared" si="18"/>
        <v>239936010.79481816</v>
      </c>
      <c r="P27" s="17">
        <f t="shared" si="19"/>
        <v>507203248.56278908</v>
      </c>
      <c r="Q27" s="17">
        <f t="shared" si="20"/>
        <v>186412074695.93613</v>
      </c>
      <c r="R27" s="17">
        <f t="shared" si="21"/>
        <v>372824149391.87225</v>
      </c>
      <c r="S27" s="17">
        <f t="shared" si="22"/>
        <v>697.47446882273869</v>
      </c>
    </row>
    <row r="28" spans="1:22" x14ac:dyDescent="0.3">
      <c r="A28" s="3" t="str">
        <f t="shared" si="9"/>
        <v>SCS2</v>
      </c>
      <c r="B28" s="3" t="s">
        <v>15</v>
      </c>
      <c r="C28" s="3">
        <f>C27+1</f>
        <v>1</v>
      </c>
      <c r="D28" s="3">
        <f t="shared" si="10"/>
        <v>93206037347.968063</v>
      </c>
      <c r="E28" s="3">
        <f t="shared" si="11"/>
        <v>113503392.25795501</v>
      </c>
      <c r="F28" s="3">
        <f t="shared" si="12"/>
        <v>113503392.25795501</v>
      </c>
      <c r="G28" s="3">
        <f t="shared" si="13"/>
        <v>239936010.79481816</v>
      </c>
      <c r="H28" s="3">
        <f t="shared" si="14"/>
        <v>93206037347.968063</v>
      </c>
      <c r="I28" s="3">
        <f t="shared" si="15"/>
        <v>186412074695.93613</v>
      </c>
      <c r="J28" s="17">
        <f t="shared" si="16"/>
        <v>737.19929577186269</v>
      </c>
      <c r="K28" s="3">
        <f t="shared" si="17"/>
        <v>2</v>
      </c>
      <c r="M28" s="3" t="s">
        <v>15</v>
      </c>
      <c r="N28" s="3">
        <v>4</v>
      </c>
      <c r="O28" s="17">
        <f t="shared" si="18"/>
        <v>507203248.56278908</v>
      </c>
      <c r="P28" s="17">
        <f t="shared" si="19"/>
        <v>1072182264.3481337</v>
      </c>
      <c r="Q28" s="17">
        <f t="shared" si="20"/>
        <v>372824149391.87225</v>
      </c>
      <c r="R28" s="17">
        <f t="shared" si="21"/>
        <v>745648298783.74451</v>
      </c>
      <c r="S28" s="17">
        <f t="shared" si="22"/>
        <v>659.89025959420985</v>
      </c>
    </row>
    <row r="29" spans="1:22" x14ac:dyDescent="0.3">
      <c r="A29" s="3" t="str">
        <f t="shared" si="9"/>
        <v>SCS3</v>
      </c>
      <c r="B29" s="3" t="s">
        <v>15</v>
      </c>
      <c r="C29" s="3">
        <f t="shared" ref="C29:C31" si="25">C28+1</f>
        <v>2</v>
      </c>
      <c r="D29" s="3">
        <f t="shared" si="10"/>
        <v>186412074695.93613</v>
      </c>
      <c r="E29" s="3">
        <f t="shared" si="11"/>
        <v>239936010.79481816</v>
      </c>
      <c r="F29" s="3">
        <f t="shared" si="12"/>
        <v>239936010.79481816</v>
      </c>
      <c r="G29" s="3">
        <f t="shared" si="13"/>
        <v>507203248.56278908</v>
      </c>
      <c r="H29" s="3">
        <f t="shared" si="14"/>
        <v>186412074695.93613</v>
      </c>
      <c r="I29" s="3">
        <f t="shared" si="15"/>
        <v>372824149391.87225</v>
      </c>
      <c r="J29" s="17">
        <f t="shared" si="16"/>
        <v>697.47446882273869</v>
      </c>
      <c r="K29" s="3">
        <f t="shared" si="17"/>
        <v>3</v>
      </c>
      <c r="M29" s="3" t="s">
        <v>16</v>
      </c>
      <c r="N29" s="3">
        <v>1</v>
      </c>
      <c r="O29" s="17">
        <f t="shared" si="18"/>
        <v>0</v>
      </c>
      <c r="P29" s="17">
        <f t="shared" si="19"/>
        <v>129438671.64592075</v>
      </c>
      <c r="Q29" s="17">
        <f t="shared" si="20"/>
        <v>0</v>
      </c>
      <c r="R29" s="17">
        <f t="shared" si="21"/>
        <v>100181098875.49257</v>
      </c>
      <c r="S29" s="17">
        <f t="shared" si="22"/>
        <v>773.96575228721269</v>
      </c>
    </row>
    <row r="30" spans="1:22" x14ac:dyDescent="0.3">
      <c r="A30" s="3" t="str">
        <f t="shared" si="9"/>
        <v>SCS4</v>
      </c>
      <c r="B30" s="3" t="s">
        <v>15</v>
      </c>
      <c r="C30" s="3">
        <f t="shared" si="25"/>
        <v>3</v>
      </c>
      <c r="D30" s="3">
        <f t="shared" si="10"/>
        <v>372824149391.87225</v>
      </c>
      <c r="E30" s="3">
        <f t="shared" si="11"/>
        <v>507203248.56278908</v>
      </c>
      <c r="F30" s="3">
        <f t="shared" si="12"/>
        <v>507203248.56278908</v>
      </c>
      <c r="G30" s="3">
        <f t="shared" si="13"/>
        <v>1072182264.3481337</v>
      </c>
      <c r="H30" s="3">
        <f t="shared" si="14"/>
        <v>372824149391.87225</v>
      </c>
      <c r="I30" s="3">
        <f t="shared" si="15"/>
        <v>745648298783.74451</v>
      </c>
      <c r="J30" s="17">
        <f t="shared" si="16"/>
        <v>659.89025959420985</v>
      </c>
      <c r="K30" s="3">
        <f t="shared" si="17"/>
        <v>4</v>
      </c>
      <c r="M30" s="3" t="s">
        <v>16</v>
      </c>
      <c r="N30" s="3">
        <v>2</v>
      </c>
      <c r="O30" s="17">
        <f t="shared" si="18"/>
        <v>129438671.64592075</v>
      </c>
      <c r="P30" s="17">
        <f t="shared" si="19"/>
        <v>261530935.56462544</v>
      </c>
      <c r="Q30" s="17">
        <f t="shared" si="20"/>
        <v>100181098875.49257</v>
      </c>
      <c r="R30" s="17">
        <f t="shared" si="21"/>
        <v>200362197750.98514</v>
      </c>
      <c r="S30" s="17">
        <f t="shared" si="22"/>
        <v>758.41760829497457</v>
      </c>
    </row>
    <row r="31" spans="1:22" x14ac:dyDescent="0.3">
      <c r="A31" s="3" t="str">
        <f t="shared" si="9"/>
        <v>SCS5</v>
      </c>
      <c r="B31" s="3" t="s">
        <v>15</v>
      </c>
      <c r="C31" s="3">
        <f t="shared" si="25"/>
        <v>4</v>
      </c>
      <c r="D31" s="3">
        <f t="shared" si="10"/>
        <v>745648298783.74451</v>
      </c>
      <c r="E31" s="3">
        <f t="shared" si="11"/>
        <v>1072182264.3481337</v>
      </c>
      <c r="F31" s="3">
        <f t="shared" si="12"/>
        <v>1072182264.3481337</v>
      </c>
      <c r="G31" s="3">
        <f t="shared" si="13"/>
        <v>0</v>
      </c>
      <c r="H31" s="3">
        <f t="shared" si="14"/>
        <v>745648298783.74451</v>
      </c>
      <c r="I31" s="3">
        <f t="shared" si="15"/>
        <v>0</v>
      </c>
      <c r="J31" s="17">
        <f t="shared" si="16"/>
        <v>695.44920073555261</v>
      </c>
      <c r="K31" s="3">
        <f t="shared" si="17"/>
        <v>5</v>
      </c>
      <c r="M31" s="3" t="s">
        <v>16</v>
      </c>
      <c r="N31" s="3">
        <v>3</v>
      </c>
      <c r="O31" s="17">
        <f t="shared" si="18"/>
        <v>261530935.56462544</v>
      </c>
      <c r="P31" s="17">
        <f t="shared" si="19"/>
        <v>528423456.35632396</v>
      </c>
      <c r="Q31" s="17">
        <f t="shared" si="20"/>
        <v>200362197750.98514</v>
      </c>
      <c r="R31" s="17">
        <f t="shared" si="21"/>
        <v>400724395501.97028</v>
      </c>
      <c r="S31" s="17">
        <f t="shared" si="22"/>
        <v>750.72241498802327</v>
      </c>
    </row>
    <row r="32" spans="1:22" x14ac:dyDescent="0.3">
      <c r="A32" s="3" t="str">
        <f t="shared" si="9"/>
        <v>BC1</v>
      </c>
      <c r="B32" s="3" t="s">
        <v>16</v>
      </c>
      <c r="C32" s="3">
        <f>0</f>
        <v>0</v>
      </c>
      <c r="D32" s="3">
        <f t="shared" si="10"/>
        <v>0</v>
      </c>
      <c r="E32" s="3">
        <f t="shared" si="11"/>
        <v>0</v>
      </c>
      <c r="F32" s="3">
        <f t="shared" si="12"/>
        <v>0</v>
      </c>
      <c r="G32" s="3">
        <f t="shared" si="13"/>
        <v>129438671.64592075</v>
      </c>
      <c r="H32" s="3">
        <f t="shared" si="14"/>
        <v>0</v>
      </c>
      <c r="I32" s="3">
        <f t="shared" si="15"/>
        <v>100181098875.49257</v>
      </c>
      <c r="J32" s="17">
        <f t="shared" si="16"/>
        <v>773.96575228721269</v>
      </c>
      <c r="K32" s="3">
        <f t="shared" si="17"/>
        <v>1</v>
      </c>
      <c r="M32" s="3" t="s">
        <v>16</v>
      </c>
      <c r="N32" s="3">
        <v>4</v>
      </c>
      <c r="O32" s="17">
        <f t="shared" si="18"/>
        <v>528423456.35632396</v>
      </c>
      <c r="P32" s="17">
        <f t="shared" si="19"/>
        <v>1067679999.78558</v>
      </c>
      <c r="Q32" s="17">
        <f t="shared" si="20"/>
        <v>400724395501.97028</v>
      </c>
      <c r="R32" s="17">
        <f t="shared" si="21"/>
        <v>801448791003.94055</v>
      </c>
      <c r="S32" s="17">
        <f t="shared" si="22"/>
        <v>743.10530003710642</v>
      </c>
    </row>
    <row r="33" spans="1:19" x14ac:dyDescent="0.3">
      <c r="A33" s="3" t="str">
        <f t="shared" si="9"/>
        <v>BC2</v>
      </c>
      <c r="B33" s="3" t="s">
        <v>16</v>
      </c>
      <c r="C33" s="3">
        <f>C32+1</f>
        <v>1</v>
      </c>
      <c r="D33" s="3">
        <f t="shared" si="10"/>
        <v>100181098875.49257</v>
      </c>
      <c r="E33" s="3">
        <f t="shared" si="11"/>
        <v>129438671.64592075</v>
      </c>
      <c r="F33" s="3">
        <f t="shared" si="12"/>
        <v>129438671.64592075</v>
      </c>
      <c r="G33" s="3">
        <f t="shared" si="13"/>
        <v>261530935.56462544</v>
      </c>
      <c r="H33" s="3">
        <f t="shared" si="14"/>
        <v>100181098875.49257</v>
      </c>
      <c r="I33" s="3">
        <f t="shared" si="15"/>
        <v>200362197750.98514</v>
      </c>
      <c r="J33" s="17">
        <f t="shared" si="16"/>
        <v>758.41760829497457</v>
      </c>
      <c r="K33" s="3">
        <f t="shared" si="17"/>
        <v>2</v>
      </c>
      <c r="M33" s="3" t="s">
        <v>20</v>
      </c>
      <c r="N33" s="3">
        <v>1</v>
      </c>
      <c r="O33" s="17">
        <f t="shared" si="18"/>
        <v>0</v>
      </c>
      <c r="P33" s="17">
        <f t="shared" si="19"/>
        <v>92914687.043336853</v>
      </c>
      <c r="Q33" s="17">
        <f t="shared" si="20"/>
        <v>0</v>
      </c>
      <c r="R33" s="17">
        <f t="shared" si="21"/>
        <v>67377769158.096573</v>
      </c>
      <c r="S33" s="17">
        <f t="shared" si="22"/>
        <v>725.15735996259161</v>
      </c>
    </row>
    <row r="34" spans="1:19" x14ac:dyDescent="0.3">
      <c r="A34" s="3" t="str">
        <f t="shared" si="9"/>
        <v>BC3</v>
      </c>
      <c r="B34" s="3" t="s">
        <v>16</v>
      </c>
      <c r="C34" s="3">
        <f t="shared" ref="C34:C36" si="26">C33+1</f>
        <v>2</v>
      </c>
      <c r="D34" s="3">
        <f t="shared" si="10"/>
        <v>200362197750.98514</v>
      </c>
      <c r="E34" s="3">
        <f t="shared" si="11"/>
        <v>261530935.56462544</v>
      </c>
      <c r="F34" s="3">
        <f t="shared" si="12"/>
        <v>261530935.56462544</v>
      </c>
      <c r="G34" s="3">
        <f t="shared" si="13"/>
        <v>528423456.35632396</v>
      </c>
      <c r="H34" s="3">
        <f t="shared" si="14"/>
        <v>200362197750.98514</v>
      </c>
      <c r="I34" s="3">
        <f t="shared" si="15"/>
        <v>400724395501.97028</v>
      </c>
      <c r="J34" s="17">
        <f t="shared" si="16"/>
        <v>750.72241498802327</v>
      </c>
      <c r="K34" s="3">
        <f t="shared" si="17"/>
        <v>3</v>
      </c>
      <c r="M34" s="3" t="s">
        <v>20</v>
      </c>
      <c r="N34" s="3">
        <v>2</v>
      </c>
      <c r="O34" s="17">
        <f t="shared" si="18"/>
        <v>92914687.043336853</v>
      </c>
      <c r="P34" s="17">
        <f t="shared" si="19"/>
        <v>210413628.58808479</v>
      </c>
      <c r="Q34" s="17">
        <f t="shared" si="20"/>
        <v>67377769158.096573</v>
      </c>
      <c r="R34" s="17">
        <f t="shared" si="21"/>
        <v>134755538316.19315</v>
      </c>
      <c r="S34" s="17">
        <f t="shared" si="22"/>
        <v>573.43298818089045</v>
      </c>
    </row>
    <row r="35" spans="1:19" x14ac:dyDescent="0.3">
      <c r="A35" s="3" t="str">
        <f t="shared" si="9"/>
        <v>BC4</v>
      </c>
      <c r="B35" s="3" t="s">
        <v>16</v>
      </c>
      <c r="C35" s="3">
        <f t="shared" si="26"/>
        <v>3</v>
      </c>
      <c r="D35" s="3">
        <f t="shared" si="10"/>
        <v>400724395501.97028</v>
      </c>
      <c r="E35" s="3">
        <f t="shared" si="11"/>
        <v>528423456.35632396</v>
      </c>
      <c r="F35" s="3">
        <f t="shared" si="12"/>
        <v>528423456.35632396</v>
      </c>
      <c r="G35" s="3">
        <f t="shared" si="13"/>
        <v>1067679999.78558</v>
      </c>
      <c r="H35" s="3">
        <f t="shared" si="14"/>
        <v>400724395501.97028</v>
      </c>
      <c r="I35" s="3">
        <f t="shared" si="15"/>
        <v>801448791003.94055</v>
      </c>
      <c r="J35" s="17">
        <f t="shared" si="16"/>
        <v>743.10530003710642</v>
      </c>
      <c r="K35" s="3">
        <f t="shared" si="17"/>
        <v>4</v>
      </c>
      <c r="M35" s="3" t="s">
        <v>20</v>
      </c>
      <c r="N35" s="3">
        <v>3</v>
      </c>
      <c r="O35" s="17">
        <f t="shared" si="18"/>
        <v>210413628.58808479</v>
      </c>
      <c r="P35" s="17">
        <f t="shared" si="19"/>
        <v>476500502.82098699</v>
      </c>
      <c r="Q35" s="17">
        <f t="shared" si="20"/>
        <v>134755538316.19315</v>
      </c>
      <c r="R35" s="17">
        <f t="shared" si="21"/>
        <v>269511076632.38629</v>
      </c>
      <c r="S35" s="17">
        <f t="shared" si="22"/>
        <v>506.4343692437962</v>
      </c>
    </row>
    <row r="36" spans="1:19" x14ac:dyDescent="0.3">
      <c r="A36" s="3" t="str">
        <f t="shared" si="9"/>
        <v>BC5</v>
      </c>
      <c r="B36" s="3" t="s">
        <v>16</v>
      </c>
      <c r="C36" s="3">
        <f t="shared" si="26"/>
        <v>4</v>
      </c>
      <c r="D36" s="3">
        <f t="shared" si="10"/>
        <v>801448791003.94055</v>
      </c>
      <c r="E36" s="3">
        <f t="shared" si="11"/>
        <v>1067679999.78558</v>
      </c>
      <c r="F36" s="3">
        <f t="shared" si="12"/>
        <v>1067679999.78558</v>
      </c>
      <c r="G36" s="3">
        <f t="shared" si="13"/>
        <v>0</v>
      </c>
      <c r="H36" s="3">
        <f t="shared" si="14"/>
        <v>801448791003.94055</v>
      </c>
      <c r="I36" s="3">
        <f t="shared" si="15"/>
        <v>0</v>
      </c>
      <c r="J36" s="17">
        <f t="shared" si="16"/>
        <v>750.64512884468559</v>
      </c>
      <c r="K36" s="3">
        <f t="shared" si="17"/>
        <v>5</v>
      </c>
      <c r="M36" s="3" t="s">
        <v>20</v>
      </c>
      <c r="N36" s="3">
        <v>4</v>
      </c>
      <c r="O36" s="17">
        <f t="shared" si="18"/>
        <v>476500502.82098699</v>
      </c>
      <c r="P36" s="17">
        <f t="shared" si="19"/>
        <v>1079078055.5053325</v>
      </c>
      <c r="Q36" s="17">
        <f t="shared" si="20"/>
        <v>269511076632.38629</v>
      </c>
      <c r="R36" s="17">
        <f t="shared" si="21"/>
        <v>539022153264.77258</v>
      </c>
      <c r="S36" s="17">
        <f t="shared" si="22"/>
        <v>447.26371805882241</v>
      </c>
    </row>
    <row r="37" spans="1:19" x14ac:dyDescent="0.3">
      <c r="A37" s="3" t="str">
        <f t="shared" si="9"/>
        <v>DACCS1</v>
      </c>
      <c r="B37" s="3" t="s">
        <v>20</v>
      </c>
      <c r="C37" s="3">
        <f>0</f>
        <v>0</v>
      </c>
      <c r="D37" s="3">
        <f t="shared" si="10"/>
        <v>0</v>
      </c>
      <c r="E37" s="3">
        <f t="shared" si="11"/>
        <v>0</v>
      </c>
      <c r="F37" s="3">
        <f t="shared" si="12"/>
        <v>0</v>
      </c>
      <c r="G37" s="3">
        <f t="shared" si="13"/>
        <v>92914687.043336853</v>
      </c>
      <c r="H37" s="3">
        <f t="shared" si="14"/>
        <v>0</v>
      </c>
      <c r="I37" s="3">
        <f t="shared" si="15"/>
        <v>67377769158.096573</v>
      </c>
      <c r="J37" s="17">
        <f t="shared" si="16"/>
        <v>725.15735996259161</v>
      </c>
      <c r="K37" s="3">
        <f t="shared" si="17"/>
        <v>1</v>
      </c>
      <c r="M37" s="3" t="s">
        <v>17</v>
      </c>
      <c r="N37" s="3">
        <v>1</v>
      </c>
      <c r="O37" s="17">
        <f t="shared" si="18"/>
        <v>0</v>
      </c>
      <c r="P37" s="17">
        <f t="shared" si="19"/>
        <v>92914687.043336853</v>
      </c>
      <c r="Q37" s="17">
        <f t="shared" si="20"/>
        <v>0</v>
      </c>
      <c r="R37" s="17">
        <f t="shared" si="21"/>
        <v>67377769158.096573</v>
      </c>
      <c r="S37" s="17">
        <f t="shared" si="22"/>
        <v>725.15735996259161</v>
      </c>
    </row>
    <row r="38" spans="1:19" x14ac:dyDescent="0.3">
      <c r="A38" s="3" t="str">
        <f t="shared" si="9"/>
        <v>DACCS2</v>
      </c>
      <c r="B38" s="3" t="s">
        <v>20</v>
      </c>
      <c r="C38" s="3">
        <f>C37+1</f>
        <v>1</v>
      </c>
      <c r="D38" s="3">
        <f t="shared" si="10"/>
        <v>67377769158.096573</v>
      </c>
      <c r="E38" s="3">
        <f t="shared" si="11"/>
        <v>92914687.043336853</v>
      </c>
      <c r="F38" s="3">
        <f t="shared" si="12"/>
        <v>92914687.043336853</v>
      </c>
      <c r="G38" s="3">
        <f t="shared" si="13"/>
        <v>210413628.58808479</v>
      </c>
      <c r="H38" s="3">
        <f t="shared" si="14"/>
        <v>67377769158.096573</v>
      </c>
      <c r="I38" s="3">
        <f t="shared" si="15"/>
        <v>134755538316.19315</v>
      </c>
      <c r="J38" s="17">
        <f t="shared" si="16"/>
        <v>573.43298818089045</v>
      </c>
      <c r="K38" s="3">
        <f t="shared" si="17"/>
        <v>2</v>
      </c>
      <c r="M38" s="3" t="s">
        <v>17</v>
      </c>
      <c r="N38" s="3">
        <v>2</v>
      </c>
      <c r="O38" s="17">
        <f t="shared" si="18"/>
        <v>92914687.043336853</v>
      </c>
      <c r="P38" s="17">
        <f t="shared" si="19"/>
        <v>210413628.58808479</v>
      </c>
      <c r="Q38" s="17">
        <f t="shared" si="20"/>
        <v>67377769158.096573</v>
      </c>
      <c r="R38" s="17">
        <f t="shared" si="21"/>
        <v>134755538316.19315</v>
      </c>
      <c r="S38" s="17">
        <f t="shared" si="22"/>
        <v>573.43298818089045</v>
      </c>
    </row>
    <row r="39" spans="1:19" x14ac:dyDescent="0.3">
      <c r="A39" s="3" t="str">
        <f t="shared" si="9"/>
        <v>DACCS3</v>
      </c>
      <c r="B39" s="3" t="s">
        <v>20</v>
      </c>
      <c r="C39" s="3">
        <f t="shared" ref="C39:C41" si="27">C38+1</f>
        <v>2</v>
      </c>
      <c r="D39" s="3">
        <f t="shared" si="10"/>
        <v>134755538316.19315</v>
      </c>
      <c r="E39" s="3">
        <f t="shared" si="11"/>
        <v>210413628.58808479</v>
      </c>
      <c r="F39" s="3">
        <f t="shared" si="12"/>
        <v>210413628.58808479</v>
      </c>
      <c r="G39" s="3">
        <f t="shared" si="13"/>
        <v>476500502.82098699</v>
      </c>
      <c r="H39" s="3">
        <f t="shared" si="14"/>
        <v>134755538316.19315</v>
      </c>
      <c r="I39" s="3">
        <f t="shared" si="15"/>
        <v>269511076632.38629</v>
      </c>
      <c r="J39" s="17">
        <f t="shared" si="16"/>
        <v>506.4343692437962</v>
      </c>
      <c r="K39" s="3">
        <f t="shared" si="17"/>
        <v>3</v>
      </c>
      <c r="M39" s="3" t="s">
        <v>17</v>
      </c>
      <c r="N39" s="3">
        <v>3</v>
      </c>
      <c r="O39" s="17">
        <f t="shared" si="18"/>
        <v>210413628.58808479</v>
      </c>
      <c r="P39" s="17">
        <f t="shared" si="19"/>
        <v>476500502.82098699</v>
      </c>
      <c r="Q39" s="17">
        <f t="shared" si="20"/>
        <v>134755538316.19315</v>
      </c>
      <c r="R39" s="17">
        <f t="shared" si="21"/>
        <v>269511076632.38629</v>
      </c>
      <c r="S39" s="17">
        <f t="shared" si="22"/>
        <v>506.4343692437962</v>
      </c>
    </row>
    <row r="40" spans="1:19" x14ac:dyDescent="0.3">
      <c r="A40" s="3" t="str">
        <f t="shared" si="9"/>
        <v>DACCS4</v>
      </c>
      <c r="B40" s="3" t="s">
        <v>20</v>
      </c>
      <c r="C40" s="3">
        <f t="shared" si="27"/>
        <v>3</v>
      </c>
      <c r="D40" s="3">
        <f t="shared" si="10"/>
        <v>269511076632.38629</v>
      </c>
      <c r="E40" s="3">
        <f t="shared" si="11"/>
        <v>476500502.82098699</v>
      </c>
      <c r="F40" s="3">
        <f t="shared" si="12"/>
        <v>476500502.82098699</v>
      </c>
      <c r="G40" s="3">
        <f t="shared" si="13"/>
        <v>1079078055.5053325</v>
      </c>
      <c r="H40" s="3">
        <f t="shared" si="14"/>
        <v>269511076632.38629</v>
      </c>
      <c r="I40" s="3">
        <f t="shared" si="15"/>
        <v>539022153264.77258</v>
      </c>
      <c r="J40" s="17">
        <f t="shared" si="16"/>
        <v>447.26371805882241</v>
      </c>
      <c r="K40" s="3">
        <f t="shared" si="17"/>
        <v>4</v>
      </c>
      <c r="M40" s="3" t="s">
        <v>17</v>
      </c>
      <c r="N40" s="3">
        <v>4</v>
      </c>
      <c r="O40" s="17">
        <f t="shared" si="18"/>
        <v>476500502.82098699</v>
      </c>
      <c r="P40" s="17">
        <f t="shared" si="19"/>
        <v>1079078055.5053325</v>
      </c>
      <c r="Q40" s="17">
        <f t="shared" si="20"/>
        <v>269511076632.38629</v>
      </c>
      <c r="R40" s="17">
        <f t="shared" si="21"/>
        <v>539022153264.77258</v>
      </c>
      <c r="S40" s="17">
        <f t="shared" si="22"/>
        <v>447.26371805882241</v>
      </c>
    </row>
    <row r="41" spans="1:19" x14ac:dyDescent="0.3">
      <c r="A41" s="3" t="str">
        <f t="shared" si="9"/>
        <v>DACCS5</v>
      </c>
      <c r="B41" s="3" t="s">
        <v>20</v>
      </c>
      <c r="C41" s="3">
        <f t="shared" si="27"/>
        <v>4</v>
      </c>
      <c r="D41" s="3">
        <f t="shared" si="10"/>
        <v>539022153264.77258</v>
      </c>
      <c r="E41" s="3">
        <f t="shared" si="11"/>
        <v>1079078055.5053325</v>
      </c>
      <c r="F41" s="3">
        <f t="shared" si="12"/>
        <v>1079078055.5053325</v>
      </c>
      <c r="G41" s="3">
        <f t="shared" si="13"/>
        <v>0</v>
      </c>
      <c r="H41" s="3">
        <f t="shared" si="14"/>
        <v>539022153264.77258</v>
      </c>
      <c r="I41" s="3">
        <f t="shared" si="15"/>
        <v>0</v>
      </c>
      <c r="J41" s="17">
        <f t="shared" si="16"/>
        <v>499.52100361483895</v>
      </c>
      <c r="K41" s="3">
        <f t="shared" si="17"/>
        <v>5</v>
      </c>
      <c r="M41" s="3" t="s">
        <v>18</v>
      </c>
      <c r="N41" s="3">
        <v>1</v>
      </c>
      <c r="O41" s="17">
        <f t="shared" si="18"/>
        <v>0</v>
      </c>
      <c r="P41" s="17">
        <f t="shared" si="19"/>
        <v>113503392.25795501</v>
      </c>
      <c r="Q41" s="17">
        <f t="shared" si="20"/>
        <v>0</v>
      </c>
      <c r="R41" s="17">
        <f t="shared" si="21"/>
        <v>310686791159.89355</v>
      </c>
      <c r="S41" s="17">
        <f t="shared" si="22"/>
        <v>2737.2467463686639</v>
      </c>
    </row>
    <row r="42" spans="1:19" x14ac:dyDescent="0.3">
      <c r="A42" s="3" t="str">
        <f t="shared" si="9"/>
        <v>EW1</v>
      </c>
      <c r="B42" s="3" t="s">
        <v>17</v>
      </c>
      <c r="C42" s="3">
        <f>0</f>
        <v>0</v>
      </c>
      <c r="D42" s="3">
        <f t="shared" si="10"/>
        <v>0</v>
      </c>
      <c r="E42" s="3">
        <f t="shared" si="11"/>
        <v>0</v>
      </c>
      <c r="F42" s="3">
        <f t="shared" si="12"/>
        <v>0</v>
      </c>
      <c r="G42" s="3">
        <f t="shared" si="13"/>
        <v>92914687.043336853</v>
      </c>
      <c r="H42" s="3">
        <f t="shared" si="14"/>
        <v>0</v>
      </c>
      <c r="I42" s="3">
        <f t="shared" si="15"/>
        <v>67377769158.096573</v>
      </c>
      <c r="J42" s="17">
        <f t="shared" si="16"/>
        <v>725.15735996259161</v>
      </c>
      <c r="K42" s="3">
        <f t="shared" si="17"/>
        <v>1</v>
      </c>
      <c r="M42" s="3" t="s">
        <v>18</v>
      </c>
      <c r="N42" s="3">
        <v>2</v>
      </c>
      <c r="O42" s="17">
        <f t="shared" si="18"/>
        <v>113503392.25795501</v>
      </c>
      <c r="P42" s="17">
        <f t="shared" si="19"/>
        <v>239936010.79481816</v>
      </c>
      <c r="Q42" s="17">
        <f t="shared" si="20"/>
        <v>310686791159.89355</v>
      </c>
      <c r="R42" s="17">
        <f t="shared" si="21"/>
        <v>621373582319.78711</v>
      </c>
      <c r="S42" s="17">
        <f t="shared" si="22"/>
        <v>2457.3309859062092</v>
      </c>
    </row>
    <row r="43" spans="1:19" x14ac:dyDescent="0.3">
      <c r="A43" s="3" t="str">
        <f t="shared" si="9"/>
        <v>EW2</v>
      </c>
      <c r="B43" s="3" t="s">
        <v>17</v>
      </c>
      <c r="C43" s="3">
        <f>C42+1</f>
        <v>1</v>
      </c>
      <c r="D43" s="3">
        <f t="shared" si="10"/>
        <v>67377769158.096573</v>
      </c>
      <c r="E43" s="3">
        <f t="shared" si="11"/>
        <v>92914687.043336853</v>
      </c>
      <c r="F43" s="3">
        <f t="shared" si="12"/>
        <v>92914687.043336853</v>
      </c>
      <c r="G43" s="3">
        <f t="shared" si="13"/>
        <v>210413628.58808479</v>
      </c>
      <c r="H43" s="3">
        <f t="shared" si="14"/>
        <v>67377769158.096573</v>
      </c>
      <c r="I43" s="3">
        <f t="shared" si="15"/>
        <v>134755538316.19315</v>
      </c>
      <c r="J43" s="17">
        <f t="shared" si="16"/>
        <v>573.43298818089045</v>
      </c>
      <c r="K43" s="3">
        <f t="shared" si="17"/>
        <v>2</v>
      </c>
      <c r="M43" s="3" t="s">
        <v>18</v>
      </c>
      <c r="N43" s="3">
        <v>3</v>
      </c>
      <c r="O43" s="17">
        <f t="shared" si="18"/>
        <v>239936010.79481816</v>
      </c>
      <c r="P43" s="17">
        <f t="shared" si="19"/>
        <v>507203248.56278908</v>
      </c>
      <c r="Q43" s="17">
        <f t="shared" si="20"/>
        <v>621373582319.78711</v>
      </c>
      <c r="R43" s="17">
        <f t="shared" si="21"/>
        <v>1242747164639.5742</v>
      </c>
      <c r="S43" s="17">
        <f t="shared" si="22"/>
        <v>2324.9148960757957</v>
      </c>
    </row>
    <row r="44" spans="1:19" x14ac:dyDescent="0.3">
      <c r="A44" s="3" t="str">
        <f t="shared" si="9"/>
        <v>EW3</v>
      </c>
      <c r="B44" s="3" t="s">
        <v>17</v>
      </c>
      <c r="C44" s="3">
        <f t="shared" ref="C44:C46" si="28">C43+1</f>
        <v>2</v>
      </c>
      <c r="D44" s="3">
        <f t="shared" si="10"/>
        <v>134755538316.19315</v>
      </c>
      <c r="E44" s="3">
        <f t="shared" si="11"/>
        <v>210413628.58808479</v>
      </c>
      <c r="F44" s="3">
        <f t="shared" si="12"/>
        <v>210413628.58808479</v>
      </c>
      <c r="G44" s="3">
        <f t="shared" si="13"/>
        <v>476500502.82098699</v>
      </c>
      <c r="H44" s="3">
        <f t="shared" si="14"/>
        <v>134755538316.19315</v>
      </c>
      <c r="I44" s="3">
        <f t="shared" si="15"/>
        <v>269511076632.38629</v>
      </c>
      <c r="J44" s="17">
        <f t="shared" si="16"/>
        <v>506.4343692437962</v>
      </c>
      <c r="K44" s="3">
        <f t="shared" si="17"/>
        <v>3</v>
      </c>
      <c r="M44" s="3" t="s">
        <v>18</v>
      </c>
      <c r="N44" s="3">
        <v>4</v>
      </c>
      <c r="O44" s="17">
        <f t="shared" si="18"/>
        <v>507203248.56278908</v>
      </c>
      <c r="P44" s="17">
        <f t="shared" si="19"/>
        <v>1072182264.3481337</v>
      </c>
      <c r="Q44" s="17">
        <f t="shared" si="20"/>
        <v>1242747164639.5742</v>
      </c>
      <c r="R44" s="17">
        <f t="shared" si="21"/>
        <v>2485494329279.1484</v>
      </c>
      <c r="S44" s="17">
        <f t="shared" si="22"/>
        <v>2199.6341986473662</v>
      </c>
    </row>
    <row r="45" spans="1:19" x14ac:dyDescent="0.3">
      <c r="A45" s="3" t="str">
        <f t="shared" si="9"/>
        <v>EW4</v>
      </c>
      <c r="B45" s="3" t="s">
        <v>17</v>
      </c>
      <c r="C45" s="3">
        <f t="shared" si="28"/>
        <v>3</v>
      </c>
      <c r="D45" s="3">
        <f t="shared" si="10"/>
        <v>269511076632.38629</v>
      </c>
      <c r="E45" s="3">
        <f t="shared" si="11"/>
        <v>476500502.82098699</v>
      </c>
      <c r="F45" s="3">
        <f t="shared" si="12"/>
        <v>476500502.82098699</v>
      </c>
      <c r="G45" s="3">
        <f t="shared" si="13"/>
        <v>1079078055.5053325</v>
      </c>
      <c r="H45" s="3">
        <f t="shared" si="14"/>
        <v>269511076632.38629</v>
      </c>
      <c r="I45" s="3">
        <f t="shared" si="15"/>
        <v>539022153264.77258</v>
      </c>
      <c r="J45" s="17">
        <f t="shared" si="16"/>
        <v>447.26371805882241</v>
      </c>
      <c r="K45" s="3">
        <f t="shared" si="17"/>
        <v>4</v>
      </c>
      <c r="M45" s="3" t="s">
        <v>19</v>
      </c>
      <c r="N45" s="3">
        <v>1</v>
      </c>
      <c r="O45" s="17">
        <f t="shared" si="18"/>
        <v>0</v>
      </c>
      <c r="P45" s="17">
        <f t="shared" si="19"/>
        <v>92914687.043336853</v>
      </c>
      <c r="Q45" s="17">
        <f t="shared" si="20"/>
        <v>0</v>
      </c>
      <c r="R45" s="17">
        <f t="shared" si="21"/>
        <v>67377769158.096573</v>
      </c>
      <c r="S45" s="17">
        <f t="shared" si="22"/>
        <v>725.15735996259161</v>
      </c>
    </row>
    <row r="46" spans="1:19" x14ac:dyDescent="0.3">
      <c r="A46" s="3" t="str">
        <f t="shared" si="9"/>
        <v>EW5</v>
      </c>
      <c r="B46" s="3" t="s">
        <v>17</v>
      </c>
      <c r="C46" s="3">
        <f t="shared" si="28"/>
        <v>4</v>
      </c>
      <c r="D46" s="3">
        <f t="shared" si="10"/>
        <v>539022153264.77258</v>
      </c>
      <c r="E46" s="3">
        <f t="shared" si="11"/>
        <v>1079078055.5053325</v>
      </c>
      <c r="F46" s="3">
        <f t="shared" si="12"/>
        <v>1079078055.5053325</v>
      </c>
      <c r="G46" s="3">
        <f t="shared" si="13"/>
        <v>0</v>
      </c>
      <c r="H46" s="3">
        <f t="shared" si="14"/>
        <v>539022153264.77258</v>
      </c>
      <c r="I46" s="3">
        <f t="shared" si="15"/>
        <v>0</v>
      </c>
      <c r="J46" s="17">
        <f t="shared" si="16"/>
        <v>499.52100361483895</v>
      </c>
      <c r="K46" s="3">
        <f t="shared" si="17"/>
        <v>5</v>
      </c>
      <c r="M46" s="3" t="s">
        <v>19</v>
      </c>
      <c r="N46" s="3">
        <v>2</v>
      </c>
      <c r="O46" s="17">
        <f t="shared" si="18"/>
        <v>92914687.043336853</v>
      </c>
      <c r="P46" s="17">
        <f t="shared" si="19"/>
        <v>210413628.58808479</v>
      </c>
      <c r="Q46" s="17">
        <f t="shared" si="20"/>
        <v>67377769158.096573</v>
      </c>
      <c r="R46" s="17">
        <f t="shared" si="21"/>
        <v>134755538316.19315</v>
      </c>
      <c r="S46" s="17">
        <f t="shared" si="22"/>
        <v>573.43298818089045</v>
      </c>
    </row>
    <row r="47" spans="1:19" x14ac:dyDescent="0.3">
      <c r="A47" s="3" t="str">
        <f t="shared" si="9"/>
        <v>OA1</v>
      </c>
      <c r="B47" s="3" t="s">
        <v>18</v>
      </c>
      <c r="C47" s="3">
        <f>0</f>
        <v>0</v>
      </c>
      <c r="D47" s="3">
        <f t="shared" si="10"/>
        <v>0</v>
      </c>
      <c r="E47" s="3">
        <f t="shared" si="11"/>
        <v>0</v>
      </c>
      <c r="F47" s="3">
        <f t="shared" si="12"/>
        <v>0</v>
      </c>
      <c r="G47" s="3">
        <f t="shared" si="13"/>
        <v>113503392.25795501</v>
      </c>
      <c r="H47" s="3">
        <f t="shared" si="14"/>
        <v>0</v>
      </c>
      <c r="I47" s="3">
        <f t="shared" si="15"/>
        <v>310686791159.89355</v>
      </c>
      <c r="J47" s="17">
        <f t="shared" si="16"/>
        <v>2737.2467463686639</v>
      </c>
      <c r="K47" s="3">
        <f t="shared" si="17"/>
        <v>1</v>
      </c>
      <c r="M47" s="3" t="s">
        <v>19</v>
      </c>
      <c r="N47" s="3">
        <v>3</v>
      </c>
      <c r="O47" s="17">
        <f t="shared" si="18"/>
        <v>210413628.58808479</v>
      </c>
      <c r="P47" s="17">
        <f t="shared" si="19"/>
        <v>476500502.82098699</v>
      </c>
      <c r="Q47" s="17">
        <f t="shared" si="20"/>
        <v>134755538316.19315</v>
      </c>
      <c r="R47" s="17">
        <f t="shared" si="21"/>
        <v>269511076632.38629</v>
      </c>
      <c r="S47" s="17">
        <f t="shared" si="22"/>
        <v>506.4343692437962</v>
      </c>
    </row>
    <row r="48" spans="1:19" x14ac:dyDescent="0.3">
      <c r="A48" s="3" t="str">
        <f t="shared" si="9"/>
        <v>OA2</v>
      </c>
      <c r="B48" s="3" t="s">
        <v>18</v>
      </c>
      <c r="C48" s="3">
        <f>C47+1</f>
        <v>1</v>
      </c>
      <c r="D48" s="3">
        <f t="shared" si="10"/>
        <v>310686791159.89355</v>
      </c>
      <c r="E48" s="3">
        <f t="shared" si="11"/>
        <v>113503392.25795501</v>
      </c>
      <c r="F48" s="3">
        <f t="shared" si="12"/>
        <v>113503392.25795501</v>
      </c>
      <c r="G48" s="3">
        <f t="shared" si="13"/>
        <v>239936010.79481816</v>
      </c>
      <c r="H48" s="3">
        <f t="shared" si="14"/>
        <v>310686791159.89355</v>
      </c>
      <c r="I48" s="3">
        <f t="shared" si="15"/>
        <v>621373582319.78711</v>
      </c>
      <c r="J48" s="17">
        <f t="shared" si="16"/>
        <v>2457.3309859062092</v>
      </c>
      <c r="K48" s="3">
        <f t="shared" si="17"/>
        <v>2</v>
      </c>
      <c r="M48" s="3" t="s">
        <v>19</v>
      </c>
      <c r="N48" s="3">
        <v>4</v>
      </c>
      <c r="O48" s="17">
        <f t="shared" si="18"/>
        <v>476500502.82098699</v>
      </c>
      <c r="P48" s="17">
        <f t="shared" si="19"/>
        <v>1079078055.5053325</v>
      </c>
      <c r="Q48" s="17">
        <f t="shared" si="20"/>
        <v>269511076632.38629</v>
      </c>
      <c r="R48" s="17">
        <f t="shared" si="21"/>
        <v>539022153264.77258</v>
      </c>
      <c r="S48" s="17">
        <f t="shared" si="22"/>
        <v>447.26371805882241</v>
      </c>
    </row>
    <row r="49" spans="1:11" x14ac:dyDescent="0.3">
      <c r="A49" s="3" t="str">
        <f t="shared" si="9"/>
        <v>OA3</v>
      </c>
      <c r="B49" s="3" t="s">
        <v>18</v>
      </c>
      <c r="C49" s="3">
        <f t="shared" ref="C49:C51" si="29">C48+1</f>
        <v>2</v>
      </c>
      <c r="D49" s="3">
        <f t="shared" si="10"/>
        <v>621373582319.78711</v>
      </c>
      <c r="E49" s="3">
        <f t="shared" si="11"/>
        <v>239936010.79481816</v>
      </c>
      <c r="F49" s="3">
        <f t="shared" si="12"/>
        <v>239936010.79481816</v>
      </c>
      <c r="G49" s="3">
        <f t="shared" si="13"/>
        <v>507203248.56278908</v>
      </c>
      <c r="H49" s="3">
        <f t="shared" si="14"/>
        <v>621373582319.78711</v>
      </c>
      <c r="I49" s="3">
        <f t="shared" si="15"/>
        <v>1242747164639.5742</v>
      </c>
      <c r="J49" s="17">
        <f t="shared" si="16"/>
        <v>2324.9148960757957</v>
      </c>
      <c r="K49" s="3">
        <f t="shared" si="17"/>
        <v>3</v>
      </c>
    </row>
    <row r="50" spans="1:11" x14ac:dyDescent="0.3">
      <c r="A50" s="3" t="str">
        <f t="shared" si="9"/>
        <v>OA4</v>
      </c>
      <c r="B50" s="3" t="s">
        <v>18</v>
      </c>
      <c r="C50" s="3">
        <f t="shared" si="29"/>
        <v>3</v>
      </c>
      <c r="D50" s="3">
        <f t="shared" si="10"/>
        <v>1242747164639.5742</v>
      </c>
      <c r="E50" s="3">
        <f t="shared" si="11"/>
        <v>507203248.56278908</v>
      </c>
      <c r="F50" s="3">
        <f t="shared" si="12"/>
        <v>507203248.56278908</v>
      </c>
      <c r="G50" s="3">
        <f t="shared" si="13"/>
        <v>1072182264.3481337</v>
      </c>
      <c r="H50" s="3">
        <f t="shared" si="14"/>
        <v>1242747164639.5742</v>
      </c>
      <c r="I50" s="3">
        <f t="shared" si="15"/>
        <v>2485494329279.1484</v>
      </c>
      <c r="J50" s="17">
        <f t="shared" si="16"/>
        <v>2199.6341986473662</v>
      </c>
      <c r="K50" s="3">
        <f t="shared" si="17"/>
        <v>4</v>
      </c>
    </row>
    <row r="51" spans="1:11" x14ac:dyDescent="0.3">
      <c r="A51" s="3" t="str">
        <f t="shared" si="9"/>
        <v>OA5</v>
      </c>
      <c r="B51" s="3" t="s">
        <v>18</v>
      </c>
      <c r="C51" s="3">
        <f t="shared" si="29"/>
        <v>4</v>
      </c>
      <c r="D51" s="3">
        <f t="shared" si="10"/>
        <v>2485494329279.1484</v>
      </c>
      <c r="E51" s="3">
        <f t="shared" si="11"/>
        <v>1072182264.3481337</v>
      </c>
      <c r="F51" s="3">
        <f t="shared" si="12"/>
        <v>1072182264.3481337</v>
      </c>
      <c r="G51" s="3">
        <f t="shared" si="13"/>
        <v>0</v>
      </c>
      <c r="H51" s="3">
        <f t="shared" si="14"/>
        <v>2485494329279.1484</v>
      </c>
      <c r="I51" s="3">
        <f t="shared" si="15"/>
        <v>0</v>
      </c>
      <c r="J51" s="17">
        <f t="shared" si="16"/>
        <v>2318.164002451842</v>
      </c>
      <c r="K51" s="3">
        <f t="shared" si="17"/>
        <v>5</v>
      </c>
    </row>
    <row r="52" spans="1:11" x14ac:dyDescent="0.3">
      <c r="A52" s="3" t="str">
        <f t="shared" si="9"/>
        <v>DOCCS1</v>
      </c>
      <c r="B52" s="3" t="s">
        <v>19</v>
      </c>
      <c r="C52" s="3">
        <f>0</f>
        <v>0</v>
      </c>
      <c r="D52" s="3">
        <f t="shared" si="10"/>
        <v>0</v>
      </c>
      <c r="E52" s="3">
        <f t="shared" si="11"/>
        <v>0</v>
      </c>
      <c r="F52" s="3">
        <f t="shared" si="12"/>
        <v>0</v>
      </c>
      <c r="G52" s="3">
        <f t="shared" si="13"/>
        <v>92914687.043336853</v>
      </c>
      <c r="H52" s="3">
        <f t="shared" si="14"/>
        <v>0</v>
      </c>
      <c r="I52" s="3">
        <f t="shared" si="15"/>
        <v>67377769158.096573</v>
      </c>
      <c r="J52" s="17">
        <f t="shared" si="16"/>
        <v>725.15735996259161</v>
      </c>
      <c r="K52" s="3">
        <f t="shared" si="17"/>
        <v>1</v>
      </c>
    </row>
    <row r="53" spans="1:11" x14ac:dyDescent="0.3">
      <c r="A53" s="3" t="str">
        <f t="shared" si="9"/>
        <v>DOCCS2</v>
      </c>
      <c r="B53" s="3" t="s">
        <v>19</v>
      </c>
      <c r="C53" s="3">
        <f>C52+1</f>
        <v>1</v>
      </c>
      <c r="D53" s="3">
        <f t="shared" si="10"/>
        <v>67377769158.096573</v>
      </c>
      <c r="E53" s="3">
        <f t="shared" si="11"/>
        <v>92914687.043336853</v>
      </c>
      <c r="F53" s="3">
        <f t="shared" si="12"/>
        <v>92914687.043336853</v>
      </c>
      <c r="G53" s="3">
        <f t="shared" si="13"/>
        <v>210413628.58808479</v>
      </c>
      <c r="H53" s="3">
        <f t="shared" si="14"/>
        <v>67377769158.096573</v>
      </c>
      <c r="I53" s="3">
        <f t="shared" si="15"/>
        <v>134755538316.19315</v>
      </c>
      <c r="J53" s="17">
        <f t="shared" si="16"/>
        <v>573.43298818089045</v>
      </c>
      <c r="K53" s="3">
        <f t="shared" si="17"/>
        <v>2</v>
      </c>
    </row>
    <row r="54" spans="1:11" x14ac:dyDescent="0.3">
      <c r="A54" s="3" t="str">
        <f t="shared" si="9"/>
        <v>DOCCS3</v>
      </c>
      <c r="B54" s="3" t="s">
        <v>19</v>
      </c>
      <c r="C54" s="3">
        <f t="shared" ref="C54:C56" si="30">C53+1</f>
        <v>2</v>
      </c>
      <c r="D54" s="3">
        <f t="shared" si="10"/>
        <v>134755538316.19315</v>
      </c>
      <c r="E54" s="3">
        <f t="shared" si="11"/>
        <v>210413628.58808479</v>
      </c>
      <c r="F54" s="3">
        <f t="shared" si="12"/>
        <v>210413628.58808479</v>
      </c>
      <c r="G54" s="3">
        <f t="shared" si="13"/>
        <v>476500502.82098699</v>
      </c>
      <c r="H54" s="3">
        <f t="shared" si="14"/>
        <v>134755538316.19315</v>
      </c>
      <c r="I54" s="3">
        <f t="shared" si="15"/>
        <v>269511076632.38629</v>
      </c>
      <c r="J54" s="17">
        <f t="shared" si="16"/>
        <v>506.4343692437962</v>
      </c>
      <c r="K54" s="3">
        <f t="shared" si="17"/>
        <v>3</v>
      </c>
    </row>
    <row r="55" spans="1:11" x14ac:dyDescent="0.3">
      <c r="A55" s="3" t="str">
        <f t="shared" si="9"/>
        <v>DOCCS4</v>
      </c>
      <c r="B55" s="3" t="s">
        <v>19</v>
      </c>
      <c r="C55" s="3">
        <f t="shared" si="30"/>
        <v>3</v>
      </c>
      <c r="D55" s="3">
        <f t="shared" si="10"/>
        <v>269511076632.38629</v>
      </c>
      <c r="E55" s="3">
        <f t="shared" si="11"/>
        <v>476500502.82098699</v>
      </c>
      <c r="F55" s="3">
        <f t="shared" si="12"/>
        <v>476500502.82098699</v>
      </c>
      <c r="G55" s="3">
        <f t="shared" si="13"/>
        <v>1079078055.5053325</v>
      </c>
      <c r="H55" s="3">
        <f t="shared" si="14"/>
        <v>269511076632.38629</v>
      </c>
      <c r="I55" s="3">
        <f t="shared" si="15"/>
        <v>539022153264.77258</v>
      </c>
      <c r="J55" s="17">
        <f t="shared" si="16"/>
        <v>447.26371805882241</v>
      </c>
      <c r="K55" s="3">
        <f t="shared" si="17"/>
        <v>4</v>
      </c>
    </row>
    <row r="56" spans="1:11" x14ac:dyDescent="0.3">
      <c r="A56" s="3" t="str">
        <f t="shared" si="9"/>
        <v>DOCCS5</v>
      </c>
      <c r="B56" s="3" t="s">
        <v>19</v>
      </c>
      <c r="C56" s="3">
        <f t="shared" si="30"/>
        <v>4</v>
      </c>
      <c r="D56" s="3">
        <f t="shared" si="10"/>
        <v>539022153264.77258</v>
      </c>
      <c r="E56" s="3">
        <f t="shared" si="11"/>
        <v>1079078055.5053325</v>
      </c>
      <c r="F56" s="3">
        <f t="shared" si="12"/>
        <v>1079078055.5053325</v>
      </c>
      <c r="G56" s="3">
        <f t="shared" si="13"/>
        <v>0</v>
      </c>
      <c r="H56" s="3">
        <f t="shared" si="14"/>
        <v>539022153264.77258</v>
      </c>
      <c r="I56" s="3">
        <f t="shared" si="15"/>
        <v>0</v>
      </c>
      <c r="J56" s="17">
        <f t="shared" si="16"/>
        <v>499.52100361483895</v>
      </c>
      <c r="K56" s="3">
        <f t="shared" si="17"/>
        <v>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3"/>
  <sheetViews>
    <sheetView topLeftCell="B1" zoomScale="70" zoomScaleNormal="70" workbookViewId="0">
      <selection activeCell="Y5" sqref="Y5:AE1048576"/>
    </sheetView>
  </sheetViews>
  <sheetFormatPr defaultRowHeight="14.4" x14ac:dyDescent="0.3"/>
  <cols>
    <col min="1" max="1" width="14.6640625" style="3" customWidth="1"/>
    <col min="2" max="2" width="17" style="3" customWidth="1"/>
    <col min="3" max="3" width="12" style="3" customWidth="1"/>
    <col min="4" max="4" width="12.44140625" style="3" bestFit="1" customWidth="1"/>
    <col min="5" max="5" width="14.6640625" style="3" bestFit="1" customWidth="1"/>
    <col min="6" max="6" width="19.21875" style="3" customWidth="1"/>
    <col min="7" max="7" width="13.6640625" style="3" customWidth="1"/>
    <col min="8" max="8" width="11.6640625" style="3" customWidth="1"/>
    <col min="9" max="9" width="13.6640625" style="3" bestFit="1" customWidth="1"/>
    <col min="10" max="10" width="10.21875" style="3" bestFit="1" customWidth="1"/>
    <col min="11" max="12" width="8.88671875" style="3"/>
    <col min="13" max="13" width="12.44140625" style="3" bestFit="1" customWidth="1"/>
    <col min="14" max="14" width="8.88671875" style="3"/>
    <col min="15" max="15" width="12.21875" style="3" bestFit="1" customWidth="1"/>
    <col min="16" max="16" width="11.33203125" style="3" bestFit="1" customWidth="1"/>
    <col min="17" max="16384" width="8.88671875" style="3"/>
  </cols>
  <sheetData>
    <row r="1" spans="1:30" ht="29.4" customHeight="1" x14ac:dyDescent="0.3">
      <c r="A1" s="10" t="s">
        <v>22</v>
      </c>
      <c r="B1" s="10" t="s">
        <v>23</v>
      </c>
      <c r="C1" s="11" t="s">
        <v>24</v>
      </c>
    </row>
    <row r="2" spans="1:30" x14ac:dyDescent="0.3">
      <c r="A2" s="3">
        <v>4</v>
      </c>
      <c r="B2" s="12">
        <f>SUM(M6:M9)</f>
        <v>0.9375</v>
      </c>
    </row>
    <row r="3" spans="1:30" x14ac:dyDescent="0.3">
      <c r="B3" s="12"/>
    </row>
    <row r="4" spans="1:30" ht="15" thickBot="1" x14ac:dyDescent="0.35">
      <c r="A4" s="3">
        <v>1</v>
      </c>
      <c r="B4" s="3">
        <f>A4+1</f>
        <v>2</v>
      </c>
      <c r="C4" s="3">
        <f t="shared" ref="C4:I4" si="0">B4+1</f>
        <v>3</v>
      </c>
      <c r="D4" s="3">
        <f t="shared" si="0"/>
        <v>4</v>
      </c>
      <c r="E4" s="3">
        <f t="shared" si="0"/>
        <v>5</v>
      </c>
      <c r="F4" s="3">
        <f t="shared" si="0"/>
        <v>6</v>
      </c>
      <c r="G4" s="3">
        <f t="shared" si="0"/>
        <v>7</v>
      </c>
      <c r="H4" s="3">
        <f t="shared" si="0"/>
        <v>8</v>
      </c>
      <c r="I4" s="3">
        <f t="shared" si="0"/>
        <v>9</v>
      </c>
      <c r="J4" s="3">
        <v>10</v>
      </c>
    </row>
    <row r="5" spans="1:30" x14ac:dyDescent="0.3">
      <c r="A5" s="13" t="s">
        <v>13</v>
      </c>
      <c r="B5" s="13" t="s">
        <v>32</v>
      </c>
      <c r="C5" s="13" t="s">
        <v>5</v>
      </c>
      <c r="D5" s="13" t="s">
        <v>48</v>
      </c>
      <c r="E5" s="13" t="s">
        <v>37</v>
      </c>
      <c r="F5" s="18" t="s">
        <v>26</v>
      </c>
      <c r="G5" s="13" t="s">
        <v>49</v>
      </c>
      <c r="H5" s="13" t="s">
        <v>42</v>
      </c>
      <c r="I5" s="13" t="s">
        <v>41</v>
      </c>
      <c r="J5" s="13" t="s">
        <v>38</v>
      </c>
      <c r="L5" s="5" t="s">
        <v>11</v>
      </c>
      <c r="M5" s="6" t="s">
        <v>21</v>
      </c>
      <c r="AA5" s="13"/>
      <c r="AB5" s="13"/>
      <c r="AC5" s="22"/>
      <c r="AD5" s="22"/>
    </row>
    <row r="6" spans="1:30" x14ac:dyDescent="0.3">
      <c r="A6" s="3" t="s">
        <v>0</v>
      </c>
      <c r="B6" s="25">
        <v>0.01</v>
      </c>
      <c r="C6" s="15">
        <f>-LN(1-B6)/LN(2)</f>
        <v>1.4499569695115091E-2</v>
      </c>
      <c r="D6" s="26">
        <v>1</v>
      </c>
      <c r="E6" s="3">
        <v>10</v>
      </c>
      <c r="F6" s="27">
        <f>1-C6</f>
        <v>0.98550043030488488</v>
      </c>
      <c r="G6" s="23">
        <v>1000000000</v>
      </c>
      <c r="H6" s="27">
        <f>(E6/F6)*(((D6^F6)/(D6^(-C6)))-D6)</f>
        <v>0</v>
      </c>
      <c r="I6" s="16">
        <f>(E6/F6)*(((G6^F6)/(D6^(-C6)))-D6)</f>
        <v>7513582405.5148144</v>
      </c>
      <c r="J6" s="16">
        <f>I6-H6</f>
        <v>7513582405.5148144</v>
      </c>
      <c r="L6" s="2">
        <v>0</v>
      </c>
      <c r="M6" s="4">
        <f>1/(2^($A$2-L6))</f>
        <v>6.25E-2</v>
      </c>
    </row>
    <row r="7" spans="1:30" x14ac:dyDescent="0.3">
      <c r="A7" s="9" t="s">
        <v>1</v>
      </c>
      <c r="B7" s="25">
        <v>0.01</v>
      </c>
      <c r="C7" s="15">
        <f t="shared" ref="C7:C13" si="1">-LN(1-B7)/LN(2)</f>
        <v>1.4499569695115091E-2</v>
      </c>
      <c r="D7" s="26">
        <v>1</v>
      </c>
      <c r="E7" s="3">
        <v>10</v>
      </c>
      <c r="F7" s="27">
        <f t="shared" ref="F7:F13" si="2">1-C7</f>
        <v>0.98550043030488488</v>
      </c>
      <c r="G7" s="23">
        <v>1000000000</v>
      </c>
      <c r="H7" s="27">
        <f t="shared" ref="H7:H13" si="3">(E7/F7)*(((D7^F7)/(D7^(-C7)))-D7)</f>
        <v>0</v>
      </c>
      <c r="I7" s="16">
        <f t="shared" ref="I7:I13" si="4">(E7/F7)*(((G7^F7)/(D7^(-C7)))-D7)</f>
        <v>7513582405.5148144</v>
      </c>
      <c r="J7" s="16">
        <f t="shared" ref="J7:J13" si="5">I7-H7</f>
        <v>7513582405.5148144</v>
      </c>
      <c r="L7" s="2">
        <v>1</v>
      </c>
      <c r="M7" s="4">
        <f t="shared" ref="M7:M13" si="6">1/(2^($A$2-L7))</f>
        <v>0.125</v>
      </c>
    </row>
    <row r="8" spans="1:30" x14ac:dyDescent="0.3">
      <c r="A8" s="3" t="s">
        <v>15</v>
      </c>
      <c r="B8" s="25">
        <v>0.01</v>
      </c>
      <c r="C8" s="15">
        <f t="shared" si="1"/>
        <v>1.4499569695115091E-2</v>
      </c>
      <c r="D8" s="26">
        <v>1</v>
      </c>
      <c r="E8" s="3">
        <v>10</v>
      </c>
      <c r="F8" s="27">
        <f t="shared" si="2"/>
        <v>0.98550043030488488</v>
      </c>
      <c r="G8" s="23">
        <v>1000000000</v>
      </c>
      <c r="H8" s="27">
        <f t="shared" si="3"/>
        <v>0</v>
      </c>
      <c r="I8" s="16">
        <f t="shared" si="4"/>
        <v>7513582405.5148144</v>
      </c>
      <c r="J8" s="16">
        <f t="shared" si="5"/>
        <v>7513582405.5148144</v>
      </c>
      <c r="L8" s="2">
        <v>2</v>
      </c>
      <c r="M8" s="4">
        <f t="shared" si="6"/>
        <v>0.25</v>
      </c>
    </row>
    <row r="9" spans="1:30" x14ac:dyDescent="0.3">
      <c r="A9" s="3" t="s">
        <v>16</v>
      </c>
      <c r="B9" s="25">
        <v>0.01</v>
      </c>
      <c r="C9" s="15">
        <f t="shared" si="1"/>
        <v>1.4499569695115091E-2</v>
      </c>
      <c r="D9" s="26">
        <v>1</v>
      </c>
      <c r="E9" s="3">
        <v>10</v>
      </c>
      <c r="F9" s="27">
        <f t="shared" si="2"/>
        <v>0.98550043030488488</v>
      </c>
      <c r="G9" s="23">
        <v>1000000000</v>
      </c>
      <c r="H9" s="27">
        <f t="shared" si="3"/>
        <v>0</v>
      </c>
      <c r="I9" s="16">
        <f t="shared" si="4"/>
        <v>7513582405.5148144</v>
      </c>
      <c r="J9" s="16">
        <f t="shared" si="5"/>
        <v>7513582405.5148144</v>
      </c>
      <c r="L9" s="2">
        <v>3</v>
      </c>
      <c r="M9" s="4">
        <f t="shared" si="6"/>
        <v>0.5</v>
      </c>
    </row>
    <row r="10" spans="1:30" x14ac:dyDescent="0.3">
      <c r="A10" s="3" t="s">
        <v>20</v>
      </c>
      <c r="B10" s="25">
        <v>0.01</v>
      </c>
      <c r="C10" s="15">
        <f t="shared" si="1"/>
        <v>1.4499569695115091E-2</v>
      </c>
      <c r="D10" s="26">
        <v>1</v>
      </c>
      <c r="E10" s="3">
        <v>10</v>
      </c>
      <c r="F10" s="27">
        <f t="shared" si="2"/>
        <v>0.98550043030488488</v>
      </c>
      <c r="G10" s="23">
        <v>1000000000</v>
      </c>
      <c r="H10" s="27">
        <f t="shared" si="3"/>
        <v>0</v>
      </c>
      <c r="I10" s="16">
        <f t="shared" si="4"/>
        <v>7513582405.5148144</v>
      </c>
      <c r="J10" s="16">
        <f t="shared" si="5"/>
        <v>7513582405.5148144</v>
      </c>
      <c r="L10" s="2">
        <v>4</v>
      </c>
      <c r="M10" s="4">
        <f t="shared" si="6"/>
        <v>1</v>
      </c>
    </row>
    <row r="11" spans="1:30" x14ac:dyDescent="0.3">
      <c r="A11" s="3" t="s">
        <v>17</v>
      </c>
      <c r="B11" s="25">
        <v>0.01</v>
      </c>
      <c r="C11" s="15">
        <f t="shared" si="1"/>
        <v>1.4499569695115091E-2</v>
      </c>
      <c r="D11" s="26">
        <v>1</v>
      </c>
      <c r="E11" s="3">
        <v>10</v>
      </c>
      <c r="F11" s="27">
        <f t="shared" si="2"/>
        <v>0.98550043030488488</v>
      </c>
      <c r="G11" s="23">
        <v>1000000000</v>
      </c>
      <c r="H11" s="27">
        <f t="shared" si="3"/>
        <v>0</v>
      </c>
      <c r="I11" s="16">
        <f t="shared" si="4"/>
        <v>7513582405.5148144</v>
      </c>
      <c r="J11" s="16">
        <f t="shared" si="5"/>
        <v>7513582405.5148144</v>
      </c>
      <c r="L11" s="7">
        <v>5</v>
      </c>
      <c r="M11" s="8">
        <f t="shared" si="6"/>
        <v>2</v>
      </c>
    </row>
    <row r="12" spans="1:30" x14ac:dyDescent="0.3">
      <c r="A12" s="3" t="s">
        <v>18</v>
      </c>
      <c r="B12" s="25">
        <v>0.01</v>
      </c>
      <c r="C12" s="15">
        <f t="shared" si="1"/>
        <v>1.4499569695115091E-2</v>
      </c>
      <c r="D12" s="26">
        <v>1</v>
      </c>
      <c r="E12" s="3">
        <v>10</v>
      </c>
      <c r="F12" s="27">
        <f t="shared" si="2"/>
        <v>0.98550043030488488</v>
      </c>
      <c r="G12" s="23">
        <v>1000000000</v>
      </c>
      <c r="H12" s="27">
        <f t="shared" si="3"/>
        <v>0</v>
      </c>
      <c r="I12" s="16">
        <f t="shared" si="4"/>
        <v>7513582405.5148144</v>
      </c>
      <c r="J12" s="16">
        <f t="shared" si="5"/>
        <v>7513582405.5148144</v>
      </c>
      <c r="L12" s="7">
        <v>6</v>
      </c>
      <c r="M12" s="8">
        <f t="shared" si="6"/>
        <v>4</v>
      </c>
    </row>
    <row r="13" spans="1:30" ht="15" thickBot="1" x14ac:dyDescent="0.35">
      <c r="A13" s="3" t="s">
        <v>19</v>
      </c>
      <c r="B13" s="25">
        <v>0.01</v>
      </c>
      <c r="C13" s="15">
        <f t="shared" si="1"/>
        <v>1.4499569695115091E-2</v>
      </c>
      <c r="D13" s="26">
        <v>1</v>
      </c>
      <c r="E13" s="3">
        <v>10</v>
      </c>
      <c r="F13" s="27">
        <f t="shared" si="2"/>
        <v>0.98550043030488488</v>
      </c>
      <c r="G13" s="23">
        <v>1000000000</v>
      </c>
      <c r="H13" s="27">
        <f t="shared" si="3"/>
        <v>0</v>
      </c>
      <c r="I13" s="16">
        <f t="shared" si="4"/>
        <v>7513582405.5148144</v>
      </c>
      <c r="J13" s="16">
        <f t="shared" si="5"/>
        <v>7513582405.5148144</v>
      </c>
      <c r="L13" s="20">
        <v>7</v>
      </c>
      <c r="M13" s="21">
        <f t="shared" si="6"/>
        <v>8</v>
      </c>
    </row>
    <row r="14" spans="1:30" x14ac:dyDescent="0.3">
      <c r="G14" s="16"/>
    </row>
    <row r="15" spans="1:30" x14ac:dyDescent="0.3">
      <c r="A15" s="3">
        <v>1</v>
      </c>
      <c r="B15" s="3">
        <f>A15+1</f>
        <v>2</v>
      </c>
      <c r="C15" s="3">
        <f t="shared" ref="C15:J15" si="7">B15+1</f>
        <v>3</v>
      </c>
      <c r="D15" s="3">
        <f t="shared" si="7"/>
        <v>4</v>
      </c>
      <c r="E15" s="3">
        <f t="shared" si="7"/>
        <v>5</v>
      </c>
      <c r="F15" s="3">
        <f t="shared" si="7"/>
        <v>6</v>
      </c>
      <c r="G15" s="3">
        <f t="shared" si="7"/>
        <v>7</v>
      </c>
      <c r="H15" s="3">
        <f t="shared" si="7"/>
        <v>8</v>
      </c>
      <c r="I15" s="3">
        <f t="shared" si="7"/>
        <v>9</v>
      </c>
      <c r="J15" s="3">
        <f t="shared" si="7"/>
        <v>10</v>
      </c>
      <c r="K15" s="3">
        <v>11</v>
      </c>
      <c r="M15" s="13" t="s">
        <v>50</v>
      </c>
    </row>
    <row r="16" spans="1:30" x14ac:dyDescent="0.3">
      <c r="A16" s="13" t="s">
        <v>28</v>
      </c>
      <c r="B16" s="13" t="s">
        <v>13</v>
      </c>
      <c r="C16" s="13" t="s">
        <v>11</v>
      </c>
      <c r="D16" s="13" t="s">
        <v>46</v>
      </c>
      <c r="E16" s="13" t="s">
        <v>40</v>
      </c>
      <c r="F16" s="13" t="s">
        <v>7</v>
      </c>
      <c r="G16" s="13" t="s">
        <v>8</v>
      </c>
      <c r="H16" s="13" t="s">
        <v>43</v>
      </c>
      <c r="I16" s="13" t="s">
        <v>44</v>
      </c>
      <c r="J16" s="13" t="s">
        <v>45</v>
      </c>
      <c r="K16" s="18" t="s">
        <v>30</v>
      </c>
      <c r="M16" s="3" t="s">
        <v>29</v>
      </c>
      <c r="N16" s="3" t="s">
        <v>11</v>
      </c>
      <c r="O16" s="3" t="s">
        <v>43</v>
      </c>
      <c r="P16" s="3" t="s">
        <v>44</v>
      </c>
      <c r="Q16" s="3" t="s">
        <v>45</v>
      </c>
    </row>
    <row r="17" spans="1:17" x14ac:dyDescent="0.3">
      <c r="A17" s="3" t="str">
        <f>B17:B56&amp;K17:K56</f>
        <v>BECCS1</v>
      </c>
      <c r="B17" s="3" t="s">
        <v>0</v>
      </c>
      <c r="C17" s="3">
        <f>0</f>
        <v>0</v>
      </c>
      <c r="D17" s="3">
        <f>IF(C17=0,H17,I16)</f>
        <v>56751696.128977507</v>
      </c>
      <c r="E17" s="3">
        <f>VLOOKUP($A17,Endogenous_Learning!$A$16:$I$56,E$15,FALSE)</f>
        <v>0</v>
      </c>
      <c r="F17" s="3">
        <f>VLOOKUP($A17,'(OLD) Endogenous_Learning'!$A$16:$I$56,F$15,FALSE)</f>
        <v>0</v>
      </c>
      <c r="G17" s="3">
        <f>VLOOKUP($A17,'(OLD) Endogenous_Learning'!$A$16:$I$56,G$15,FALSE)</f>
        <v>113503392.25795501</v>
      </c>
      <c r="H17" s="3">
        <f>IF(C17=0,G17*0.5,I16)</f>
        <v>56751696.128977507</v>
      </c>
      <c r="I17" s="3">
        <f>G17*1.5</f>
        <v>170255088.38693252</v>
      </c>
      <c r="J17" s="27">
        <f>(I17-H17)/(G17-F17)</f>
        <v>1</v>
      </c>
      <c r="K17" s="3">
        <f>C17+1</f>
        <v>1</v>
      </c>
      <c r="M17" s="3" t="s">
        <v>0</v>
      </c>
      <c r="N17" s="3">
        <v>1</v>
      </c>
      <c r="O17" s="3">
        <f>VLOOKUP(($M17&amp;$N17),$A$16:$J$56,H$15,FALSE)</f>
        <v>56751696.128977507</v>
      </c>
      <c r="P17" s="3">
        <f t="shared" ref="P17:Q17" si="8">VLOOKUP(($M17&amp;$N17),$A$16:$J$56,I$15,FALSE)</f>
        <v>170255088.38693252</v>
      </c>
      <c r="Q17" s="3">
        <f t="shared" si="8"/>
        <v>1</v>
      </c>
    </row>
    <row r="18" spans="1:17" x14ac:dyDescent="0.3">
      <c r="A18" s="3" t="str">
        <f t="shared" ref="A18:A56" si="9">B18:B57&amp;K18:K57</f>
        <v>BECCS2</v>
      </c>
      <c r="B18" s="3" t="s">
        <v>0</v>
      </c>
      <c r="C18" s="3">
        <f>C17+1</f>
        <v>1</v>
      </c>
      <c r="D18" s="3">
        <f t="shared" ref="D18:D56" si="10">IF(C18=0,H18,I17)</f>
        <v>170255088.38693252</v>
      </c>
      <c r="E18" s="3">
        <f>VLOOKUP($A18,Endogenous_Learning!$A$16:$I$56,E$15,FALSE)</f>
        <v>129438671.46854091</v>
      </c>
      <c r="F18" s="3">
        <f>VLOOKUP($A18,'(OLD) Endogenous_Learning'!$A$16:$I$56,F$15,FALSE)</f>
        <v>113503392.25795501</v>
      </c>
      <c r="G18" s="3">
        <f>VLOOKUP($A18,'(OLD) Endogenous_Learning'!$A$16:$I$56,G$15,FALSE)</f>
        <v>239936010.79481816</v>
      </c>
      <c r="H18" s="3">
        <f t="shared" ref="H18:H56" si="11">IF(C18=0,G18*0.5,I17)</f>
        <v>170255088.38693252</v>
      </c>
      <c r="I18" s="3">
        <f t="shared" ref="I18:I56" si="12">G18*1.5</f>
        <v>359904016.19222724</v>
      </c>
      <c r="J18" s="27">
        <f t="shared" ref="J18:J56" si="13">(I18-H18)/(G18-F18)</f>
        <v>1.5</v>
      </c>
      <c r="K18" s="3">
        <f t="shared" ref="K18:K56" si="14">C18+1</f>
        <v>2</v>
      </c>
      <c r="M18" s="3" t="s">
        <v>0</v>
      </c>
      <c r="N18" s="3">
        <v>2</v>
      </c>
      <c r="O18" s="3">
        <f t="shared" ref="O18:O48" si="15">VLOOKUP(($M18&amp;$N18),$A$16:$J$56,H$15,FALSE)</f>
        <v>170255088.38693252</v>
      </c>
      <c r="P18" s="3">
        <f t="shared" ref="P18:P48" si="16">VLOOKUP(($M18&amp;$N18),$A$16:$J$56,I$15,FALSE)</f>
        <v>359904016.19222724</v>
      </c>
      <c r="Q18" s="3">
        <f t="shared" ref="Q18:Q48" si="17">VLOOKUP(($M18&amp;$N18),$A$16:$J$56,J$15,FALSE)</f>
        <v>1.5</v>
      </c>
    </row>
    <row r="19" spans="1:17" x14ac:dyDescent="0.3">
      <c r="A19" s="3" t="str">
        <f t="shared" si="9"/>
        <v>BECCS3</v>
      </c>
      <c r="B19" s="3" t="s">
        <v>0</v>
      </c>
      <c r="C19" s="3">
        <f t="shared" ref="C19:C21" si="18">C18+1</f>
        <v>2</v>
      </c>
      <c r="D19" s="3">
        <f t="shared" si="10"/>
        <v>359904016.19222724</v>
      </c>
      <c r="E19" s="3">
        <f>VLOOKUP($A19,Endogenous_Learning!$A$16:$I$56,E$15,FALSE)</f>
        <v>261530935.20623025</v>
      </c>
      <c r="F19" s="3">
        <f>VLOOKUP($A19,'(OLD) Endogenous_Learning'!$A$16:$I$56,F$15,FALSE)</f>
        <v>239936010.79481816</v>
      </c>
      <c r="G19" s="3">
        <f>VLOOKUP($A19,'(OLD) Endogenous_Learning'!$A$16:$I$56,G$15,FALSE)</f>
        <v>507203248.56278908</v>
      </c>
      <c r="H19" s="3">
        <f t="shared" si="11"/>
        <v>359904016.19222724</v>
      </c>
      <c r="I19" s="3">
        <f t="shared" si="12"/>
        <v>760804872.84418368</v>
      </c>
      <c r="J19" s="27">
        <f t="shared" si="13"/>
        <v>1.5000000000000002</v>
      </c>
      <c r="K19" s="3">
        <f t="shared" si="14"/>
        <v>3</v>
      </c>
      <c r="M19" s="3" t="s">
        <v>0</v>
      </c>
      <c r="N19" s="3">
        <v>3</v>
      </c>
      <c r="O19" s="3">
        <f t="shared" si="15"/>
        <v>359904016.19222724</v>
      </c>
      <c r="P19" s="3">
        <f t="shared" si="16"/>
        <v>760804872.84418368</v>
      </c>
      <c r="Q19" s="3">
        <f t="shared" si="17"/>
        <v>1.5000000000000002</v>
      </c>
    </row>
    <row r="20" spans="1:17" x14ac:dyDescent="0.3">
      <c r="A20" s="3" t="str">
        <f t="shared" si="9"/>
        <v>BECCS4</v>
      </c>
      <c r="B20" s="3" t="s">
        <v>0</v>
      </c>
      <c r="C20" s="3">
        <f t="shared" si="18"/>
        <v>3</v>
      </c>
      <c r="D20" s="3">
        <f t="shared" si="10"/>
        <v>760804872.84418368</v>
      </c>
      <c r="E20" s="3">
        <f>VLOOKUP($A20,Endogenous_Learning!$A$16:$I$56,E$15,FALSE)</f>
        <v>528423455.63218433</v>
      </c>
      <c r="F20" s="3">
        <f>VLOOKUP($A20,'(OLD) Endogenous_Learning'!$A$16:$I$56,F$15,FALSE)</f>
        <v>507203248.56278908</v>
      </c>
      <c r="G20" s="3">
        <f>VLOOKUP($A20,'(OLD) Endogenous_Learning'!$A$16:$I$56,G$15,FALSE)</f>
        <v>1072182264.3481337</v>
      </c>
      <c r="H20" s="3">
        <f t="shared" si="11"/>
        <v>760804872.84418368</v>
      </c>
      <c r="I20" s="3">
        <f t="shared" si="12"/>
        <v>1608273396.5222006</v>
      </c>
      <c r="J20" s="27">
        <f t="shared" si="13"/>
        <v>1.5</v>
      </c>
      <c r="K20" s="3">
        <f t="shared" si="14"/>
        <v>4</v>
      </c>
      <c r="M20" s="3" t="s">
        <v>0</v>
      </c>
      <c r="N20" s="3">
        <v>4</v>
      </c>
      <c r="O20" s="3">
        <f t="shared" si="15"/>
        <v>760804872.84418368</v>
      </c>
      <c r="P20" s="3">
        <f t="shared" si="16"/>
        <v>1608273396.5222006</v>
      </c>
      <c r="Q20" s="3">
        <f t="shared" si="17"/>
        <v>1.5</v>
      </c>
    </row>
    <row r="21" spans="1:17" x14ac:dyDescent="0.3">
      <c r="A21" s="3" t="str">
        <f t="shared" si="9"/>
        <v>BECCS5</v>
      </c>
      <c r="B21" s="3" t="s">
        <v>0</v>
      </c>
      <c r="C21" s="3">
        <f t="shared" si="18"/>
        <v>4</v>
      </c>
      <c r="D21" s="3">
        <f t="shared" si="10"/>
        <v>1608273396.5222006</v>
      </c>
      <c r="E21" s="3">
        <f>VLOOKUP($A21,Endogenous_Learning!$A$16:$I$56,E$15,FALSE)</f>
        <v>1067679998.3224591</v>
      </c>
      <c r="F21" s="3">
        <f>VLOOKUP($A21,'(OLD) Endogenous_Learning'!$A$16:$I$56,F$15,FALSE)</f>
        <v>1072182264.3481337</v>
      </c>
      <c r="G21" s="3">
        <f>VLOOKUP($A21,'(OLD) Endogenous_Learning'!$A$16:$I$56,G$15,FALSE)</f>
        <v>0</v>
      </c>
      <c r="H21" s="3">
        <f t="shared" si="11"/>
        <v>1608273396.5222006</v>
      </c>
      <c r="I21" s="3">
        <f t="shared" si="12"/>
        <v>0</v>
      </c>
      <c r="J21" s="27">
        <f t="shared" si="13"/>
        <v>1.5</v>
      </c>
      <c r="K21" s="3">
        <f t="shared" si="14"/>
        <v>5</v>
      </c>
      <c r="M21" s="3" t="s">
        <v>1</v>
      </c>
      <c r="N21" s="3">
        <v>1</v>
      </c>
      <c r="O21" s="3">
        <f t="shared" si="15"/>
        <v>64719335.822960377</v>
      </c>
      <c r="P21" s="3">
        <f t="shared" si="16"/>
        <v>194158007.46888113</v>
      </c>
      <c r="Q21" s="3">
        <f t="shared" si="17"/>
        <v>1</v>
      </c>
    </row>
    <row r="22" spans="1:17" x14ac:dyDescent="0.3">
      <c r="A22" s="3" t="str">
        <f t="shared" si="9"/>
        <v>AR1</v>
      </c>
      <c r="B22" s="3" t="s">
        <v>1</v>
      </c>
      <c r="C22" s="3">
        <f>0</f>
        <v>0</v>
      </c>
      <c r="D22" s="3">
        <f t="shared" si="10"/>
        <v>64719335.822960377</v>
      </c>
      <c r="E22" s="3">
        <f>VLOOKUP($A22,Endogenous_Learning!$A$16:$I$56,E$15,FALSE)</f>
        <v>0</v>
      </c>
      <c r="F22" s="3">
        <f>VLOOKUP($A22,'(OLD) Endogenous_Learning'!$A$16:$I$56,F$15,FALSE)</f>
        <v>0</v>
      </c>
      <c r="G22" s="3">
        <f>VLOOKUP($A22,'(OLD) Endogenous_Learning'!$A$16:$I$56,G$15,FALSE)</f>
        <v>129438671.64592075</v>
      </c>
      <c r="H22" s="3">
        <f t="shared" si="11"/>
        <v>64719335.822960377</v>
      </c>
      <c r="I22" s="3">
        <f t="shared" si="12"/>
        <v>194158007.46888113</v>
      </c>
      <c r="J22" s="27">
        <f t="shared" si="13"/>
        <v>1</v>
      </c>
      <c r="K22" s="3">
        <f t="shared" si="14"/>
        <v>1</v>
      </c>
      <c r="M22" s="3" t="s">
        <v>1</v>
      </c>
      <c r="N22" s="3">
        <v>2</v>
      </c>
      <c r="O22" s="3">
        <f t="shared" si="15"/>
        <v>194158007.46888113</v>
      </c>
      <c r="P22" s="3">
        <f t="shared" si="16"/>
        <v>392296403.34693813</v>
      </c>
      <c r="Q22" s="3">
        <f t="shared" si="17"/>
        <v>1.4999999999999998</v>
      </c>
    </row>
    <row r="23" spans="1:17" x14ac:dyDescent="0.3">
      <c r="A23" s="3" t="str">
        <f t="shared" si="9"/>
        <v>AR2</v>
      </c>
      <c r="B23" s="3" t="s">
        <v>1</v>
      </c>
      <c r="C23" s="3">
        <f>C22+1</f>
        <v>1</v>
      </c>
      <c r="D23" s="3">
        <f t="shared" si="10"/>
        <v>194158007.46888113</v>
      </c>
      <c r="E23" s="3">
        <f>VLOOKUP($A23,Endogenous_Learning!$A$16:$I$56,E$15,FALSE)</f>
        <v>141008116.25909904</v>
      </c>
      <c r="F23" s="3">
        <f>VLOOKUP($A23,'(OLD) Endogenous_Learning'!$A$16:$I$56,F$15,FALSE)</f>
        <v>129438671.64592075</v>
      </c>
      <c r="G23" s="3">
        <f>VLOOKUP($A23,'(OLD) Endogenous_Learning'!$A$16:$I$56,G$15,FALSE)</f>
        <v>261530935.56462544</v>
      </c>
      <c r="H23" s="3">
        <f t="shared" si="11"/>
        <v>194158007.46888113</v>
      </c>
      <c r="I23" s="3">
        <f t="shared" si="12"/>
        <v>392296403.34693813</v>
      </c>
      <c r="J23" s="27">
        <f t="shared" si="13"/>
        <v>1.4999999999999998</v>
      </c>
      <c r="K23" s="3">
        <f t="shared" si="14"/>
        <v>2</v>
      </c>
      <c r="M23" s="3" t="s">
        <v>1</v>
      </c>
      <c r="N23" s="3">
        <v>3</v>
      </c>
      <c r="O23" s="3">
        <f t="shared" si="15"/>
        <v>392296403.34693813</v>
      </c>
      <c r="P23" s="3">
        <f t="shared" si="16"/>
        <v>792635184.53448594</v>
      </c>
      <c r="Q23" s="3">
        <f t="shared" si="17"/>
        <v>1.5000000000000002</v>
      </c>
    </row>
    <row r="24" spans="1:17" x14ac:dyDescent="0.3">
      <c r="A24" s="3" t="str">
        <f t="shared" si="9"/>
        <v>AR3</v>
      </c>
      <c r="B24" s="3" t="s">
        <v>1</v>
      </c>
      <c r="C24" s="3">
        <f t="shared" ref="C24:C26" si="19">C23+1</f>
        <v>2</v>
      </c>
      <c r="D24" s="3">
        <f t="shared" si="10"/>
        <v>392296403.34693813</v>
      </c>
      <c r="E24" s="3">
        <f>VLOOKUP($A24,Endogenous_Learning!$A$16:$I$56,E$15,FALSE)</f>
        <v>276638620.27342081</v>
      </c>
      <c r="F24" s="3">
        <f>VLOOKUP($A24,'(OLD) Endogenous_Learning'!$A$16:$I$56,F$15,FALSE)</f>
        <v>261530935.56462544</v>
      </c>
      <c r="G24" s="3">
        <f>VLOOKUP($A24,'(OLD) Endogenous_Learning'!$A$16:$I$56,G$15,FALSE)</f>
        <v>528423456.35632396</v>
      </c>
      <c r="H24" s="3">
        <f t="shared" si="11"/>
        <v>392296403.34693813</v>
      </c>
      <c r="I24" s="3">
        <f t="shared" si="12"/>
        <v>792635184.53448594</v>
      </c>
      <c r="J24" s="27">
        <f t="shared" si="13"/>
        <v>1.5000000000000002</v>
      </c>
      <c r="K24" s="3">
        <f t="shared" si="14"/>
        <v>3</v>
      </c>
      <c r="M24" s="3" t="s">
        <v>1</v>
      </c>
      <c r="N24" s="3">
        <v>4</v>
      </c>
      <c r="O24" s="3">
        <f t="shared" si="15"/>
        <v>792635184.53448594</v>
      </c>
      <c r="P24" s="3">
        <f t="shared" si="16"/>
        <v>1601519999.67837</v>
      </c>
      <c r="Q24" s="3">
        <f t="shared" si="17"/>
        <v>1.5</v>
      </c>
    </row>
    <row r="25" spans="1:17" x14ac:dyDescent="0.3">
      <c r="A25" s="3" t="str">
        <f t="shared" si="9"/>
        <v>AR4</v>
      </c>
      <c r="B25" s="3" t="s">
        <v>1</v>
      </c>
      <c r="C25" s="3">
        <f t="shared" si="19"/>
        <v>3</v>
      </c>
      <c r="D25" s="3">
        <f t="shared" si="10"/>
        <v>792635184.53448594</v>
      </c>
      <c r="E25" s="3">
        <f>VLOOKUP($A25,Endogenous_Learning!$A$16:$I$56,E$15,FALSE)</f>
        <v>542727101.51068079</v>
      </c>
      <c r="F25" s="3">
        <f>VLOOKUP($A25,'(OLD) Endogenous_Learning'!$A$16:$I$56,F$15,FALSE)</f>
        <v>528423456.35632396</v>
      </c>
      <c r="G25" s="3">
        <f>VLOOKUP($A25,'(OLD) Endogenous_Learning'!$A$16:$I$56,G$15,FALSE)</f>
        <v>1067679999.78558</v>
      </c>
      <c r="H25" s="3">
        <f t="shared" si="11"/>
        <v>792635184.53448594</v>
      </c>
      <c r="I25" s="3">
        <f t="shared" si="12"/>
        <v>1601519999.67837</v>
      </c>
      <c r="J25" s="27">
        <f t="shared" si="13"/>
        <v>1.5</v>
      </c>
      <c r="K25" s="3">
        <f t="shared" si="14"/>
        <v>4</v>
      </c>
      <c r="M25" s="3" t="s">
        <v>15</v>
      </c>
      <c r="N25" s="3">
        <v>1</v>
      </c>
      <c r="O25" s="3">
        <f t="shared" si="15"/>
        <v>56751696.128977507</v>
      </c>
      <c r="P25" s="3">
        <f t="shared" si="16"/>
        <v>170255088.38693252</v>
      </c>
      <c r="Q25" s="3">
        <f t="shared" si="17"/>
        <v>1</v>
      </c>
    </row>
    <row r="26" spans="1:17" x14ac:dyDescent="0.3">
      <c r="A26" s="3" t="str">
        <f t="shared" si="9"/>
        <v>AR5</v>
      </c>
      <c r="B26" s="3" t="s">
        <v>1</v>
      </c>
      <c r="C26" s="3">
        <f t="shared" si="19"/>
        <v>4</v>
      </c>
      <c r="D26" s="3">
        <f t="shared" si="10"/>
        <v>1601519999.67837</v>
      </c>
      <c r="E26" s="3">
        <f>VLOOKUP($A26,Endogenous_Learning!$A$16:$I$56,E$15,FALSE)</f>
        <v>1064756274.5326676</v>
      </c>
      <c r="F26" s="3">
        <f>VLOOKUP($A26,'(OLD) Endogenous_Learning'!$A$16:$I$56,F$15,FALSE)</f>
        <v>1067679999.78558</v>
      </c>
      <c r="G26" s="3">
        <f>VLOOKUP($A26,'(OLD) Endogenous_Learning'!$A$16:$I$56,G$15,FALSE)</f>
        <v>0</v>
      </c>
      <c r="H26" s="3">
        <f t="shared" si="11"/>
        <v>1601519999.67837</v>
      </c>
      <c r="I26" s="3">
        <f t="shared" si="12"/>
        <v>0</v>
      </c>
      <c r="J26" s="27">
        <f t="shared" si="13"/>
        <v>1.5</v>
      </c>
      <c r="K26" s="3">
        <f t="shared" si="14"/>
        <v>5</v>
      </c>
      <c r="M26" s="3" t="s">
        <v>15</v>
      </c>
      <c r="N26" s="3">
        <v>2</v>
      </c>
      <c r="O26" s="3">
        <f t="shared" si="15"/>
        <v>170255088.38693252</v>
      </c>
      <c r="P26" s="3">
        <f t="shared" si="16"/>
        <v>359904016.19222724</v>
      </c>
      <c r="Q26" s="3">
        <f t="shared" si="17"/>
        <v>1.5</v>
      </c>
    </row>
    <row r="27" spans="1:17" x14ac:dyDescent="0.3">
      <c r="A27" s="3" t="str">
        <f t="shared" si="9"/>
        <v>SCS1</v>
      </c>
      <c r="B27" s="3" t="s">
        <v>15</v>
      </c>
      <c r="C27" s="3">
        <f>0</f>
        <v>0</v>
      </c>
      <c r="D27" s="3">
        <f t="shared" si="10"/>
        <v>56751696.128977507</v>
      </c>
      <c r="E27" s="3">
        <f>VLOOKUP($A27,Endogenous_Learning!$A$16:$I$56,E$15,FALSE)</f>
        <v>0</v>
      </c>
      <c r="F27" s="3">
        <f>VLOOKUP($A27,'(OLD) Endogenous_Learning'!$A$16:$I$56,F$15,FALSE)</f>
        <v>0</v>
      </c>
      <c r="G27" s="3">
        <f>VLOOKUP($A27,'(OLD) Endogenous_Learning'!$A$16:$I$56,G$15,FALSE)</f>
        <v>113503392.25795501</v>
      </c>
      <c r="H27" s="3">
        <f t="shared" si="11"/>
        <v>56751696.128977507</v>
      </c>
      <c r="I27" s="3">
        <f t="shared" si="12"/>
        <v>170255088.38693252</v>
      </c>
      <c r="J27" s="27">
        <f t="shared" si="13"/>
        <v>1</v>
      </c>
      <c r="K27" s="3">
        <f t="shared" si="14"/>
        <v>1</v>
      </c>
      <c r="M27" s="3" t="s">
        <v>15</v>
      </c>
      <c r="N27" s="3">
        <v>3</v>
      </c>
      <c r="O27" s="3">
        <f t="shared" si="15"/>
        <v>359904016.19222724</v>
      </c>
      <c r="P27" s="3">
        <f t="shared" si="16"/>
        <v>760804872.84418368</v>
      </c>
      <c r="Q27" s="3">
        <f t="shared" si="17"/>
        <v>1.5000000000000002</v>
      </c>
    </row>
    <row r="28" spans="1:17" x14ac:dyDescent="0.3">
      <c r="A28" s="3" t="str">
        <f t="shared" si="9"/>
        <v>SCS2</v>
      </c>
      <c r="B28" s="3" t="s">
        <v>15</v>
      </c>
      <c r="C28" s="3">
        <f>C27+1</f>
        <v>1</v>
      </c>
      <c r="D28" s="3">
        <f t="shared" si="10"/>
        <v>170255088.38693252</v>
      </c>
      <c r="E28" s="3">
        <f>VLOOKUP($A28,Endogenous_Learning!$A$16:$I$56,E$15,FALSE)</f>
        <v>129438671.46854091</v>
      </c>
      <c r="F28" s="3">
        <f>VLOOKUP($A28,'(OLD) Endogenous_Learning'!$A$16:$I$56,F$15,FALSE)</f>
        <v>113503392.25795501</v>
      </c>
      <c r="G28" s="3">
        <f>VLOOKUP($A28,'(OLD) Endogenous_Learning'!$A$16:$I$56,G$15,FALSE)</f>
        <v>239936010.79481816</v>
      </c>
      <c r="H28" s="3">
        <f t="shared" si="11"/>
        <v>170255088.38693252</v>
      </c>
      <c r="I28" s="3">
        <f t="shared" si="12"/>
        <v>359904016.19222724</v>
      </c>
      <c r="J28" s="27">
        <f t="shared" si="13"/>
        <v>1.5</v>
      </c>
      <c r="K28" s="3">
        <f t="shared" si="14"/>
        <v>2</v>
      </c>
      <c r="M28" s="3" t="s">
        <v>15</v>
      </c>
      <c r="N28" s="3">
        <v>4</v>
      </c>
      <c r="O28" s="3">
        <f t="shared" si="15"/>
        <v>760804872.84418368</v>
      </c>
      <c r="P28" s="3">
        <f t="shared" si="16"/>
        <v>1608273396.5222006</v>
      </c>
      <c r="Q28" s="3">
        <f t="shared" si="17"/>
        <v>1.5</v>
      </c>
    </row>
    <row r="29" spans="1:17" x14ac:dyDescent="0.3">
      <c r="A29" s="3" t="str">
        <f t="shared" si="9"/>
        <v>SCS3</v>
      </c>
      <c r="B29" s="3" t="s">
        <v>15</v>
      </c>
      <c r="C29" s="3">
        <f t="shared" ref="C29:C31" si="20">C28+1</f>
        <v>2</v>
      </c>
      <c r="D29" s="3">
        <f t="shared" si="10"/>
        <v>359904016.19222724</v>
      </c>
      <c r="E29" s="3">
        <f>VLOOKUP($A29,Endogenous_Learning!$A$16:$I$56,E$15,FALSE)</f>
        <v>261530935.20623025</v>
      </c>
      <c r="F29" s="3">
        <f>VLOOKUP($A29,'(OLD) Endogenous_Learning'!$A$16:$I$56,F$15,FALSE)</f>
        <v>239936010.79481816</v>
      </c>
      <c r="G29" s="3">
        <f>VLOOKUP($A29,'(OLD) Endogenous_Learning'!$A$16:$I$56,G$15,FALSE)</f>
        <v>507203248.56278908</v>
      </c>
      <c r="H29" s="3">
        <f t="shared" si="11"/>
        <v>359904016.19222724</v>
      </c>
      <c r="I29" s="3">
        <f t="shared" si="12"/>
        <v>760804872.84418368</v>
      </c>
      <c r="J29" s="27">
        <f t="shared" si="13"/>
        <v>1.5000000000000002</v>
      </c>
      <c r="K29" s="3">
        <f t="shared" si="14"/>
        <v>3</v>
      </c>
      <c r="M29" s="3" t="s">
        <v>16</v>
      </c>
      <c r="N29" s="3">
        <v>1</v>
      </c>
      <c r="O29" s="3">
        <f t="shared" si="15"/>
        <v>64719335.822960377</v>
      </c>
      <c r="P29" s="3">
        <f t="shared" si="16"/>
        <v>194158007.46888113</v>
      </c>
      <c r="Q29" s="3">
        <f t="shared" si="17"/>
        <v>1</v>
      </c>
    </row>
    <row r="30" spans="1:17" x14ac:dyDescent="0.3">
      <c r="A30" s="3" t="str">
        <f t="shared" si="9"/>
        <v>SCS4</v>
      </c>
      <c r="B30" s="3" t="s">
        <v>15</v>
      </c>
      <c r="C30" s="3">
        <f t="shared" si="20"/>
        <v>3</v>
      </c>
      <c r="D30" s="3">
        <f t="shared" si="10"/>
        <v>760804872.84418368</v>
      </c>
      <c r="E30" s="3">
        <f>VLOOKUP($A30,Endogenous_Learning!$A$16:$I$56,E$15,FALSE)</f>
        <v>528423455.63218433</v>
      </c>
      <c r="F30" s="3">
        <f>VLOOKUP($A30,'(OLD) Endogenous_Learning'!$A$16:$I$56,F$15,FALSE)</f>
        <v>507203248.56278908</v>
      </c>
      <c r="G30" s="3">
        <f>VLOOKUP($A30,'(OLD) Endogenous_Learning'!$A$16:$I$56,G$15,FALSE)</f>
        <v>1072182264.3481337</v>
      </c>
      <c r="H30" s="3">
        <f t="shared" si="11"/>
        <v>760804872.84418368</v>
      </c>
      <c r="I30" s="3">
        <f t="shared" si="12"/>
        <v>1608273396.5222006</v>
      </c>
      <c r="J30" s="27">
        <f t="shared" si="13"/>
        <v>1.5</v>
      </c>
      <c r="K30" s="3">
        <f t="shared" si="14"/>
        <v>4</v>
      </c>
      <c r="M30" s="3" t="s">
        <v>16</v>
      </c>
      <c r="N30" s="3">
        <v>2</v>
      </c>
      <c r="O30" s="3">
        <f t="shared" si="15"/>
        <v>194158007.46888113</v>
      </c>
      <c r="P30" s="3">
        <f t="shared" si="16"/>
        <v>392296403.34693813</v>
      </c>
      <c r="Q30" s="3">
        <f t="shared" si="17"/>
        <v>1.4999999999999998</v>
      </c>
    </row>
    <row r="31" spans="1:17" x14ac:dyDescent="0.3">
      <c r="A31" s="3" t="str">
        <f t="shared" si="9"/>
        <v>SCS5</v>
      </c>
      <c r="B31" s="3" t="s">
        <v>15</v>
      </c>
      <c r="C31" s="3">
        <f t="shared" si="20"/>
        <v>4</v>
      </c>
      <c r="D31" s="3">
        <f t="shared" si="10"/>
        <v>1608273396.5222006</v>
      </c>
      <c r="E31" s="3">
        <f>VLOOKUP($A31,Endogenous_Learning!$A$16:$I$56,E$15,FALSE)</f>
        <v>1067679998.3224591</v>
      </c>
      <c r="F31" s="3">
        <f>VLOOKUP($A31,'(OLD) Endogenous_Learning'!$A$16:$I$56,F$15,FALSE)</f>
        <v>1072182264.3481337</v>
      </c>
      <c r="G31" s="3">
        <f>VLOOKUP($A31,'(OLD) Endogenous_Learning'!$A$16:$I$56,G$15,FALSE)</f>
        <v>0</v>
      </c>
      <c r="H31" s="3">
        <f t="shared" si="11"/>
        <v>1608273396.5222006</v>
      </c>
      <c r="I31" s="3">
        <f t="shared" si="12"/>
        <v>0</v>
      </c>
      <c r="J31" s="27">
        <f t="shared" si="13"/>
        <v>1.5</v>
      </c>
      <c r="K31" s="3">
        <f t="shared" si="14"/>
        <v>5</v>
      </c>
      <c r="M31" s="3" t="s">
        <v>16</v>
      </c>
      <c r="N31" s="3">
        <v>3</v>
      </c>
      <c r="O31" s="3">
        <f t="shared" si="15"/>
        <v>392296403.34693813</v>
      </c>
      <c r="P31" s="3">
        <f t="shared" si="16"/>
        <v>792635184.53448594</v>
      </c>
      <c r="Q31" s="3">
        <f t="shared" si="17"/>
        <v>1.5000000000000002</v>
      </c>
    </row>
    <row r="32" spans="1:17" x14ac:dyDescent="0.3">
      <c r="A32" s="3" t="str">
        <f t="shared" si="9"/>
        <v>BC1</v>
      </c>
      <c r="B32" s="3" t="s">
        <v>16</v>
      </c>
      <c r="C32" s="3">
        <f>0</f>
        <v>0</v>
      </c>
      <c r="D32" s="3">
        <f t="shared" si="10"/>
        <v>64719335.822960377</v>
      </c>
      <c r="E32" s="3">
        <f>VLOOKUP($A32,Endogenous_Learning!$A$16:$I$56,E$15,FALSE)</f>
        <v>0</v>
      </c>
      <c r="F32" s="3">
        <f>VLOOKUP($A32,'(OLD) Endogenous_Learning'!$A$16:$I$56,F$15,FALSE)</f>
        <v>0</v>
      </c>
      <c r="G32" s="3">
        <f>VLOOKUP($A32,'(OLD) Endogenous_Learning'!$A$16:$I$56,G$15,FALSE)</f>
        <v>129438671.64592075</v>
      </c>
      <c r="H32" s="3">
        <f t="shared" si="11"/>
        <v>64719335.822960377</v>
      </c>
      <c r="I32" s="3">
        <f t="shared" si="12"/>
        <v>194158007.46888113</v>
      </c>
      <c r="J32" s="27">
        <f t="shared" si="13"/>
        <v>1</v>
      </c>
      <c r="K32" s="3">
        <f t="shared" si="14"/>
        <v>1</v>
      </c>
      <c r="M32" s="3" t="s">
        <v>16</v>
      </c>
      <c r="N32" s="3">
        <v>4</v>
      </c>
      <c r="O32" s="3">
        <f t="shared" si="15"/>
        <v>792635184.53448594</v>
      </c>
      <c r="P32" s="3">
        <f t="shared" si="16"/>
        <v>1601519999.67837</v>
      </c>
      <c r="Q32" s="3">
        <f t="shared" si="17"/>
        <v>1.5</v>
      </c>
    </row>
    <row r="33" spans="1:17" x14ac:dyDescent="0.3">
      <c r="A33" s="3" t="str">
        <f t="shared" si="9"/>
        <v>BC2</v>
      </c>
      <c r="B33" s="3" t="s">
        <v>16</v>
      </c>
      <c r="C33" s="3">
        <f>C32+1</f>
        <v>1</v>
      </c>
      <c r="D33" s="3">
        <f t="shared" si="10"/>
        <v>194158007.46888113</v>
      </c>
      <c r="E33" s="3">
        <f>VLOOKUP($A33,Endogenous_Learning!$A$16:$I$56,E$15,FALSE)</f>
        <v>129438671.46854091</v>
      </c>
      <c r="F33" s="3">
        <f>VLOOKUP($A33,'(OLD) Endogenous_Learning'!$A$16:$I$56,F$15,FALSE)</f>
        <v>129438671.64592075</v>
      </c>
      <c r="G33" s="3">
        <f>VLOOKUP($A33,'(OLD) Endogenous_Learning'!$A$16:$I$56,G$15,FALSE)</f>
        <v>261530935.56462544</v>
      </c>
      <c r="H33" s="3">
        <f t="shared" si="11"/>
        <v>194158007.46888113</v>
      </c>
      <c r="I33" s="3">
        <f t="shared" si="12"/>
        <v>392296403.34693813</v>
      </c>
      <c r="J33" s="27">
        <f t="shared" si="13"/>
        <v>1.4999999999999998</v>
      </c>
      <c r="K33" s="3">
        <f t="shared" si="14"/>
        <v>2</v>
      </c>
      <c r="M33" s="3" t="s">
        <v>20</v>
      </c>
      <c r="N33" s="3">
        <v>1</v>
      </c>
      <c r="O33" s="3">
        <f t="shared" si="15"/>
        <v>46457343.521668427</v>
      </c>
      <c r="P33" s="3">
        <f t="shared" si="16"/>
        <v>139372030.56500527</v>
      </c>
      <c r="Q33" s="3">
        <f t="shared" si="17"/>
        <v>0.99999999999999989</v>
      </c>
    </row>
    <row r="34" spans="1:17" x14ac:dyDescent="0.3">
      <c r="A34" s="3" t="str">
        <f t="shared" si="9"/>
        <v>BC3</v>
      </c>
      <c r="B34" s="3" t="s">
        <v>16</v>
      </c>
      <c r="C34" s="3">
        <f t="shared" ref="C34:C36" si="21">C33+1</f>
        <v>2</v>
      </c>
      <c r="D34" s="3">
        <f t="shared" si="10"/>
        <v>392296403.34693813</v>
      </c>
      <c r="E34" s="3">
        <f>VLOOKUP($A34,Endogenous_Learning!$A$16:$I$56,E$15,FALSE)</f>
        <v>261530935.20623025</v>
      </c>
      <c r="F34" s="3">
        <f>VLOOKUP($A34,'(OLD) Endogenous_Learning'!$A$16:$I$56,F$15,FALSE)</f>
        <v>261530935.56462544</v>
      </c>
      <c r="G34" s="3">
        <f>VLOOKUP($A34,'(OLD) Endogenous_Learning'!$A$16:$I$56,G$15,FALSE)</f>
        <v>528423456.35632396</v>
      </c>
      <c r="H34" s="3">
        <f t="shared" si="11"/>
        <v>392296403.34693813</v>
      </c>
      <c r="I34" s="3">
        <f t="shared" si="12"/>
        <v>792635184.53448594</v>
      </c>
      <c r="J34" s="27">
        <f t="shared" si="13"/>
        <v>1.5000000000000002</v>
      </c>
      <c r="K34" s="3">
        <f t="shared" si="14"/>
        <v>3</v>
      </c>
      <c r="M34" s="3" t="s">
        <v>20</v>
      </c>
      <c r="N34" s="3">
        <v>2</v>
      </c>
      <c r="O34" s="3">
        <f t="shared" si="15"/>
        <v>139372030.56500527</v>
      </c>
      <c r="P34" s="3">
        <f t="shared" si="16"/>
        <v>315620442.88212717</v>
      </c>
      <c r="Q34" s="3">
        <f t="shared" si="17"/>
        <v>1.5</v>
      </c>
    </row>
    <row r="35" spans="1:17" x14ac:dyDescent="0.3">
      <c r="A35" s="3" t="str">
        <f t="shared" si="9"/>
        <v>BC4</v>
      </c>
      <c r="B35" s="3" t="s">
        <v>16</v>
      </c>
      <c r="C35" s="3">
        <f t="shared" si="21"/>
        <v>3</v>
      </c>
      <c r="D35" s="3">
        <f t="shared" si="10"/>
        <v>792635184.53448594</v>
      </c>
      <c r="E35" s="3">
        <f>VLOOKUP($A35,Endogenous_Learning!$A$16:$I$56,E$15,FALSE)</f>
        <v>528423455.63218433</v>
      </c>
      <c r="F35" s="3">
        <f>VLOOKUP($A35,'(OLD) Endogenous_Learning'!$A$16:$I$56,F$15,FALSE)</f>
        <v>528423456.35632396</v>
      </c>
      <c r="G35" s="3">
        <f>VLOOKUP($A35,'(OLD) Endogenous_Learning'!$A$16:$I$56,G$15,FALSE)</f>
        <v>1067679999.78558</v>
      </c>
      <c r="H35" s="3">
        <f t="shared" si="11"/>
        <v>792635184.53448594</v>
      </c>
      <c r="I35" s="3">
        <f t="shared" si="12"/>
        <v>1601519999.67837</v>
      </c>
      <c r="J35" s="27">
        <f t="shared" si="13"/>
        <v>1.5</v>
      </c>
      <c r="K35" s="3">
        <f t="shared" si="14"/>
        <v>4</v>
      </c>
      <c r="M35" s="3" t="s">
        <v>20</v>
      </c>
      <c r="N35" s="3">
        <v>3</v>
      </c>
      <c r="O35" s="3">
        <f t="shared" si="15"/>
        <v>315620442.88212717</v>
      </c>
      <c r="P35" s="3">
        <f t="shared" si="16"/>
        <v>714750754.23148048</v>
      </c>
      <c r="Q35" s="3">
        <f t="shared" si="17"/>
        <v>1.5</v>
      </c>
    </row>
    <row r="36" spans="1:17" x14ac:dyDescent="0.3">
      <c r="A36" s="3" t="str">
        <f t="shared" si="9"/>
        <v>BC5</v>
      </c>
      <c r="B36" s="3" t="s">
        <v>16</v>
      </c>
      <c r="C36" s="3">
        <f t="shared" si="21"/>
        <v>4</v>
      </c>
      <c r="D36" s="3">
        <f t="shared" si="10"/>
        <v>1601519999.67837</v>
      </c>
      <c r="E36" s="3">
        <f>VLOOKUP($A36,Endogenous_Learning!$A$16:$I$56,E$15,FALSE)</f>
        <v>1067679998.3224591</v>
      </c>
      <c r="F36" s="3">
        <f>VLOOKUP($A36,'(OLD) Endogenous_Learning'!$A$16:$I$56,F$15,FALSE)</f>
        <v>1067679999.78558</v>
      </c>
      <c r="G36" s="3">
        <f>VLOOKUP($A36,'(OLD) Endogenous_Learning'!$A$16:$I$56,G$15,FALSE)</f>
        <v>0</v>
      </c>
      <c r="H36" s="3">
        <f t="shared" si="11"/>
        <v>1601519999.67837</v>
      </c>
      <c r="I36" s="3">
        <f t="shared" si="12"/>
        <v>0</v>
      </c>
      <c r="J36" s="27">
        <f t="shared" si="13"/>
        <v>1.5</v>
      </c>
      <c r="K36" s="3">
        <f t="shared" si="14"/>
        <v>5</v>
      </c>
      <c r="M36" s="3" t="s">
        <v>20</v>
      </c>
      <c r="N36" s="3">
        <v>4</v>
      </c>
      <c r="O36" s="3">
        <f t="shared" si="15"/>
        <v>714750754.23148048</v>
      </c>
      <c r="P36" s="3">
        <f t="shared" si="16"/>
        <v>1618617083.2579987</v>
      </c>
      <c r="Q36" s="3">
        <f t="shared" si="17"/>
        <v>1.5</v>
      </c>
    </row>
    <row r="37" spans="1:17" x14ac:dyDescent="0.3">
      <c r="A37" s="3" t="str">
        <f t="shared" si="9"/>
        <v>DACCS1</v>
      </c>
      <c r="B37" s="3" t="s">
        <v>20</v>
      </c>
      <c r="C37" s="3">
        <f>0</f>
        <v>0</v>
      </c>
      <c r="D37" s="3">
        <f t="shared" si="10"/>
        <v>46457343.521668427</v>
      </c>
      <c r="E37" s="3">
        <f>VLOOKUP($A37,Endogenous_Learning!$A$16:$I$56,E$15,FALSE)</f>
        <v>0</v>
      </c>
      <c r="F37" s="3">
        <f>VLOOKUP($A37,'(OLD) Endogenous_Learning'!$A$16:$I$56,F$15,FALSE)</f>
        <v>0</v>
      </c>
      <c r="G37" s="3">
        <f>VLOOKUP($A37,'(OLD) Endogenous_Learning'!$A$16:$I$56,G$15,FALSE)</f>
        <v>92914687.043336853</v>
      </c>
      <c r="H37" s="3">
        <f t="shared" si="11"/>
        <v>46457343.521668427</v>
      </c>
      <c r="I37" s="3">
        <f t="shared" si="12"/>
        <v>139372030.56500527</v>
      </c>
      <c r="J37" s="27">
        <f t="shared" si="13"/>
        <v>0.99999999999999989</v>
      </c>
      <c r="K37" s="3">
        <f t="shared" si="14"/>
        <v>1</v>
      </c>
      <c r="M37" s="3" t="s">
        <v>17</v>
      </c>
      <c r="N37" s="3">
        <v>1</v>
      </c>
      <c r="O37" s="3">
        <f t="shared" si="15"/>
        <v>46457343.521668427</v>
      </c>
      <c r="P37" s="3">
        <f t="shared" si="16"/>
        <v>139372030.56500527</v>
      </c>
      <c r="Q37" s="3">
        <f t="shared" si="17"/>
        <v>0.99999999999999989</v>
      </c>
    </row>
    <row r="38" spans="1:17" x14ac:dyDescent="0.3">
      <c r="A38" s="3" t="str">
        <f t="shared" si="9"/>
        <v>DACCS2</v>
      </c>
      <c r="B38" s="3" t="s">
        <v>20</v>
      </c>
      <c r="C38" s="3">
        <f>C37+1</f>
        <v>1</v>
      </c>
      <c r="D38" s="3">
        <f t="shared" si="10"/>
        <v>139372030.56500527</v>
      </c>
      <c r="E38" s="3">
        <f>VLOOKUP($A38,Endogenous_Learning!$A$16:$I$56,E$15,FALSE)</f>
        <v>125507074.87967606</v>
      </c>
      <c r="F38" s="3">
        <f>VLOOKUP($A38,'(OLD) Endogenous_Learning'!$A$16:$I$56,F$15,FALSE)</f>
        <v>92914687.043336853</v>
      </c>
      <c r="G38" s="3">
        <f>VLOOKUP($A38,'(OLD) Endogenous_Learning'!$A$16:$I$56,G$15,FALSE)</f>
        <v>210413628.58808479</v>
      </c>
      <c r="H38" s="3">
        <f t="shared" si="11"/>
        <v>139372030.56500527</v>
      </c>
      <c r="I38" s="3">
        <f t="shared" si="12"/>
        <v>315620442.88212717</v>
      </c>
      <c r="J38" s="27">
        <f t="shared" si="13"/>
        <v>1.5</v>
      </c>
      <c r="K38" s="3">
        <f t="shared" si="14"/>
        <v>2</v>
      </c>
      <c r="M38" s="3" t="s">
        <v>17</v>
      </c>
      <c r="N38" s="3">
        <v>2</v>
      </c>
      <c r="O38" s="3">
        <f t="shared" si="15"/>
        <v>139372030.56500527</v>
      </c>
      <c r="P38" s="3">
        <f t="shared" si="16"/>
        <v>315620442.88212717</v>
      </c>
      <c r="Q38" s="3">
        <f t="shared" si="17"/>
        <v>1.5</v>
      </c>
    </row>
    <row r="39" spans="1:17" x14ac:dyDescent="0.3">
      <c r="A39" s="3" t="str">
        <f t="shared" si="9"/>
        <v>DACCS3</v>
      </c>
      <c r="B39" s="3" t="s">
        <v>20</v>
      </c>
      <c r="C39" s="3">
        <f t="shared" ref="C39:C41" si="22">C38+1</f>
        <v>2</v>
      </c>
      <c r="D39" s="3">
        <f t="shared" si="10"/>
        <v>315620442.88212717</v>
      </c>
      <c r="E39" s="3">
        <f>VLOOKUP($A39,Endogenous_Learning!$A$16:$I$56,E$15,FALSE)</f>
        <v>256292284.9103969</v>
      </c>
      <c r="F39" s="3">
        <f>VLOOKUP($A39,'(OLD) Endogenous_Learning'!$A$16:$I$56,F$15,FALSE)</f>
        <v>210413628.58808479</v>
      </c>
      <c r="G39" s="3">
        <f>VLOOKUP($A39,'(OLD) Endogenous_Learning'!$A$16:$I$56,G$15,FALSE)</f>
        <v>476500502.82098699</v>
      </c>
      <c r="H39" s="3">
        <f t="shared" si="11"/>
        <v>315620442.88212717</v>
      </c>
      <c r="I39" s="3">
        <f t="shared" si="12"/>
        <v>714750754.23148048</v>
      </c>
      <c r="J39" s="27">
        <f t="shared" si="13"/>
        <v>1.5</v>
      </c>
      <c r="K39" s="3">
        <f t="shared" si="14"/>
        <v>3</v>
      </c>
      <c r="M39" s="3" t="s">
        <v>17</v>
      </c>
      <c r="N39" s="3">
        <v>3</v>
      </c>
      <c r="O39" s="3">
        <f t="shared" si="15"/>
        <v>315620442.88212717</v>
      </c>
      <c r="P39" s="3">
        <f t="shared" si="16"/>
        <v>714750754.23148048</v>
      </c>
      <c r="Q39" s="3">
        <f t="shared" si="17"/>
        <v>1.5</v>
      </c>
    </row>
    <row r="40" spans="1:17" x14ac:dyDescent="0.3">
      <c r="A40" s="3" t="str">
        <f t="shared" si="9"/>
        <v>DACCS4</v>
      </c>
      <c r="B40" s="3" t="s">
        <v>20</v>
      </c>
      <c r="C40" s="3">
        <f t="shared" si="22"/>
        <v>3</v>
      </c>
      <c r="D40" s="3">
        <f t="shared" si="10"/>
        <v>714750754.23148048</v>
      </c>
      <c r="E40" s="3">
        <f>VLOOKUP($A40,Endogenous_Learning!$A$16:$I$56,E$15,FALSE)</f>
        <v>523362809.36803681</v>
      </c>
      <c r="F40" s="3">
        <f>VLOOKUP($A40,'(OLD) Endogenous_Learning'!$A$16:$I$56,F$15,FALSE)</f>
        <v>476500502.82098699</v>
      </c>
      <c r="G40" s="3">
        <f>VLOOKUP($A40,'(OLD) Endogenous_Learning'!$A$16:$I$56,G$15,FALSE)</f>
        <v>1079078055.5053325</v>
      </c>
      <c r="H40" s="3">
        <f t="shared" si="11"/>
        <v>714750754.23148048</v>
      </c>
      <c r="I40" s="3">
        <f t="shared" si="12"/>
        <v>1618617083.2579987</v>
      </c>
      <c r="J40" s="27">
        <f t="shared" si="13"/>
        <v>1.5</v>
      </c>
      <c r="K40" s="3">
        <f t="shared" si="14"/>
        <v>4</v>
      </c>
      <c r="M40" s="3" t="s">
        <v>17</v>
      </c>
      <c r="N40" s="3">
        <v>4</v>
      </c>
      <c r="O40" s="3">
        <f t="shared" si="15"/>
        <v>714750754.23148048</v>
      </c>
      <c r="P40" s="3">
        <f t="shared" si="16"/>
        <v>1618617083.2579987</v>
      </c>
      <c r="Q40" s="3">
        <f t="shared" si="17"/>
        <v>1.5</v>
      </c>
    </row>
    <row r="41" spans="1:17" x14ac:dyDescent="0.3">
      <c r="A41" s="3" t="str">
        <f t="shared" si="9"/>
        <v>DACCS5</v>
      </c>
      <c r="B41" s="3" t="s">
        <v>20</v>
      </c>
      <c r="C41" s="3">
        <f t="shared" si="22"/>
        <v>4</v>
      </c>
      <c r="D41" s="3">
        <f t="shared" si="10"/>
        <v>1618617083.2579987</v>
      </c>
      <c r="E41" s="3">
        <f>VLOOKUP($A41,Endogenous_Learning!$A$16:$I$56,E$15,FALSE)</f>
        <v>1068735371.122728</v>
      </c>
      <c r="F41" s="3">
        <f>VLOOKUP($A41,'(OLD) Endogenous_Learning'!$A$16:$I$56,F$15,FALSE)</f>
        <v>1079078055.5053325</v>
      </c>
      <c r="G41" s="3">
        <f>VLOOKUP($A41,'(OLD) Endogenous_Learning'!$A$16:$I$56,G$15,FALSE)</f>
        <v>0</v>
      </c>
      <c r="H41" s="3">
        <f t="shared" si="11"/>
        <v>1618617083.2579987</v>
      </c>
      <c r="I41" s="3">
        <f t="shared" si="12"/>
        <v>0</v>
      </c>
      <c r="J41" s="27">
        <f t="shared" si="13"/>
        <v>1.5</v>
      </c>
      <c r="K41" s="3">
        <f t="shared" si="14"/>
        <v>5</v>
      </c>
      <c r="M41" s="3" t="s">
        <v>18</v>
      </c>
      <c r="N41" s="3">
        <v>1</v>
      </c>
      <c r="O41" s="3">
        <f t="shared" si="15"/>
        <v>56751696.128977507</v>
      </c>
      <c r="P41" s="3">
        <f t="shared" si="16"/>
        <v>170255088.38693252</v>
      </c>
      <c r="Q41" s="3">
        <f t="shared" si="17"/>
        <v>1</v>
      </c>
    </row>
    <row r="42" spans="1:17" x14ac:dyDescent="0.3">
      <c r="A42" s="3" t="str">
        <f t="shared" si="9"/>
        <v>EW1</v>
      </c>
      <c r="B42" s="3" t="s">
        <v>17</v>
      </c>
      <c r="C42" s="3">
        <f>0</f>
        <v>0</v>
      </c>
      <c r="D42" s="3">
        <f t="shared" si="10"/>
        <v>46457343.521668427</v>
      </c>
      <c r="E42" s="3">
        <f>VLOOKUP($A42,Endogenous_Learning!$A$16:$I$56,E$15,FALSE)</f>
        <v>0</v>
      </c>
      <c r="F42" s="3">
        <f>VLOOKUP($A42,'(OLD) Endogenous_Learning'!$A$16:$I$56,F$15,FALSE)</f>
        <v>0</v>
      </c>
      <c r="G42" s="3">
        <f>VLOOKUP($A42,'(OLD) Endogenous_Learning'!$A$16:$I$56,G$15,FALSE)</f>
        <v>92914687.043336853</v>
      </c>
      <c r="H42" s="3">
        <f t="shared" si="11"/>
        <v>46457343.521668427</v>
      </c>
      <c r="I42" s="3">
        <f t="shared" si="12"/>
        <v>139372030.56500527</v>
      </c>
      <c r="J42" s="27">
        <f t="shared" si="13"/>
        <v>0.99999999999999989</v>
      </c>
      <c r="K42" s="3">
        <f t="shared" si="14"/>
        <v>1</v>
      </c>
      <c r="M42" s="3" t="s">
        <v>18</v>
      </c>
      <c r="N42" s="3">
        <v>2</v>
      </c>
      <c r="O42" s="3">
        <f t="shared" si="15"/>
        <v>170255088.38693252</v>
      </c>
      <c r="P42" s="3">
        <f t="shared" si="16"/>
        <v>359904016.19222724</v>
      </c>
      <c r="Q42" s="3">
        <f t="shared" si="17"/>
        <v>1.5</v>
      </c>
    </row>
    <row r="43" spans="1:17" x14ac:dyDescent="0.3">
      <c r="A43" s="3" t="str">
        <f t="shared" si="9"/>
        <v>EW2</v>
      </c>
      <c r="B43" s="3" t="s">
        <v>17</v>
      </c>
      <c r="C43" s="3">
        <f>C42+1</f>
        <v>1</v>
      </c>
      <c r="D43" s="3">
        <f t="shared" si="10"/>
        <v>139372030.56500527</v>
      </c>
      <c r="E43" s="3">
        <f>VLOOKUP($A43,Endogenous_Learning!$A$16:$I$56,E$15,FALSE)</f>
        <v>129438671.46854091</v>
      </c>
      <c r="F43" s="3">
        <f>VLOOKUP($A43,'(OLD) Endogenous_Learning'!$A$16:$I$56,F$15,FALSE)</f>
        <v>92914687.043336853</v>
      </c>
      <c r="G43" s="3">
        <f>VLOOKUP($A43,'(OLD) Endogenous_Learning'!$A$16:$I$56,G$15,FALSE)</f>
        <v>210413628.58808479</v>
      </c>
      <c r="H43" s="3">
        <f t="shared" si="11"/>
        <v>139372030.56500527</v>
      </c>
      <c r="I43" s="3">
        <f t="shared" si="12"/>
        <v>315620442.88212717</v>
      </c>
      <c r="J43" s="27">
        <f t="shared" si="13"/>
        <v>1.5</v>
      </c>
      <c r="K43" s="3">
        <f t="shared" si="14"/>
        <v>2</v>
      </c>
      <c r="M43" s="3" t="s">
        <v>18</v>
      </c>
      <c r="N43" s="3">
        <v>3</v>
      </c>
      <c r="O43" s="3">
        <f t="shared" si="15"/>
        <v>359904016.19222724</v>
      </c>
      <c r="P43" s="3">
        <f t="shared" si="16"/>
        <v>760804872.84418368</v>
      </c>
      <c r="Q43" s="3">
        <f t="shared" si="17"/>
        <v>1.5000000000000002</v>
      </c>
    </row>
    <row r="44" spans="1:17" x14ac:dyDescent="0.3">
      <c r="A44" s="3" t="str">
        <f t="shared" si="9"/>
        <v>EW3</v>
      </c>
      <c r="B44" s="3" t="s">
        <v>17</v>
      </c>
      <c r="C44" s="3">
        <f t="shared" ref="C44:C46" si="23">C43+1</f>
        <v>2</v>
      </c>
      <c r="D44" s="3">
        <f t="shared" si="10"/>
        <v>315620442.88212717</v>
      </c>
      <c r="E44" s="3">
        <f>VLOOKUP($A44,Endogenous_Learning!$A$16:$I$56,E$15,FALSE)</f>
        <v>261530935.20623025</v>
      </c>
      <c r="F44" s="3">
        <f>VLOOKUP($A44,'(OLD) Endogenous_Learning'!$A$16:$I$56,F$15,FALSE)</f>
        <v>210413628.58808479</v>
      </c>
      <c r="G44" s="3">
        <f>VLOOKUP($A44,'(OLD) Endogenous_Learning'!$A$16:$I$56,G$15,FALSE)</f>
        <v>476500502.82098699</v>
      </c>
      <c r="H44" s="3">
        <f t="shared" si="11"/>
        <v>315620442.88212717</v>
      </c>
      <c r="I44" s="3">
        <f t="shared" si="12"/>
        <v>714750754.23148048</v>
      </c>
      <c r="J44" s="27">
        <f t="shared" si="13"/>
        <v>1.5</v>
      </c>
      <c r="K44" s="3">
        <f t="shared" si="14"/>
        <v>3</v>
      </c>
      <c r="M44" s="3" t="s">
        <v>18</v>
      </c>
      <c r="N44" s="3">
        <v>4</v>
      </c>
      <c r="O44" s="3">
        <f t="shared" si="15"/>
        <v>760804872.84418368</v>
      </c>
      <c r="P44" s="3">
        <f t="shared" si="16"/>
        <v>1608273396.5222006</v>
      </c>
      <c r="Q44" s="3">
        <f t="shared" si="17"/>
        <v>1.5</v>
      </c>
    </row>
    <row r="45" spans="1:17" x14ac:dyDescent="0.3">
      <c r="A45" s="3" t="str">
        <f t="shared" si="9"/>
        <v>EW4</v>
      </c>
      <c r="B45" s="3" t="s">
        <v>17</v>
      </c>
      <c r="C45" s="3">
        <f t="shared" si="23"/>
        <v>3</v>
      </c>
      <c r="D45" s="3">
        <f t="shared" si="10"/>
        <v>714750754.23148048</v>
      </c>
      <c r="E45" s="3">
        <f>VLOOKUP($A45,Endogenous_Learning!$A$16:$I$56,E$15,FALSE)</f>
        <v>528423455.63218433</v>
      </c>
      <c r="F45" s="3">
        <f>VLOOKUP($A45,'(OLD) Endogenous_Learning'!$A$16:$I$56,F$15,FALSE)</f>
        <v>476500502.82098699</v>
      </c>
      <c r="G45" s="3">
        <f>VLOOKUP($A45,'(OLD) Endogenous_Learning'!$A$16:$I$56,G$15,FALSE)</f>
        <v>1079078055.5053325</v>
      </c>
      <c r="H45" s="3">
        <f t="shared" si="11"/>
        <v>714750754.23148048</v>
      </c>
      <c r="I45" s="3">
        <f t="shared" si="12"/>
        <v>1618617083.2579987</v>
      </c>
      <c r="J45" s="27">
        <f t="shared" si="13"/>
        <v>1.5</v>
      </c>
      <c r="K45" s="3">
        <f t="shared" si="14"/>
        <v>4</v>
      </c>
      <c r="M45" s="3" t="s">
        <v>19</v>
      </c>
      <c r="N45" s="3">
        <v>1</v>
      </c>
      <c r="O45" s="3">
        <f t="shared" si="15"/>
        <v>46457343.521668427</v>
      </c>
      <c r="P45" s="3">
        <f t="shared" si="16"/>
        <v>139372030.56500527</v>
      </c>
      <c r="Q45" s="3">
        <f t="shared" si="17"/>
        <v>0.99999999999999989</v>
      </c>
    </row>
    <row r="46" spans="1:17" x14ac:dyDescent="0.3">
      <c r="A46" s="3" t="str">
        <f t="shared" si="9"/>
        <v>EW5</v>
      </c>
      <c r="B46" s="3" t="s">
        <v>17</v>
      </c>
      <c r="C46" s="3">
        <f t="shared" si="23"/>
        <v>4</v>
      </c>
      <c r="D46" s="3">
        <f t="shared" si="10"/>
        <v>1618617083.2579987</v>
      </c>
      <c r="E46" s="3">
        <f>VLOOKUP($A46,Endogenous_Learning!$A$16:$I$56,E$15,FALSE)</f>
        <v>1067679998.3224591</v>
      </c>
      <c r="F46" s="3">
        <f>VLOOKUP($A46,'(OLD) Endogenous_Learning'!$A$16:$I$56,F$15,FALSE)</f>
        <v>1079078055.5053325</v>
      </c>
      <c r="G46" s="3">
        <f>VLOOKUP($A46,'(OLD) Endogenous_Learning'!$A$16:$I$56,G$15,FALSE)</f>
        <v>0</v>
      </c>
      <c r="H46" s="3">
        <f t="shared" si="11"/>
        <v>1618617083.2579987</v>
      </c>
      <c r="I46" s="3">
        <f t="shared" si="12"/>
        <v>0</v>
      </c>
      <c r="J46" s="27">
        <f t="shared" si="13"/>
        <v>1.5</v>
      </c>
      <c r="K46" s="3">
        <f t="shared" si="14"/>
        <v>5</v>
      </c>
      <c r="M46" s="3" t="s">
        <v>19</v>
      </c>
      <c r="N46" s="3">
        <v>2</v>
      </c>
      <c r="O46" s="3">
        <f t="shared" si="15"/>
        <v>139372030.56500527</v>
      </c>
      <c r="P46" s="3">
        <f t="shared" si="16"/>
        <v>315620442.88212717</v>
      </c>
      <c r="Q46" s="3">
        <f t="shared" si="17"/>
        <v>1.5</v>
      </c>
    </row>
    <row r="47" spans="1:17" x14ac:dyDescent="0.3">
      <c r="A47" s="3" t="str">
        <f t="shared" si="9"/>
        <v>OA1</v>
      </c>
      <c r="B47" s="3" t="s">
        <v>18</v>
      </c>
      <c r="C47" s="3">
        <f>0</f>
        <v>0</v>
      </c>
      <c r="D47" s="3">
        <f t="shared" si="10"/>
        <v>56751696.128977507</v>
      </c>
      <c r="E47" s="3">
        <f>VLOOKUP($A47,Endogenous_Learning!$A$16:$I$56,E$15,FALSE)</f>
        <v>0</v>
      </c>
      <c r="F47" s="3">
        <f>VLOOKUP($A47,'(OLD) Endogenous_Learning'!$A$16:$I$56,F$15,FALSE)</f>
        <v>0</v>
      </c>
      <c r="G47" s="3">
        <f>VLOOKUP($A47,'(OLD) Endogenous_Learning'!$A$16:$I$56,G$15,FALSE)</f>
        <v>113503392.25795501</v>
      </c>
      <c r="H47" s="3">
        <f t="shared" si="11"/>
        <v>56751696.128977507</v>
      </c>
      <c r="I47" s="3">
        <f t="shared" si="12"/>
        <v>170255088.38693252</v>
      </c>
      <c r="J47" s="27">
        <f t="shared" si="13"/>
        <v>1</v>
      </c>
      <c r="K47" s="3">
        <f t="shared" si="14"/>
        <v>1</v>
      </c>
      <c r="M47" s="3" t="s">
        <v>19</v>
      </c>
      <c r="N47" s="3">
        <v>3</v>
      </c>
      <c r="O47" s="3">
        <f t="shared" si="15"/>
        <v>315620442.88212717</v>
      </c>
      <c r="P47" s="3">
        <f t="shared" si="16"/>
        <v>714750754.23148048</v>
      </c>
      <c r="Q47" s="3">
        <f t="shared" si="17"/>
        <v>1.5</v>
      </c>
    </row>
    <row r="48" spans="1:17" x14ac:dyDescent="0.3">
      <c r="A48" s="3" t="str">
        <f t="shared" si="9"/>
        <v>OA2</v>
      </c>
      <c r="B48" s="3" t="s">
        <v>18</v>
      </c>
      <c r="C48" s="3">
        <f>C47+1</f>
        <v>1</v>
      </c>
      <c r="D48" s="3">
        <f t="shared" si="10"/>
        <v>170255088.38693252</v>
      </c>
      <c r="E48" s="3">
        <f>VLOOKUP($A48,Endogenous_Learning!$A$16:$I$56,E$15,FALSE)</f>
        <v>129438671.46854091</v>
      </c>
      <c r="F48" s="3">
        <f>VLOOKUP($A48,'(OLD) Endogenous_Learning'!$A$16:$I$56,F$15,FALSE)</f>
        <v>113503392.25795501</v>
      </c>
      <c r="G48" s="3">
        <f>VLOOKUP($A48,'(OLD) Endogenous_Learning'!$A$16:$I$56,G$15,FALSE)</f>
        <v>239936010.79481816</v>
      </c>
      <c r="H48" s="3">
        <f t="shared" si="11"/>
        <v>170255088.38693252</v>
      </c>
      <c r="I48" s="3">
        <f t="shared" si="12"/>
        <v>359904016.19222724</v>
      </c>
      <c r="J48" s="27">
        <f t="shared" si="13"/>
        <v>1.5</v>
      </c>
      <c r="K48" s="3">
        <f t="shared" si="14"/>
        <v>2</v>
      </c>
      <c r="M48" s="3" t="s">
        <v>19</v>
      </c>
      <c r="N48" s="3">
        <v>4</v>
      </c>
      <c r="O48" s="3">
        <f t="shared" si="15"/>
        <v>714750754.23148048</v>
      </c>
      <c r="P48" s="3">
        <f t="shared" si="16"/>
        <v>1618617083.2579987</v>
      </c>
      <c r="Q48" s="3">
        <f t="shared" si="17"/>
        <v>1.5</v>
      </c>
    </row>
    <row r="49" spans="1:24" x14ac:dyDescent="0.3">
      <c r="A49" s="3" t="str">
        <f t="shared" si="9"/>
        <v>OA3</v>
      </c>
      <c r="B49" s="3" t="s">
        <v>18</v>
      </c>
      <c r="C49" s="3">
        <f t="shared" ref="C49:C51" si="24">C48+1</f>
        <v>2</v>
      </c>
      <c r="D49" s="3">
        <f t="shared" si="10"/>
        <v>359904016.19222724</v>
      </c>
      <c r="E49" s="3">
        <f>VLOOKUP($A49,Endogenous_Learning!$A$16:$I$56,E$15,FALSE)</f>
        <v>261530935.20623025</v>
      </c>
      <c r="F49" s="3">
        <f>VLOOKUP($A49,'(OLD) Endogenous_Learning'!$A$16:$I$56,F$15,FALSE)</f>
        <v>239936010.79481816</v>
      </c>
      <c r="G49" s="3">
        <f>VLOOKUP($A49,'(OLD) Endogenous_Learning'!$A$16:$I$56,G$15,FALSE)</f>
        <v>507203248.56278908</v>
      </c>
      <c r="H49" s="3">
        <f t="shared" si="11"/>
        <v>359904016.19222724</v>
      </c>
      <c r="I49" s="3">
        <f t="shared" si="12"/>
        <v>760804872.84418368</v>
      </c>
      <c r="J49" s="27">
        <f t="shared" si="13"/>
        <v>1.5000000000000002</v>
      </c>
      <c r="K49" s="3">
        <f t="shared" si="14"/>
        <v>3</v>
      </c>
    </row>
    <row r="50" spans="1:24" x14ac:dyDescent="0.3">
      <c r="A50" s="3" t="str">
        <f t="shared" si="9"/>
        <v>OA4</v>
      </c>
      <c r="B50" s="3" t="s">
        <v>18</v>
      </c>
      <c r="C50" s="3">
        <f t="shared" si="24"/>
        <v>3</v>
      </c>
      <c r="D50" s="3">
        <f t="shared" si="10"/>
        <v>760804872.84418368</v>
      </c>
      <c r="E50" s="3">
        <f>VLOOKUP($A50,Endogenous_Learning!$A$16:$I$56,E$15,FALSE)</f>
        <v>528423455.63218433</v>
      </c>
      <c r="F50" s="3">
        <f>VLOOKUP($A50,'(OLD) Endogenous_Learning'!$A$16:$I$56,F$15,FALSE)</f>
        <v>507203248.56278908</v>
      </c>
      <c r="G50" s="3">
        <f>VLOOKUP($A50,'(OLD) Endogenous_Learning'!$A$16:$I$56,G$15,FALSE)</f>
        <v>1072182264.3481337</v>
      </c>
      <c r="H50" s="3">
        <f t="shared" si="11"/>
        <v>760804872.84418368</v>
      </c>
      <c r="I50" s="3">
        <f t="shared" si="12"/>
        <v>1608273396.5222006</v>
      </c>
      <c r="J50" s="27">
        <f t="shared" si="13"/>
        <v>1.5</v>
      </c>
      <c r="K50" s="3">
        <f t="shared" si="14"/>
        <v>4</v>
      </c>
    </row>
    <row r="51" spans="1:24" x14ac:dyDescent="0.3">
      <c r="A51" s="3" t="str">
        <f t="shared" si="9"/>
        <v>OA5</v>
      </c>
      <c r="B51" s="3" t="s">
        <v>18</v>
      </c>
      <c r="C51" s="3">
        <f t="shared" si="24"/>
        <v>4</v>
      </c>
      <c r="D51" s="3">
        <f t="shared" si="10"/>
        <v>1608273396.5222006</v>
      </c>
      <c r="E51" s="3">
        <f>VLOOKUP($A51,Endogenous_Learning!$A$16:$I$56,E$15,FALSE)</f>
        <v>1067679998.3224591</v>
      </c>
      <c r="F51" s="3">
        <f>VLOOKUP($A51,'(OLD) Endogenous_Learning'!$A$16:$I$56,F$15,FALSE)</f>
        <v>1072182264.3481337</v>
      </c>
      <c r="G51" s="3">
        <f>VLOOKUP($A51,'(OLD) Endogenous_Learning'!$A$16:$I$56,G$15,FALSE)</f>
        <v>0</v>
      </c>
      <c r="H51" s="3">
        <f t="shared" si="11"/>
        <v>1608273396.5222006</v>
      </c>
      <c r="I51" s="3">
        <f t="shared" si="12"/>
        <v>0</v>
      </c>
      <c r="J51" s="27">
        <f t="shared" si="13"/>
        <v>1.5</v>
      </c>
      <c r="K51" s="3">
        <f t="shared" si="14"/>
        <v>5</v>
      </c>
    </row>
    <row r="52" spans="1:24" x14ac:dyDescent="0.3">
      <c r="A52" s="3" t="str">
        <f t="shared" si="9"/>
        <v>DOCCS1</v>
      </c>
      <c r="B52" s="3" t="s">
        <v>19</v>
      </c>
      <c r="C52" s="3">
        <f>0</f>
        <v>0</v>
      </c>
      <c r="D52" s="3">
        <f t="shared" si="10"/>
        <v>46457343.521668427</v>
      </c>
      <c r="E52" s="3">
        <f>VLOOKUP($A52,Endogenous_Learning!$A$16:$I$56,E$15,FALSE)</f>
        <v>0</v>
      </c>
      <c r="F52" s="3">
        <f>VLOOKUP($A52,'(OLD) Endogenous_Learning'!$A$16:$I$56,F$15,FALSE)</f>
        <v>0</v>
      </c>
      <c r="G52" s="3">
        <f>VLOOKUP($A52,'(OLD) Endogenous_Learning'!$A$16:$I$56,G$15,FALSE)</f>
        <v>92914687.043336853</v>
      </c>
      <c r="H52" s="3">
        <f t="shared" si="11"/>
        <v>46457343.521668427</v>
      </c>
      <c r="I52" s="3">
        <f t="shared" si="12"/>
        <v>139372030.56500527</v>
      </c>
      <c r="J52" s="27">
        <f t="shared" si="13"/>
        <v>0.99999999999999989</v>
      </c>
      <c r="K52" s="3">
        <f t="shared" si="14"/>
        <v>1</v>
      </c>
    </row>
    <row r="53" spans="1:24" x14ac:dyDescent="0.3">
      <c r="A53" s="3" t="str">
        <f t="shared" si="9"/>
        <v>DOCCS2</v>
      </c>
      <c r="B53" s="3" t="s">
        <v>19</v>
      </c>
      <c r="C53" s="3">
        <f>C52+1</f>
        <v>1</v>
      </c>
      <c r="D53" s="3">
        <f t="shared" si="10"/>
        <v>139372030.56500527</v>
      </c>
      <c r="E53" s="3">
        <f>VLOOKUP($A53,Endogenous_Learning!$A$16:$I$56,E$15,FALSE)</f>
        <v>127477421.89334963</v>
      </c>
      <c r="F53" s="3">
        <f>VLOOKUP($A53,'(OLD) Endogenous_Learning'!$A$16:$I$56,F$15,FALSE)</f>
        <v>92914687.043336853</v>
      </c>
      <c r="G53" s="3">
        <f>VLOOKUP($A53,'(OLD) Endogenous_Learning'!$A$16:$I$56,G$15,FALSE)</f>
        <v>210413628.58808479</v>
      </c>
      <c r="H53" s="3">
        <f t="shared" si="11"/>
        <v>139372030.56500527</v>
      </c>
      <c r="I53" s="3">
        <f t="shared" si="12"/>
        <v>315620442.88212717</v>
      </c>
      <c r="J53" s="27">
        <f t="shared" si="13"/>
        <v>1.5</v>
      </c>
      <c r="K53" s="3">
        <f t="shared" si="14"/>
        <v>2</v>
      </c>
    </row>
    <row r="54" spans="1:24" x14ac:dyDescent="0.3">
      <c r="A54" s="3" t="str">
        <f t="shared" si="9"/>
        <v>DOCCS3</v>
      </c>
      <c r="B54" s="3" t="s">
        <v>19</v>
      </c>
      <c r="C54" s="3">
        <f t="shared" ref="C54:C56" si="25">C53+1</f>
        <v>2</v>
      </c>
      <c r="D54" s="3">
        <f t="shared" si="10"/>
        <v>315620442.88212717</v>
      </c>
      <c r="E54" s="3">
        <f>VLOOKUP($A54,Endogenous_Learning!$A$16:$I$56,E$15,FALSE)</f>
        <v>258924619.02616656</v>
      </c>
      <c r="F54" s="3">
        <f>VLOOKUP($A54,'(OLD) Endogenous_Learning'!$A$16:$I$56,F$15,FALSE)</f>
        <v>210413628.58808479</v>
      </c>
      <c r="G54" s="3">
        <f>VLOOKUP($A54,'(OLD) Endogenous_Learning'!$A$16:$I$56,G$15,FALSE)</f>
        <v>476500502.82098699</v>
      </c>
      <c r="H54" s="3">
        <f t="shared" si="11"/>
        <v>315620442.88212717</v>
      </c>
      <c r="I54" s="3">
        <f t="shared" si="12"/>
        <v>714750754.23148048</v>
      </c>
      <c r="J54" s="27">
        <f t="shared" si="13"/>
        <v>1.5</v>
      </c>
      <c r="K54" s="3">
        <f t="shared" si="14"/>
        <v>3</v>
      </c>
    </row>
    <row r="55" spans="1:24" x14ac:dyDescent="0.3">
      <c r="A55" s="3" t="str">
        <f t="shared" si="9"/>
        <v>DOCCS4</v>
      </c>
      <c r="B55" s="3" t="s">
        <v>19</v>
      </c>
      <c r="C55" s="3">
        <f t="shared" si="25"/>
        <v>3</v>
      </c>
      <c r="D55" s="3">
        <f t="shared" si="10"/>
        <v>714750754.23148048</v>
      </c>
      <c r="E55" s="3">
        <f>VLOOKUP($A55,Endogenous_Learning!$A$16:$I$56,E$15,FALSE)</f>
        <v>525912411.32828814</v>
      </c>
      <c r="F55" s="3">
        <f>VLOOKUP($A55,'(OLD) Endogenous_Learning'!$A$16:$I$56,F$15,FALSE)</f>
        <v>476500502.82098699</v>
      </c>
      <c r="G55" s="3">
        <f>VLOOKUP($A55,'(OLD) Endogenous_Learning'!$A$16:$I$56,G$15,FALSE)</f>
        <v>1079078055.5053325</v>
      </c>
      <c r="H55" s="3">
        <f t="shared" si="11"/>
        <v>714750754.23148048</v>
      </c>
      <c r="I55" s="3">
        <f t="shared" si="12"/>
        <v>1618617083.2579987</v>
      </c>
      <c r="J55" s="27">
        <f t="shared" si="13"/>
        <v>1.5</v>
      </c>
      <c r="K55" s="3">
        <f t="shared" si="14"/>
        <v>4</v>
      </c>
      <c r="Q55" s="16"/>
      <c r="R55" s="16"/>
      <c r="S55" s="16"/>
      <c r="T55" s="16"/>
      <c r="U55" s="16"/>
      <c r="V55" s="16"/>
      <c r="W55" s="16"/>
      <c r="X55" s="16"/>
    </row>
    <row r="56" spans="1:24" x14ac:dyDescent="0.3">
      <c r="A56" s="3" t="str">
        <f t="shared" si="9"/>
        <v>DOCCS5</v>
      </c>
      <c r="B56" s="3" t="s">
        <v>19</v>
      </c>
      <c r="C56" s="3">
        <f t="shared" si="25"/>
        <v>4</v>
      </c>
      <c r="D56" s="3">
        <f t="shared" si="10"/>
        <v>1618617083.2579987</v>
      </c>
      <c r="E56" s="3">
        <f>VLOOKUP($A56,Endogenous_Learning!$A$16:$I$56,E$15,FALSE)</f>
        <v>1068202264.5408753</v>
      </c>
      <c r="F56" s="3">
        <f>VLOOKUP($A56,'(OLD) Endogenous_Learning'!$A$16:$I$56,F$15,FALSE)</f>
        <v>1079078055.5053325</v>
      </c>
      <c r="G56" s="3">
        <f>VLOOKUP($A56,'(OLD) Endogenous_Learning'!$A$16:$I$56,G$15,FALSE)</f>
        <v>0</v>
      </c>
      <c r="H56" s="3">
        <f t="shared" si="11"/>
        <v>1618617083.2579987</v>
      </c>
      <c r="I56" s="3">
        <f t="shared" si="12"/>
        <v>0</v>
      </c>
      <c r="J56" s="27">
        <f t="shared" si="13"/>
        <v>1.5</v>
      </c>
      <c r="K56" s="3">
        <f t="shared" si="14"/>
        <v>5</v>
      </c>
      <c r="Q56" s="16"/>
      <c r="R56" s="16"/>
      <c r="S56" s="16"/>
      <c r="T56" s="16"/>
      <c r="U56" s="16"/>
      <c r="V56" s="16"/>
      <c r="W56" s="16"/>
      <c r="X56" s="16"/>
    </row>
    <row r="57" spans="1:24" x14ac:dyDescent="0.3">
      <c r="Q57" s="16"/>
      <c r="R57" s="16"/>
      <c r="S57" s="16"/>
      <c r="T57" s="16"/>
      <c r="U57" s="16"/>
      <c r="V57" s="16"/>
      <c r="W57" s="16"/>
      <c r="X57" s="16"/>
    </row>
    <row r="58" spans="1:24" x14ac:dyDescent="0.3">
      <c r="Q58" s="16"/>
      <c r="R58" s="16"/>
      <c r="S58" s="16"/>
      <c r="T58" s="16"/>
      <c r="U58" s="16"/>
      <c r="V58" s="16"/>
      <c r="W58" s="16"/>
      <c r="X58" s="16"/>
    </row>
    <row r="59" spans="1:24" x14ac:dyDescent="0.3">
      <c r="Q59" s="16"/>
      <c r="R59" s="16"/>
      <c r="S59" s="16"/>
      <c r="T59" s="16"/>
      <c r="U59" s="16"/>
      <c r="V59" s="16"/>
      <c r="W59" s="16"/>
      <c r="X59" s="16"/>
    </row>
    <row r="60" spans="1:24" x14ac:dyDescent="0.3">
      <c r="Q60" s="16"/>
      <c r="R60" s="16"/>
      <c r="S60" s="16"/>
      <c r="T60" s="16"/>
      <c r="U60" s="16"/>
      <c r="V60" s="16"/>
      <c r="W60" s="16"/>
      <c r="X60" s="16"/>
    </row>
    <row r="61" spans="1:24" x14ac:dyDescent="0.3">
      <c r="Q61" s="16"/>
      <c r="R61" s="16"/>
      <c r="S61" s="16"/>
      <c r="T61" s="16"/>
      <c r="U61" s="16"/>
      <c r="V61" s="16"/>
      <c r="W61" s="16"/>
      <c r="X61" s="16"/>
    </row>
    <row r="62" spans="1:24" x14ac:dyDescent="0.3">
      <c r="Q62" s="16"/>
      <c r="R62" s="16"/>
      <c r="S62" s="16"/>
      <c r="T62" s="16"/>
      <c r="U62" s="16"/>
      <c r="V62" s="16"/>
      <c r="W62" s="16"/>
      <c r="X62" s="16"/>
    </row>
    <row r="63" spans="1:24" x14ac:dyDescent="0.3">
      <c r="Q63" s="16"/>
      <c r="R63" s="16"/>
      <c r="S63" s="16"/>
      <c r="T63" s="16"/>
      <c r="U63" s="16"/>
      <c r="V63" s="16"/>
      <c r="W63" s="16"/>
      <c r="X63" s="16"/>
    </row>
    <row r="64" spans="1:24" x14ac:dyDescent="0.3">
      <c r="Q64" s="16"/>
      <c r="R64" s="16"/>
      <c r="S64" s="16"/>
      <c r="T64" s="16"/>
      <c r="U64" s="16"/>
      <c r="V64" s="16"/>
      <c r="W64" s="16"/>
      <c r="X64" s="16"/>
    </row>
    <row r="65" spans="17:24" x14ac:dyDescent="0.3">
      <c r="Q65" s="16"/>
      <c r="R65" s="16"/>
      <c r="S65" s="16"/>
      <c r="T65" s="16"/>
      <c r="U65" s="16"/>
      <c r="V65" s="16"/>
      <c r="W65" s="16"/>
      <c r="X65" s="16"/>
    </row>
    <row r="66" spans="17:24" x14ac:dyDescent="0.3">
      <c r="Q66" s="16"/>
      <c r="R66" s="16"/>
      <c r="S66" s="16"/>
      <c r="T66" s="16"/>
      <c r="U66" s="16"/>
      <c r="V66" s="16"/>
      <c r="W66" s="16"/>
      <c r="X66" s="16"/>
    </row>
    <row r="67" spans="17:24" x14ac:dyDescent="0.3">
      <c r="Q67" s="16"/>
      <c r="R67" s="16"/>
      <c r="S67" s="16"/>
      <c r="T67" s="16"/>
      <c r="U67" s="16"/>
      <c r="V67" s="16"/>
      <c r="W67" s="16"/>
      <c r="X67" s="16"/>
    </row>
    <row r="68" spans="17:24" x14ac:dyDescent="0.3">
      <c r="Q68" s="16"/>
      <c r="R68" s="16"/>
      <c r="S68" s="16"/>
      <c r="T68" s="16"/>
      <c r="U68" s="16"/>
      <c r="V68" s="16"/>
      <c r="W68" s="16"/>
      <c r="X68" s="16"/>
    </row>
    <row r="69" spans="17:24" x14ac:dyDescent="0.3">
      <c r="Q69" s="16"/>
      <c r="R69" s="16"/>
      <c r="S69" s="16"/>
      <c r="T69" s="16"/>
      <c r="U69" s="16"/>
      <c r="V69" s="16"/>
      <c r="W69" s="16"/>
      <c r="X69" s="16"/>
    </row>
    <row r="70" spans="17:24" x14ac:dyDescent="0.3">
      <c r="Q70" s="16"/>
      <c r="R70" s="16"/>
      <c r="S70" s="16"/>
      <c r="T70" s="16"/>
      <c r="U70" s="16"/>
      <c r="V70" s="16"/>
      <c r="W70" s="16"/>
      <c r="X70" s="16"/>
    </row>
    <row r="71" spans="17:24" x14ac:dyDescent="0.3">
      <c r="Q71" s="16"/>
      <c r="R71" s="16"/>
      <c r="S71" s="16"/>
      <c r="T71" s="16"/>
      <c r="U71" s="16"/>
      <c r="V71" s="16"/>
      <c r="W71" s="16"/>
      <c r="X71" s="16"/>
    </row>
    <row r="72" spans="17:24" x14ac:dyDescent="0.3">
      <c r="Q72" s="16"/>
      <c r="R72" s="16"/>
      <c r="S72" s="16"/>
      <c r="T72" s="16"/>
      <c r="U72" s="16"/>
      <c r="V72" s="16"/>
      <c r="W72" s="16"/>
      <c r="X72" s="16"/>
    </row>
    <row r="73" spans="17:24" x14ac:dyDescent="0.3">
      <c r="Q73" s="16"/>
      <c r="R73" s="16"/>
      <c r="S73" s="16"/>
      <c r="T73" s="16"/>
      <c r="U73" s="16"/>
      <c r="V73" s="16"/>
      <c r="W73" s="16"/>
      <c r="X73" s="16"/>
    </row>
    <row r="74" spans="17:24" x14ac:dyDescent="0.3">
      <c r="Q74" s="16"/>
      <c r="R74" s="16"/>
      <c r="S74" s="16"/>
      <c r="T74" s="16"/>
      <c r="U74" s="16"/>
      <c r="V74" s="16"/>
      <c r="W74" s="16"/>
      <c r="X74" s="16"/>
    </row>
    <row r="75" spans="17:24" x14ac:dyDescent="0.3">
      <c r="Q75" s="16"/>
      <c r="R75" s="16"/>
      <c r="S75" s="16"/>
      <c r="T75" s="16"/>
      <c r="U75" s="16"/>
      <c r="V75" s="16"/>
      <c r="W75" s="16"/>
      <c r="X75" s="16"/>
    </row>
    <row r="76" spans="17:24" x14ac:dyDescent="0.3">
      <c r="Q76" s="16"/>
      <c r="R76" s="16"/>
      <c r="S76" s="16"/>
      <c r="T76" s="16"/>
      <c r="U76" s="16"/>
      <c r="V76" s="16"/>
      <c r="W76" s="16"/>
      <c r="X76" s="16"/>
    </row>
    <row r="77" spans="17:24" x14ac:dyDescent="0.3">
      <c r="Q77" s="16"/>
      <c r="R77" s="16"/>
      <c r="S77" s="16"/>
      <c r="T77" s="16"/>
      <c r="U77" s="16"/>
      <c r="V77" s="16"/>
      <c r="W77" s="16"/>
      <c r="X77" s="16"/>
    </row>
    <row r="78" spans="17:24" x14ac:dyDescent="0.3">
      <c r="Q78" s="16"/>
      <c r="R78" s="16"/>
      <c r="S78" s="16"/>
      <c r="T78" s="16"/>
      <c r="U78" s="16"/>
      <c r="V78" s="16"/>
      <c r="W78" s="16"/>
      <c r="X78" s="16"/>
    </row>
    <row r="79" spans="17:24" x14ac:dyDescent="0.3">
      <c r="Q79" s="16"/>
      <c r="R79" s="16"/>
      <c r="S79" s="16"/>
      <c r="T79" s="16"/>
      <c r="U79" s="16"/>
      <c r="V79" s="16"/>
      <c r="W79" s="16"/>
      <c r="X79" s="16"/>
    </row>
    <row r="80" spans="17:24" x14ac:dyDescent="0.3">
      <c r="Q80" s="16"/>
      <c r="R80" s="16"/>
      <c r="S80" s="16"/>
      <c r="T80" s="16"/>
      <c r="U80" s="16"/>
      <c r="V80" s="16"/>
      <c r="W80" s="16"/>
      <c r="X80" s="16"/>
    </row>
    <row r="81" spans="17:24" x14ac:dyDescent="0.3">
      <c r="Q81" s="16"/>
      <c r="R81" s="16"/>
      <c r="S81" s="16"/>
      <c r="T81" s="16"/>
      <c r="U81" s="16"/>
      <c r="V81" s="16"/>
      <c r="W81" s="16"/>
      <c r="X81" s="16"/>
    </row>
    <row r="82" spans="17:24" x14ac:dyDescent="0.3">
      <c r="Q82" s="16"/>
      <c r="R82" s="16"/>
      <c r="S82" s="16"/>
      <c r="T82" s="16"/>
      <c r="U82" s="16"/>
      <c r="V82" s="16"/>
      <c r="W82" s="16"/>
      <c r="X82" s="16"/>
    </row>
    <row r="83" spans="17:24" x14ac:dyDescent="0.3">
      <c r="Q83" s="16"/>
      <c r="R83" s="16"/>
      <c r="S83" s="16"/>
      <c r="T83" s="16"/>
      <c r="U83" s="16"/>
      <c r="V83" s="16"/>
      <c r="W83" s="16"/>
      <c r="X83" s="16"/>
    </row>
    <row r="84" spans="17:24" x14ac:dyDescent="0.3">
      <c r="Q84" s="16"/>
      <c r="R84" s="16"/>
      <c r="S84" s="16"/>
      <c r="T84" s="16"/>
      <c r="U84" s="16"/>
      <c r="V84" s="16"/>
      <c r="W84" s="16"/>
      <c r="X84" s="16"/>
    </row>
    <row r="85" spans="17:24" x14ac:dyDescent="0.3">
      <c r="Q85" s="16"/>
      <c r="R85" s="16"/>
      <c r="S85" s="16"/>
      <c r="T85" s="16"/>
      <c r="U85" s="16"/>
      <c r="V85" s="16"/>
      <c r="W85" s="16"/>
      <c r="X85" s="16"/>
    </row>
    <row r="86" spans="17:24" x14ac:dyDescent="0.3">
      <c r="Q86" s="16"/>
      <c r="R86" s="16"/>
      <c r="S86" s="16"/>
      <c r="T86" s="16"/>
      <c r="U86" s="16"/>
      <c r="V86" s="16"/>
      <c r="W86" s="16"/>
      <c r="X86" s="16"/>
    </row>
    <row r="87" spans="17:24" x14ac:dyDescent="0.3">
      <c r="Q87" s="16"/>
      <c r="R87" s="16"/>
      <c r="S87" s="16"/>
      <c r="T87" s="16"/>
      <c r="U87" s="16"/>
      <c r="V87" s="16"/>
      <c r="W87" s="16"/>
      <c r="X87" s="16"/>
    </row>
    <row r="88" spans="17:24" x14ac:dyDescent="0.3">
      <c r="Q88" s="16"/>
      <c r="R88" s="16"/>
      <c r="S88" s="16"/>
      <c r="T88" s="16"/>
      <c r="U88" s="16"/>
      <c r="V88" s="16"/>
      <c r="W88" s="16"/>
      <c r="X88" s="16"/>
    </row>
    <row r="89" spans="17:24" x14ac:dyDescent="0.3">
      <c r="Q89" s="16"/>
      <c r="R89" s="16"/>
      <c r="S89" s="16"/>
      <c r="T89" s="16"/>
      <c r="U89" s="16"/>
      <c r="V89" s="16"/>
      <c r="W89" s="16"/>
      <c r="X89" s="16"/>
    </row>
    <row r="90" spans="17:24" x14ac:dyDescent="0.3">
      <c r="Q90" s="16"/>
      <c r="R90" s="16"/>
      <c r="S90" s="16"/>
      <c r="T90" s="16"/>
      <c r="U90" s="16"/>
      <c r="V90" s="16"/>
      <c r="W90" s="16"/>
      <c r="X90" s="16"/>
    </row>
    <row r="91" spans="17:24" x14ac:dyDescent="0.3">
      <c r="Q91" s="16"/>
      <c r="R91" s="16"/>
      <c r="S91" s="16"/>
      <c r="T91" s="16"/>
      <c r="U91" s="16"/>
      <c r="V91" s="16"/>
      <c r="W91" s="16"/>
      <c r="X91" s="16"/>
    </row>
    <row r="92" spans="17:24" x14ac:dyDescent="0.3">
      <c r="Q92" s="16"/>
      <c r="R92" s="16"/>
      <c r="S92" s="16"/>
      <c r="T92" s="16"/>
      <c r="U92" s="16"/>
      <c r="V92" s="16"/>
      <c r="W92" s="16"/>
      <c r="X92" s="16"/>
    </row>
    <row r="93" spans="17:24" x14ac:dyDescent="0.3">
      <c r="Q93" s="16"/>
      <c r="R93" s="16"/>
      <c r="S93" s="16"/>
      <c r="T93" s="16"/>
      <c r="U93" s="16"/>
      <c r="V93" s="16"/>
      <c r="W93" s="16"/>
      <c r="X93" s="16"/>
    </row>
    <row r="94" spans="17:24" x14ac:dyDescent="0.3">
      <c r="Q94" s="16"/>
      <c r="R94" s="16"/>
      <c r="S94" s="16"/>
      <c r="T94" s="16"/>
      <c r="U94" s="16"/>
      <c r="V94" s="16"/>
      <c r="W94" s="16"/>
      <c r="X94" s="16"/>
    </row>
    <row r="95" spans="17:24" x14ac:dyDescent="0.3">
      <c r="Q95" s="16"/>
      <c r="R95" s="16"/>
      <c r="S95" s="16"/>
      <c r="T95" s="16"/>
      <c r="U95" s="16"/>
      <c r="V95" s="16"/>
      <c r="W95" s="16"/>
      <c r="X95" s="16"/>
    </row>
    <row r="96" spans="17:24" x14ac:dyDescent="0.3">
      <c r="Q96" s="16"/>
      <c r="R96" s="16"/>
      <c r="S96" s="16"/>
      <c r="T96" s="16"/>
      <c r="U96" s="16"/>
      <c r="V96" s="16"/>
      <c r="W96" s="16"/>
      <c r="X96" s="16"/>
    </row>
    <row r="97" spans="17:24" x14ac:dyDescent="0.3">
      <c r="Q97" s="16"/>
      <c r="R97" s="16"/>
      <c r="S97" s="16"/>
      <c r="T97" s="16"/>
      <c r="U97" s="16"/>
      <c r="V97" s="16"/>
      <c r="W97" s="16"/>
      <c r="X97" s="16"/>
    </row>
    <row r="98" spans="17:24" x14ac:dyDescent="0.3">
      <c r="Q98" s="16"/>
      <c r="R98" s="16"/>
      <c r="S98" s="16"/>
      <c r="T98" s="16"/>
      <c r="U98" s="16"/>
      <c r="V98" s="16"/>
      <c r="W98" s="16"/>
      <c r="X98" s="16"/>
    </row>
    <row r="99" spans="17:24" x14ac:dyDescent="0.3">
      <c r="Q99" s="16"/>
      <c r="R99" s="16"/>
      <c r="S99" s="16"/>
      <c r="T99" s="16"/>
      <c r="U99" s="16"/>
      <c r="V99" s="16"/>
      <c r="W99" s="16"/>
      <c r="X99" s="16"/>
    </row>
    <row r="100" spans="17:24" x14ac:dyDescent="0.3">
      <c r="Q100" s="16"/>
      <c r="R100" s="16"/>
      <c r="S100" s="16"/>
      <c r="T100" s="16"/>
      <c r="U100" s="16"/>
      <c r="V100" s="16"/>
      <c r="W100" s="16"/>
      <c r="X100" s="16"/>
    </row>
    <row r="101" spans="17:24" x14ac:dyDescent="0.3">
      <c r="Q101" s="16"/>
      <c r="R101" s="16"/>
      <c r="S101" s="16"/>
      <c r="T101" s="16"/>
      <c r="U101" s="16"/>
      <c r="V101" s="16"/>
      <c r="W101" s="16"/>
      <c r="X101" s="16"/>
    </row>
    <row r="102" spans="17:24" x14ac:dyDescent="0.3">
      <c r="Q102" s="16"/>
      <c r="R102" s="16"/>
      <c r="S102" s="16"/>
      <c r="T102" s="16"/>
      <c r="U102" s="16"/>
      <c r="V102" s="16"/>
      <c r="W102" s="16"/>
      <c r="X102" s="16"/>
    </row>
    <row r="103" spans="17:24" x14ac:dyDescent="0.3">
      <c r="Q103" s="16"/>
      <c r="R103" s="16"/>
      <c r="S103" s="16"/>
      <c r="T103" s="16"/>
      <c r="U103" s="16"/>
      <c r="V103" s="16"/>
      <c r="W103" s="16"/>
      <c r="X103" s="16"/>
    </row>
    <row r="104" spans="17:24" x14ac:dyDescent="0.3">
      <c r="Q104" s="16"/>
      <c r="R104" s="16"/>
      <c r="S104" s="16"/>
      <c r="T104" s="16"/>
      <c r="U104" s="16"/>
      <c r="V104" s="16"/>
      <c r="W104" s="16"/>
      <c r="X104" s="16"/>
    </row>
    <row r="105" spans="17:24" x14ac:dyDescent="0.3">
      <c r="Q105" s="16"/>
      <c r="R105" s="16"/>
      <c r="S105" s="16"/>
      <c r="T105" s="16"/>
      <c r="U105" s="16"/>
      <c r="V105" s="16"/>
      <c r="W105" s="16"/>
      <c r="X105" s="16"/>
    </row>
    <row r="106" spans="17:24" x14ac:dyDescent="0.3">
      <c r="Q106" s="16"/>
      <c r="R106" s="16"/>
      <c r="S106" s="16"/>
      <c r="T106" s="16"/>
      <c r="U106" s="16"/>
      <c r="V106" s="16"/>
      <c r="W106" s="16"/>
      <c r="X106" s="16"/>
    </row>
    <row r="107" spans="17:24" x14ac:dyDescent="0.3">
      <c r="Q107" s="16"/>
      <c r="R107" s="16"/>
      <c r="S107" s="16"/>
      <c r="T107" s="16"/>
      <c r="U107" s="16"/>
      <c r="V107" s="16"/>
      <c r="W107" s="16"/>
      <c r="X107" s="16"/>
    </row>
    <row r="108" spans="17:24" x14ac:dyDescent="0.3">
      <c r="Q108" s="16"/>
      <c r="R108" s="16"/>
      <c r="S108" s="16"/>
      <c r="T108" s="16"/>
      <c r="U108" s="16"/>
      <c r="V108" s="16"/>
      <c r="W108" s="16"/>
      <c r="X108" s="16"/>
    </row>
    <row r="109" spans="17:24" x14ac:dyDescent="0.3">
      <c r="Q109" s="16"/>
      <c r="R109" s="16"/>
      <c r="S109" s="16"/>
      <c r="T109" s="16"/>
      <c r="U109" s="16"/>
      <c r="V109" s="16"/>
      <c r="W109" s="16"/>
      <c r="X109" s="16"/>
    </row>
    <row r="110" spans="17:24" x14ac:dyDescent="0.3">
      <c r="Q110" s="16"/>
      <c r="R110" s="16"/>
      <c r="S110" s="16"/>
      <c r="T110" s="16"/>
      <c r="U110" s="16"/>
      <c r="V110" s="16"/>
      <c r="W110" s="16"/>
      <c r="X110" s="16"/>
    </row>
    <row r="111" spans="17:24" x14ac:dyDescent="0.3">
      <c r="Q111" s="16"/>
      <c r="R111" s="16"/>
      <c r="S111" s="16"/>
      <c r="T111" s="16"/>
      <c r="U111" s="16"/>
      <c r="V111" s="16"/>
      <c r="W111" s="16"/>
      <c r="X111" s="16"/>
    </row>
    <row r="112" spans="17:24" x14ac:dyDescent="0.3">
      <c r="Q112" s="16"/>
      <c r="R112" s="16"/>
      <c r="S112" s="16"/>
      <c r="T112" s="16"/>
      <c r="U112" s="16"/>
      <c r="V112" s="16"/>
      <c r="W112" s="16"/>
      <c r="X112" s="16"/>
    </row>
    <row r="113" spans="17:24" x14ac:dyDescent="0.3">
      <c r="Q113" s="16"/>
      <c r="R113" s="16"/>
      <c r="S113" s="16"/>
      <c r="T113" s="16"/>
      <c r="U113" s="16"/>
      <c r="V113" s="16"/>
      <c r="W113" s="16"/>
      <c r="X113" s="16"/>
    </row>
    <row r="114" spans="17:24" x14ac:dyDescent="0.3">
      <c r="Q114" s="16"/>
      <c r="R114" s="16"/>
      <c r="S114" s="16"/>
      <c r="T114" s="16"/>
      <c r="U114" s="16"/>
      <c r="V114" s="16"/>
      <c r="W114" s="16"/>
      <c r="X114" s="16"/>
    </row>
    <row r="115" spans="17:24" x14ac:dyDescent="0.3">
      <c r="Q115" s="16"/>
      <c r="R115" s="16"/>
      <c r="S115" s="16"/>
      <c r="T115" s="16"/>
      <c r="U115" s="16"/>
      <c r="V115" s="16"/>
      <c r="W115" s="16"/>
      <c r="X115" s="16"/>
    </row>
    <row r="116" spans="17:24" x14ac:dyDescent="0.3">
      <c r="Q116" s="16"/>
      <c r="R116" s="16"/>
      <c r="S116" s="16"/>
      <c r="T116" s="16"/>
      <c r="U116" s="16"/>
      <c r="V116" s="16"/>
      <c r="W116" s="16"/>
      <c r="X116" s="16"/>
    </row>
    <row r="117" spans="17:24" x14ac:dyDescent="0.3">
      <c r="Q117" s="16"/>
      <c r="R117" s="16"/>
      <c r="S117" s="16"/>
      <c r="T117" s="16"/>
      <c r="U117" s="16"/>
      <c r="V117" s="16"/>
      <c r="W117" s="16"/>
      <c r="X117" s="16"/>
    </row>
    <row r="118" spans="17:24" x14ac:dyDescent="0.3">
      <c r="Q118" s="16"/>
      <c r="R118" s="16"/>
      <c r="S118" s="16"/>
      <c r="T118" s="16"/>
      <c r="U118" s="16"/>
      <c r="V118" s="16"/>
      <c r="W118" s="16"/>
      <c r="X118" s="16"/>
    </row>
    <row r="119" spans="17:24" x14ac:dyDescent="0.3">
      <c r="Q119" s="16"/>
      <c r="R119" s="16"/>
      <c r="S119" s="16"/>
      <c r="T119" s="16"/>
      <c r="U119" s="16"/>
      <c r="V119" s="16"/>
      <c r="W119" s="16"/>
      <c r="X119" s="16"/>
    </row>
    <row r="120" spans="17:24" x14ac:dyDescent="0.3">
      <c r="Q120" s="16"/>
      <c r="R120" s="16"/>
      <c r="S120" s="16"/>
      <c r="T120" s="16"/>
      <c r="U120" s="16"/>
      <c r="V120" s="16"/>
      <c r="W120" s="16"/>
      <c r="X120" s="16"/>
    </row>
    <row r="121" spans="17:24" x14ac:dyDescent="0.3">
      <c r="Q121" s="16"/>
      <c r="R121" s="16"/>
      <c r="S121" s="16"/>
      <c r="T121" s="16"/>
      <c r="U121" s="16"/>
      <c r="V121" s="16"/>
      <c r="W121" s="16"/>
      <c r="X121" s="16"/>
    </row>
    <row r="122" spans="17:24" x14ac:dyDescent="0.3">
      <c r="Q122" s="16"/>
      <c r="R122" s="16"/>
      <c r="S122" s="16"/>
      <c r="T122" s="16"/>
      <c r="U122" s="16"/>
      <c r="V122" s="16"/>
      <c r="W122" s="16"/>
      <c r="X122" s="16"/>
    </row>
    <row r="123" spans="17:24" x14ac:dyDescent="0.3">
      <c r="Q123" s="16"/>
      <c r="R123" s="16"/>
      <c r="S123" s="16"/>
      <c r="T123" s="16"/>
      <c r="U123" s="16"/>
      <c r="V123" s="16"/>
      <c r="W123" s="16"/>
      <c r="X123" s="16"/>
    </row>
    <row r="124" spans="17:24" x14ac:dyDescent="0.3">
      <c r="Q124" s="16"/>
      <c r="R124" s="16"/>
      <c r="S124" s="16"/>
      <c r="T124" s="16"/>
      <c r="U124" s="16"/>
      <c r="V124" s="16"/>
      <c r="W124" s="16"/>
      <c r="X124" s="16"/>
    </row>
    <row r="125" spans="17:24" x14ac:dyDescent="0.3">
      <c r="Q125" s="16"/>
      <c r="R125" s="16"/>
      <c r="S125" s="16"/>
      <c r="T125" s="16"/>
      <c r="U125" s="16"/>
      <c r="V125" s="16"/>
      <c r="W125" s="16"/>
      <c r="X125" s="16"/>
    </row>
    <row r="126" spans="17:24" x14ac:dyDescent="0.3">
      <c r="Q126" s="16"/>
      <c r="R126" s="16"/>
      <c r="S126" s="16"/>
      <c r="T126" s="16"/>
      <c r="U126" s="16"/>
      <c r="V126" s="16"/>
      <c r="W126" s="16"/>
      <c r="X126" s="16"/>
    </row>
    <row r="127" spans="17:24" x14ac:dyDescent="0.3">
      <c r="Q127" s="16"/>
      <c r="R127" s="16"/>
      <c r="S127" s="16"/>
      <c r="T127" s="16"/>
      <c r="U127" s="16"/>
      <c r="V127" s="16"/>
      <c r="W127" s="16"/>
      <c r="X127" s="16"/>
    </row>
    <row r="128" spans="17:24" x14ac:dyDescent="0.3">
      <c r="Q128" s="16"/>
      <c r="R128" s="16"/>
      <c r="S128" s="16"/>
      <c r="T128" s="16"/>
      <c r="U128" s="16"/>
      <c r="V128" s="16"/>
      <c r="W128" s="16"/>
      <c r="X128" s="16"/>
    </row>
    <row r="129" spans="17:24" x14ac:dyDescent="0.3">
      <c r="Q129" s="16"/>
      <c r="R129" s="16"/>
      <c r="S129" s="16"/>
      <c r="T129" s="16"/>
      <c r="U129" s="16"/>
      <c r="V129" s="16"/>
      <c r="W129" s="16"/>
      <c r="X129" s="16"/>
    </row>
    <row r="130" spans="17:24" x14ac:dyDescent="0.3">
      <c r="Q130" s="16"/>
      <c r="R130" s="16"/>
      <c r="S130" s="16"/>
      <c r="T130" s="16"/>
      <c r="U130" s="16"/>
      <c r="V130" s="16"/>
      <c r="W130" s="16"/>
      <c r="X130" s="16"/>
    </row>
    <row r="131" spans="17:24" x14ac:dyDescent="0.3">
      <c r="Q131" s="16"/>
      <c r="R131" s="16"/>
      <c r="S131" s="16"/>
      <c r="T131" s="16"/>
      <c r="U131" s="16"/>
      <c r="V131" s="16"/>
      <c r="W131" s="16"/>
      <c r="X131" s="16"/>
    </row>
    <row r="132" spans="17:24" x14ac:dyDescent="0.3">
      <c r="Q132" s="16"/>
      <c r="R132" s="16"/>
      <c r="S132" s="16"/>
      <c r="T132" s="16"/>
      <c r="U132" s="16"/>
      <c r="V132" s="16"/>
      <c r="W132" s="16"/>
      <c r="X132" s="16"/>
    </row>
    <row r="133" spans="17:24" x14ac:dyDescent="0.3">
      <c r="Q133" s="16"/>
      <c r="R133" s="16"/>
      <c r="S133" s="16"/>
      <c r="T133" s="16"/>
      <c r="U133" s="16"/>
      <c r="V133" s="16"/>
      <c r="W133" s="16"/>
      <c r="X133" s="16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J33" sqref="C2:J33"/>
    </sheetView>
  </sheetViews>
  <sheetFormatPr defaultRowHeight="14.4" x14ac:dyDescent="0.3"/>
  <cols>
    <col min="3" max="3" width="10" bestFit="1" customWidth="1"/>
    <col min="4" max="4" width="11" bestFit="1" customWidth="1"/>
    <col min="5" max="6" width="14.109375" bestFit="1" customWidth="1"/>
    <col min="8" max="8" width="12.5546875" bestFit="1" customWidth="1"/>
    <col min="9" max="9" width="13.6640625" bestFit="1" customWidth="1"/>
    <col min="10" max="10" width="9" bestFit="1" customWidth="1"/>
  </cols>
  <sheetData>
    <row r="1" spans="1:18" x14ac:dyDescent="0.3">
      <c r="A1" s="13" t="s">
        <v>29</v>
      </c>
      <c r="B1" s="13" t="s">
        <v>11</v>
      </c>
      <c r="C1" s="13" t="s">
        <v>7</v>
      </c>
      <c r="D1" s="13" t="s">
        <v>8</v>
      </c>
      <c r="E1" s="13" t="s">
        <v>9</v>
      </c>
      <c r="F1" s="13" t="s">
        <v>10</v>
      </c>
      <c r="G1" s="13" t="s">
        <v>12</v>
      </c>
      <c r="H1" s="13" t="s">
        <v>43</v>
      </c>
      <c r="I1" s="13" t="s">
        <v>44</v>
      </c>
      <c r="J1" s="13" t="s">
        <v>45</v>
      </c>
      <c r="N1">
        <v>6</v>
      </c>
      <c r="O1">
        <f>N1+1</f>
        <v>7</v>
      </c>
      <c r="P1">
        <f t="shared" ref="P1:R1" si="0">O1+1</f>
        <v>8</v>
      </c>
      <c r="Q1">
        <f t="shared" si="0"/>
        <v>9</v>
      </c>
      <c r="R1">
        <f t="shared" si="0"/>
        <v>10</v>
      </c>
    </row>
    <row r="2" spans="1:18" x14ac:dyDescent="0.3">
      <c r="A2" s="3" t="s">
        <v>0</v>
      </c>
      <c r="B2" s="3">
        <f>1</f>
        <v>1</v>
      </c>
      <c r="C2" s="1">
        <f>VLOOKUP(($A2&amp;$B2),'(OLD) Endogenous_Learning'!$A$17:$J$56,N$1,FALSE)</f>
        <v>0</v>
      </c>
      <c r="D2" s="1">
        <f>VLOOKUP(($A2&amp;$B2),'(OLD) Endogenous_Learning'!$A$17:$J$56,O$1,FALSE)</f>
        <v>113503392.25795501</v>
      </c>
      <c r="E2" s="1">
        <f>VLOOKUP(($A2&amp;$B2),'(OLD) Endogenous_Learning'!$A$17:$J$56,P$1,FALSE)</f>
        <v>0</v>
      </c>
      <c r="F2" s="1">
        <f>VLOOKUP(($A2&amp;$B2),'(OLD) Endogenous_Learning'!$A$17:$J$56,Q$1,FALSE)</f>
        <v>31068679115.989357</v>
      </c>
      <c r="G2" s="1">
        <f>VLOOKUP(($A2&amp;$B2),'(OLD) Endogenous_Learning'!$A$17:$J$56,R$1,FALSE)</f>
        <v>273.72467463686638</v>
      </c>
      <c r="H2" s="1">
        <f>VLOOKUP(($A2&amp;$B2),'(OLD) Endogenous_Adoption'!$A$17:$J$56,P$1,FALSE)</f>
        <v>56751696.128977507</v>
      </c>
      <c r="I2" s="1">
        <f>VLOOKUP(($A2&amp;$B2),'(OLD) Endogenous_Adoption'!$A$17:$J$56,Q$1,FALSE)</f>
        <v>170255088.38693252</v>
      </c>
      <c r="J2" s="30">
        <f>VLOOKUP(($A2&amp;$B2),'(OLD) Endogenous_Adoption'!$A$17:$J$56,R$1,FALSE)</f>
        <v>1</v>
      </c>
      <c r="N2" t="s">
        <v>7</v>
      </c>
      <c r="O2" s="22" t="s">
        <v>8</v>
      </c>
      <c r="P2" s="22" t="s">
        <v>9</v>
      </c>
      <c r="Q2" s="22" t="s">
        <v>10</v>
      </c>
      <c r="R2" s="22" t="s">
        <v>12</v>
      </c>
    </row>
    <row r="3" spans="1:18" x14ac:dyDescent="0.3">
      <c r="A3" s="3" t="s">
        <v>0</v>
      </c>
      <c r="B3" s="3">
        <f t="shared" ref="B3:B33" si="1">B2+1</f>
        <v>2</v>
      </c>
      <c r="C3" s="1">
        <f>VLOOKUP(($A3&amp;$B3),'(OLD) Endogenous_Learning'!$A$17:$J$56,N$1,FALSE)</f>
        <v>113503392.25795501</v>
      </c>
      <c r="D3" s="1">
        <f>VLOOKUP(($A3&amp;$B3),'(OLD) Endogenous_Learning'!$A$17:$J$56,O$1,FALSE)</f>
        <v>239936010.79481816</v>
      </c>
      <c r="E3" s="1">
        <f>VLOOKUP(($A3&amp;$B3),'(OLD) Endogenous_Learning'!$A$17:$J$56,P$1,FALSE)</f>
        <v>31068679115.989357</v>
      </c>
      <c r="F3" s="1">
        <f>VLOOKUP(($A3&amp;$B3),'(OLD) Endogenous_Learning'!$A$17:$J$56,Q$1,FALSE)</f>
        <v>62137358231.978714</v>
      </c>
      <c r="G3" s="1">
        <f>VLOOKUP(($A3&amp;$B3),'(OLD) Endogenous_Learning'!$A$17:$J$56,R$1,FALSE)</f>
        <v>245.7330985906209</v>
      </c>
      <c r="H3" s="1">
        <f>VLOOKUP(($A3&amp;$B3),'(OLD) Endogenous_Adoption'!$A$17:$J$56,P$1,FALSE)</f>
        <v>170255088.38693252</v>
      </c>
      <c r="I3" s="1">
        <f>VLOOKUP(($A3&amp;$B3),'(OLD) Endogenous_Adoption'!$A$17:$J$56,Q$1,FALSE)</f>
        <v>359904016.19222724</v>
      </c>
      <c r="J3" s="30">
        <f>VLOOKUP(($A3&amp;$B3),'(OLD) Endogenous_Adoption'!$A$17:$J$56,R$1,FALSE)</f>
        <v>1.5</v>
      </c>
      <c r="P3" t="s">
        <v>43</v>
      </c>
      <c r="Q3" t="s">
        <v>44</v>
      </c>
      <c r="R3" t="s">
        <v>45</v>
      </c>
    </row>
    <row r="4" spans="1:18" x14ac:dyDescent="0.3">
      <c r="A4" s="3" t="s">
        <v>0</v>
      </c>
      <c r="B4" s="3">
        <f t="shared" si="1"/>
        <v>3</v>
      </c>
      <c r="C4" s="1">
        <f>VLOOKUP(($A4&amp;$B4),'(OLD) Endogenous_Learning'!$A$17:$J$56,N$1,FALSE)</f>
        <v>239936010.79481816</v>
      </c>
      <c r="D4" s="1">
        <f>VLOOKUP(($A4&amp;$B4),'(OLD) Endogenous_Learning'!$A$17:$J$56,O$1,FALSE)</f>
        <v>507203248.56278908</v>
      </c>
      <c r="E4" s="1">
        <f>VLOOKUP(($A4&amp;$B4),'(OLD) Endogenous_Learning'!$A$17:$J$56,P$1,FALSE)</f>
        <v>62137358231.978714</v>
      </c>
      <c r="F4" s="1">
        <f>VLOOKUP(($A4&amp;$B4),'(OLD) Endogenous_Learning'!$A$17:$J$56,Q$1,FALSE)</f>
        <v>124274716463.95743</v>
      </c>
      <c r="G4" s="1">
        <f>VLOOKUP(($A4&amp;$B4),'(OLD) Endogenous_Learning'!$A$17:$J$56,R$1,FALSE)</f>
        <v>232.49148960757958</v>
      </c>
      <c r="H4" s="1">
        <f>VLOOKUP(($A4&amp;$B4),'(OLD) Endogenous_Adoption'!$A$17:$J$56,P$1,FALSE)</f>
        <v>359904016.19222724</v>
      </c>
      <c r="I4" s="1">
        <f>VLOOKUP(($A4&amp;$B4),'(OLD) Endogenous_Adoption'!$A$17:$J$56,Q$1,FALSE)</f>
        <v>760804872.84418368</v>
      </c>
      <c r="J4" s="30">
        <f>VLOOKUP(($A4&amp;$B4),'(OLD) Endogenous_Adoption'!$A$17:$J$56,R$1,FALSE)</f>
        <v>1.5000000000000002</v>
      </c>
    </row>
    <row r="5" spans="1:18" x14ac:dyDescent="0.3">
      <c r="A5" s="3" t="s">
        <v>0</v>
      </c>
      <c r="B5" s="3">
        <f t="shared" si="1"/>
        <v>4</v>
      </c>
      <c r="C5" s="1">
        <f>VLOOKUP(($A5&amp;$B5),'(OLD) Endogenous_Learning'!$A$17:$J$56,N$1,FALSE)</f>
        <v>507203248.56278908</v>
      </c>
      <c r="D5" s="1">
        <f>VLOOKUP(($A5&amp;$B5),'(OLD) Endogenous_Learning'!$A$17:$J$56,O$1,FALSE)</f>
        <v>1072182264.3481337</v>
      </c>
      <c r="E5" s="1">
        <f>VLOOKUP(($A5&amp;$B5),'(OLD) Endogenous_Learning'!$A$17:$J$56,P$1,FALSE)</f>
        <v>124274716463.95743</v>
      </c>
      <c r="F5" s="1">
        <f>VLOOKUP(($A5&amp;$B5),'(OLD) Endogenous_Learning'!$A$17:$J$56,Q$1,FALSE)</f>
        <v>248549432927.91486</v>
      </c>
      <c r="G5" s="1">
        <f>VLOOKUP(($A5&amp;$B5),'(OLD) Endogenous_Learning'!$A$17:$J$56,R$1,FALSE)</f>
        <v>219.96341986473664</v>
      </c>
      <c r="H5" s="1">
        <f>VLOOKUP(($A5&amp;$B5),'(OLD) Endogenous_Adoption'!$A$17:$J$56,P$1,FALSE)</f>
        <v>760804872.84418368</v>
      </c>
      <c r="I5" s="1">
        <f>VLOOKUP(($A5&amp;$B5),'(OLD) Endogenous_Adoption'!$A$17:$J$56,Q$1,FALSE)</f>
        <v>1608273396.5222006</v>
      </c>
      <c r="J5" s="30">
        <f>VLOOKUP(($A5&amp;$B5),'(OLD) Endogenous_Adoption'!$A$17:$J$56,R$1,FALSE)</f>
        <v>1.5</v>
      </c>
    </row>
    <row r="6" spans="1:18" x14ac:dyDescent="0.3">
      <c r="A6" s="3" t="s">
        <v>1</v>
      </c>
      <c r="B6" s="3">
        <f>1</f>
        <v>1</v>
      </c>
      <c r="C6" s="1">
        <f>VLOOKUP(($A6&amp;$B6),'(OLD) Endogenous_Learning'!$A$17:$J$56,N$1,FALSE)</f>
        <v>0</v>
      </c>
      <c r="D6" s="1">
        <f>VLOOKUP(($A6&amp;$B6),'(OLD) Endogenous_Learning'!$A$17:$J$56,O$1,FALSE)</f>
        <v>129438671.64592075</v>
      </c>
      <c r="E6" s="1">
        <f>VLOOKUP(($A6&amp;$B6),'(OLD) Endogenous_Learning'!$A$17:$J$56,P$1,FALSE)</f>
        <v>0</v>
      </c>
      <c r="F6" s="1">
        <f>VLOOKUP(($A6&amp;$B6),'(OLD) Endogenous_Learning'!$A$17:$J$56,Q$1,FALSE)</f>
        <v>100181098875.49257</v>
      </c>
      <c r="G6" s="1">
        <f>VLOOKUP(($A6&amp;$B6),'(OLD) Endogenous_Learning'!$A$17:$J$56,R$1,FALSE)</f>
        <v>773.96575228721269</v>
      </c>
      <c r="H6" s="1">
        <f>VLOOKUP(($A6&amp;$B6),'(OLD) Endogenous_Adoption'!$A$17:$J$56,P$1,FALSE)</f>
        <v>64719335.822960377</v>
      </c>
      <c r="I6" s="1">
        <f>VLOOKUP(($A6&amp;$B6),'(OLD) Endogenous_Adoption'!$A$17:$J$56,Q$1,FALSE)</f>
        <v>194158007.46888113</v>
      </c>
      <c r="J6" s="30">
        <f>VLOOKUP(($A6&amp;$B6),'(OLD) Endogenous_Adoption'!$A$17:$J$56,R$1,FALSE)</f>
        <v>1</v>
      </c>
    </row>
    <row r="7" spans="1:18" x14ac:dyDescent="0.3">
      <c r="A7" s="3" t="s">
        <v>1</v>
      </c>
      <c r="B7" s="3">
        <f t="shared" si="1"/>
        <v>2</v>
      </c>
      <c r="C7" s="1">
        <f>VLOOKUP(($A7&amp;$B7),'(OLD) Endogenous_Learning'!$A$17:$J$56,N$1,FALSE)</f>
        <v>129438671.64592075</v>
      </c>
      <c r="D7" s="1">
        <f>VLOOKUP(($A7&amp;$B7),'(OLD) Endogenous_Learning'!$A$17:$J$56,O$1,FALSE)</f>
        <v>261530935.56462544</v>
      </c>
      <c r="E7" s="1">
        <f>VLOOKUP(($A7&amp;$B7),'(OLD) Endogenous_Learning'!$A$17:$J$56,P$1,FALSE)</f>
        <v>100181098875.49257</v>
      </c>
      <c r="F7" s="1">
        <f>VLOOKUP(($A7&amp;$B7),'(OLD) Endogenous_Learning'!$A$17:$J$56,Q$1,FALSE)</f>
        <v>200362197750.98514</v>
      </c>
      <c r="G7" s="1">
        <f>VLOOKUP(($A7&amp;$B7),'(OLD) Endogenous_Learning'!$A$17:$J$56,R$1,FALSE)</f>
        <v>758.41760829497457</v>
      </c>
      <c r="H7" s="1">
        <f>VLOOKUP(($A7&amp;$B7),'(OLD) Endogenous_Adoption'!$A$17:$J$56,P$1,FALSE)</f>
        <v>194158007.46888113</v>
      </c>
      <c r="I7" s="1">
        <f>VLOOKUP(($A7&amp;$B7),'(OLD) Endogenous_Adoption'!$A$17:$J$56,Q$1,FALSE)</f>
        <v>392296403.34693813</v>
      </c>
      <c r="J7" s="30">
        <f>VLOOKUP(($A7&amp;$B7),'(OLD) Endogenous_Adoption'!$A$17:$J$56,R$1,FALSE)</f>
        <v>1.4999999999999998</v>
      </c>
    </row>
    <row r="8" spans="1:18" x14ac:dyDescent="0.3">
      <c r="A8" s="3" t="s">
        <v>1</v>
      </c>
      <c r="B8" s="3">
        <f t="shared" si="1"/>
        <v>3</v>
      </c>
      <c r="C8" s="1">
        <f>VLOOKUP(($A8&amp;$B8),'(OLD) Endogenous_Learning'!$A$17:$J$56,N$1,FALSE)</f>
        <v>261530935.56462544</v>
      </c>
      <c r="D8" s="1">
        <f>VLOOKUP(($A8&amp;$B8),'(OLD) Endogenous_Learning'!$A$17:$J$56,O$1,FALSE)</f>
        <v>528423456.35632396</v>
      </c>
      <c r="E8" s="1">
        <f>VLOOKUP(($A8&amp;$B8),'(OLD) Endogenous_Learning'!$A$17:$J$56,P$1,FALSE)</f>
        <v>200362197750.98514</v>
      </c>
      <c r="F8" s="1">
        <f>VLOOKUP(($A8&amp;$B8),'(OLD) Endogenous_Learning'!$A$17:$J$56,Q$1,FALSE)</f>
        <v>400724395501.97028</v>
      </c>
      <c r="G8" s="1">
        <f>VLOOKUP(($A8&amp;$B8),'(OLD) Endogenous_Learning'!$A$17:$J$56,R$1,FALSE)</f>
        <v>750.72241498802327</v>
      </c>
      <c r="H8" s="1">
        <f>VLOOKUP(($A8&amp;$B8),'(OLD) Endogenous_Adoption'!$A$17:$J$56,P$1,FALSE)</f>
        <v>392296403.34693813</v>
      </c>
      <c r="I8" s="1">
        <f>VLOOKUP(($A8&amp;$B8),'(OLD) Endogenous_Adoption'!$A$17:$J$56,Q$1,FALSE)</f>
        <v>792635184.53448594</v>
      </c>
      <c r="J8" s="30">
        <f>VLOOKUP(($A8&amp;$B8),'(OLD) Endogenous_Adoption'!$A$17:$J$56,R$1,FALSE)</f>
        <v>1.5000000000000002</v>
      </c>
    </row>
    <row r="9" spans="1:18" x14ac:dyDescent="0.3">
      <c r="A9" s="3" t="s">
        <v>1</v>
      </c>
      <c r="B9" s="3">
        <f t="shared" si="1"/>
        <v>4</v>
      </c>
      <c r="C9" s="1">
        <f>VLOOKUP(($A9&amp;$B9),'(OLD) Endogenous_Learning'!$A$17:$J$56,N$1,FALSE)</f>
        <v>528423456.35632396</v>
      </c>
      <c r="D9" s="1">
        <f>VLOOKUP(($A9&amp;$B9),'(OLD) Endogenous_Learning'!$A$17:$J$56,O$1,FALSE)</f>
        <v>1067679999.78558</v>
      </c>
      <c r="E9" s="1">
        <f>VLOOKUP(($A9&amp;$B9),'(OLD) Endogenous_Learning'!$A$17:$J$56,P$1,FALSE)</f>
        <v>400724395501.97028</v>
      </c>
      <c r="F9" s="1">
        <f>VLOOKUP(($A9&amp;$B9),'(OLD) Endogenous_Learning'!$A$17:$J$56,Q$1,FALSE)</f>
        <v>801448791003.94055</v>
      </c>
      <c r="G9" s="1">
        <f>VLOOKUP(($A9&amp;$B9),'(OLD) Endogenous_Learning'!$A$17:$J$56,R$1,FALSE)</f>
        <v>743.10530003710642</v>
      </c>
      <c r="H9" s="1">
        <f>VLOOKUP(($A9&amp;$B9),'(OLD) Endogenous_Adoption'!$A$17:$J$56,P$1,FALSE)</f>
        <v>792635184.53448594</v>
      </c>
      <c r="I9" s="1">
        <f>VLOOKUP(($A9&amp;$B9),'(OLD) Endogenous_Adoption'!$A$17:$J$56,Q$1,FALSE)</f>
        <v>1601519999.67837</v>
      </c>
      <c r="J9" s="30">
        <f>VLOOKUP(($A9&amp;$B9),'(OLD) Endogenous_Adoption'!$A$17:$J$56,R$1,FALSE)</f>
        <v>1.5</v>
      </c>
    </row>
    <row r="10" spans="1:18" x14ac:dyDescent="0.3">
      <c r="A10" s="3" t="s">
        <v>15</v>
      </c>
      <c r="B10" s="3">
        <f>1</f>
        <v>1</v>
      </c>
      <c r="C10" s="1">
        <f>VLOOKUP(($A10&amp;$B10),'(OLD) Endogenous_Learning'!$A$17:$J$56,N$1,FALSE)</f>
        <v>0</v>
      </c>
      <c r="D10" s="1">
        <f>VLOOKUP(($A10&amp;$B10),'(OLD) Endogenous_Learning'!$A$17:$J$56,O$1,FALSE)</f>
        <v>113503392.25795501</v>
      </c>
      <c r="E10" s="1">
        <f>VLOOKUP(($A10&amp;$B10),'(OLD) Endogenous_Learning'!$A$17:$J$56,P$1,FALSE)</f>
        <v>0</v>
      </c>
      <c r="F10" s="1">
        <f>VLOOKUP(($A10&amp;$B10),'(OLD) Endogenous_Learning'!$A$17:$J$56,Q$1,FALSE)</f>
        <v>93206037347.968063</v>
      </c>
      <c r="G10" s="1">
        <f>VLOOKUP(($A10&amp;$B10),'(OLD) Endogenous_Learning'!$A$17:$J$56,R$1,FALSE)</f>
        <v>821.17402391059909</v>
      </c>
      <c r="H10" s="1">
        <f>VLOOKUP(($A10&amp;$B10),'(OLD) Endogenous_Adoption'!$A$17:$J$56,P$1,FALSE)</f>
        <v>56751696.128977507</v>
      </c>
      <c r="I10" s="1">
        <f>VLOOKUP(($A10&amp;$B10),'(OLD) Endogenous_Adoption'!$A$17:$J$56,Q$1,FALSE)</f>
        <v>170255088.38693252</v>
      </c>
      <c r="J10" s="30">
        <f>VLOOKUP(($A10&amp;$B10),'(OLD) Endogenous_Adoption'!$A$17:$J$56,R$1,FALSE)</f>
        <v>1</v>
      </c>
    </row>
    <row r="11" spans="1:18" x14ac:dyDescent="0.3">
      <c r="A11" s="3" t="s">
        <v>15</v>
      </c>
      <c r="B11" s="3">
        <f t="shared" si="1"/>
        <v>2</v>
      </c>
      <c r="C11" s="1">
        <f>VLOOKUP(($A11&amp;$B11),'(OLD) Endogenous_Learning'!$A$17:$J$56,N$1,FALSE)</f>
        <v>113503392.25795501</v>
      </c>
      <c r="D11" s="1">
        <f>VLOOKUP(($A11&amp;$B11),'(OLD) Endogenous_Learning'!$A$17:$J$56,O$1,FALSE)</f>
        <v>239936010.79481816</v>
      </c>
      <c r="E11" s="1">
        <f>VLOOKUP(($A11&amp;$B11),'(OLD) Endogenous_Learning'!$A$17:$J$56,P$1,FALSE)</f>
        <v>93206037347.968063</v>
      </c>
      <c r="F11" s="1">
        <f>VLOOKUP(($A11&amp;$B11),'(OLD) Endogenous_Learning'!$A$17:$J$56,Q$1,FALSE)</f>
        <v>186412074695.93613</v>
      </c>
      <c r="G11" s="1">
        <f>VLOOKUP(($A11&amp;$B11),'(OLD) Endogenous_Learning'!$A$17:$J$56,R$1,FALSE)</f>
        <v>737.19929577186269</v>
      </c>
      <c r="H11" s="1">
        <f>VLOOKUP(($A11&amp;$B11),'(OLD) Endogenous_Adoption'!$A$17:$J$56,P$1,FALSE)</f>
        <v>170255088.38693252</v>
      </c>
      <c r="I11" s="1">
        <f>VLOOKUP(($A11&amp;$B11),'(OLD) Endogenous_Adoption'!$A$17:$J$56,Q$1,FALSE)</f>
        <v>359904016.19222724</v>
      </c>
      <c r="J11" s="30">
        <f>VLOOKUP(($A11&amp;$B11),'(OLD) Endogenous_Adoption'!$A$17:$J$56,R$1,FALSE)</f>
        <v>1.5</v>
      </c>
    </row>
    <row r="12" spans="1:18" x14ac:dyDescent="0.3">
      <c r="A12" s="3" t="s">
        <v>15</v>
      </c>
      <c r="B12" s="3">
        <f t="shared" si="1"/>
        <v>3</v>
      </c>
      <c r="C12" s="1">
        <f>VLOOKUP(($A12&amp;$B12),'(OLD) Endogenous_Learning'!$A$17:$J$56,N$1,FALSE)</f>
        <v>239936010.79481816</v>
      </c>
      <c r="D12" s="1">
        <f>VLOOKUP(($A12&amp;$B12),'(OLD) Endogenous_Learning'!$A$17:$J$56,O$1,FALSE)</f>
        <v>507203248.56278908</v>
      </c>
      <c r="E12" s="1">
        <f>VLOOKUP(($A12&amp;$B12),'(OLD) Endogenous_Learning'!$A$17:$J$56,P$1,FALSE)</f>
        <v>186412074695.93613</v>
      </c>
      <c r="F12" s="1">
        <f>VLOOKUP(($A12&amp;$B12),'(OLD) Endogenous_Learning'!$A$17:$J$56,Q$1,FALSE)</f>
        <v>372824149391.87225</v>
      </c>
      <c r="G12" s="1">
        <f>VLOOKUP(($A12&amp;$B12),'(OLD) Endogenous_Learning'!$A$17:$J$56,R$1,FALSE)</f>
        <v>697.47446882273869</v>
      </c>
      <c r="H12" s="1">
        <f>VLOOKUP(($A12&amp;$B12),'(OLD) Endogenous_Adoption'!$A$17:$J$56,P$1,FALSE)</f>
        <v>359904016.19222724</v>
      </c>
      <c r="I12" s="1">
        <f>VLOOKUP(($A12&amp;$B12),'(OLD) Endogenous_Adoption'!$A$17:$J$56,Q$1,FALSE)</f>
        <v>760804872.84418368</v>
      </c>
      <c r="J12" s="30">
        <f>VLOOKUP(($A12&amp;$B12),'(OLD) Endogenous_Adoption'!$A$17:$J$56,R$1,FALSE)</f>
        <v>1.5000000000000002</v>
      </c>
    </row>
    <row r="13" spans="1:18" x14ac:dyDescent="0.3">
      <c r="A13" s="3" t="s">
        <v>15</v>
      </c>
      <c r="B13" s="3">
        <f t="shared" si="1"/>
        <v>4</v>
      </c>
      <c r="C13" s="1">
        <f>VLOOKUP(($A13&amp;$B13),'(OLD) Endogenous_Learning'!$A$17:$J$56,N$1,FALSE)</f>
        <v>507203248.56278908</v>
      </c>
      <c r="D13" s="1">
        <f>VLOOKUP(($A13&amp;$B13),'(OLD) Endogenous_Learning'!$A$17:$J$56,O$1,FALSE)</f>
        <v>1072182264.3481337</v>
      </c>
      <c r="E13" s="1">
        <f>VLOOKUP(($A13&amp;$B13),'(OLD) Endogenous_Learning'!$A$17:$J$56,P$1,FALSE)</f>
        <v>372824149391.87225</v>
      </c>
      <c r="F13" s="1">
        <f>VLOOKUP(($A13&amp;$B13),'(OLD) Endogenous_Learning'!$A$17:$J$56,Q$1,FALSE)</f>
        <v>745648298783.74451</v>
      </c>
      <c r="G13" s="1">
        <f>VLOOKUP(($A13&amp;$B13),'(OLD) Endogenous_Learning'!$A$17:$J$56,R$1,FALSE)</f>
        <v>659.89025959420985</v>
      </c>
      <c r="H13" s="1">
        <f>VLOOKUP(($A13&amp;$B13),'(OLD) Endogenous_Adoption'!$A$17:$J$56,P$1,FALSE)</f>
        <v>760804872.84418368</v>
      </c>
      <c r="I13" s="1">
        <f>VLOOKUP(($A13&amp;$B13),'(OLD) Endogenous_Adoption'!$A$17:$J$56,Q$1,FALSE)</f>
        <v>1608273396.5222006</v>
      </c>
      <c r="J13" s="30">
        <f>VLOOKUP(($A13&amp;$B13),'(OLD) Endogenous_Adoption'!$A$17:$J$56,R$1,FALSE)</f>
        <v>1.5</v>
      </c>
    </row>
    <row r="14" spans="1:18" x14ac:dyDescent="0.3">
      <c r="A14" s="3" t="s">
        <v>16</v>
      </c>
      <c r="B14" s="3">
        <f>1</f>
        <v>1</v>
      </c>
      <c r="C14" s="1">
        <f>VLOOKUP(($A14&amp;$B14),'(OLD) Endogenous_Learning'!$A$17:$J$56,N$1,FALSE)</f>
        <v>0</v>
      </c>
      <c r="D14" s="1">
        <f>VLOOKUP(($A14&amp;$B14),'(OLD) Endogenous_Learning'!$A$17:$J$56,O$1,FALSE)</f>
        <v>129438671.64592075</v>
      </c>
      <c r="E14" s="1">
        <f>VLOOKUP(($A14&amp;$B14),'(OLD) Endogenous_Learning'!$A$17:$J$56,P$1,FALSE)</f>
        <v>0</v>
      </c>
      <c r="F14" s="1">
        <f>VLOOKUP(($A14&amp;$B14),'(OLD) Endogenous_Learning'!$A$17:$J$56,Q$1,FALSE)</f>
        <v>100181098875.49257</v>
      </c>
      <c r="G14" s="1">
        <f>VLOOKUP(($A14&amp;$B14),'(OLD) Endogenous_Learning'!$A$17:$J$56,R$1,FALSE)</f>
        <v>773.96575228721269</v>
      </c>
      <c r="H14" s="1">
        <f>VLOOKUP(($A14&amp;$B14),'(OLD) Endogenous_Adoption'!$A$17:$J$56,P$1,FALSE)</f>
        <v>64719335.822960377</v>
      </c>
      <c r="I14" s="1">
        <f>VLOOKUP(($A14&amp;$B14),'(OLD) Endogenous_Adoption'!$A$17:$J$56,Q$1,FALSE)</f>
        <v>194158007.46888113</v>
      </c>
      <c r="J14" s="30">
        <f>VLOOKUP(($A14&amp;$B14),'(OLD) Endogenous_Adoption'!$A$17:$J$56,R$1,FALSE)</f>
        <v>1</v>
      </c>
    </row>
    <row r="15" spans="1:18" x14ac:dyDescent="0.3">
      <c r="A15" s="3" t="s">
        <v>16</v>
      </c>
      <c r="B15" s="3">
        <f t="shared" si="1"/>
        <v>2</v>
      </c>
      <c r="C15" s="1">
        <f>VLOOKUP(($A15&amp;$B15),'(OLD) Endogenous_Learning'!$A$17:$J$56,N$1,FALSE)</f>
        <v>129438671.64592075</v>
      </c>
      <c r="D15" s="1">
        <f>VLOOKUP(($A15&amp;$B15),'(OLD) Endogenous_Learning'!$A$17:$J$56,O$1,FALSE)</f>
        <v>261530935.56462544</v>
      </c>
      <c r="E15" s="1">
        <f>VLOOKUP(($A15&amp;$B15),'(OLD) Endogenous_Learning'!$A$17:$J$56,P$1,FALSE)</f>
        <v>100181098875.49257</v>
      </c>
      <c r="F15" s="1">
        <f>VLOOKUP(($A15&amp;$B15),'(OLD) Endogenous_Learning'!$A$17:$J$56,Q$1,FALSE)</f>
        <v>200362197750.98514</v>
      </c>
      <c r="G15" s="1">
        <f>VLOOKUP(($A15&amp;$B15),'(OLD) Endogenous_Learning'!$A$17:$J$56,R$1,FALSE)</f>
        <v>758.41760829497457</v>
      </c>
      <c r="H15" s="1">
        <f>VLOOKUP(($A15&amp;$B15),'(OLD) Endogenous_Adoption'!$A$17:$J$56,P$1,FALSE)</f>
        <v>194158007.46888113</v>
      </c>
      <c r="I15" s="1">
        <f>VLOOKUP(($A15&amp;$B15),'(OLD) Endogenous_Adoption'!$A$17:$J$56,Q$1,FALSE)</f>
        <v>392296403.34693813</v>
      </c>
      <c r="J15" s="30">
        <f>VLOOKUP(($A15&amp;$B15),'(OLD) Endogenous_Adoption'!$A$17:$J$56,R$1,FALSE)</f>
        <v>1.4999999999999998</v>
      </c>
    </row>
    <row r="16" spans="1:18" x14ac:dyDescent="0.3">
      <c r="A16" s="3" t="s">
        <v>16</v>
      </c>
      <c r="B16" s="3">
        <f t="shared" si="1"/>
        <v>3</v>
      </c>
      <c r="C16" s="1">
        <f>VLOOKUP(($A16&amp;$B16),'(OLD) Endogenous_Learning'!$A$17:$J$56,N$1,FALSE)</f>
        <v>261530935.56462544</v>
      </c>
      <c r="D16" s="1">
        <f>VLOOKUP(($A16&amp;$B16),'(OLD) Endogenous_Learning'!$A$17:$J$56,O$1,FALSE)</f>
        <v>528423456.35632396</v>
      </c>
      <c r="E16" s="1">
        <f>VLOOKUP(($A16&amp;$B16),'(OLD) Endogenous_Learning'!$A$17:$J$56,P$1,FALSE)</f>
        <v>200362197750.98514</v>
      </c>
      <c r="F16" s="1">
        <f>VLOOKUP(($A16&amp;$B16),'(OLD) Endogenous_Learning'!$A$17:$J$56,Q$1,FALSE)</f>
        <v>400724395501.97028</v>
      </c>
      <c r="G16" s="1">
        <f>VLOOKUP(($A16&amp;$B16),'(OLD) Endogenous_Learning'!$A$17:$J$56,R$1,FALSE)</f>
        <v>750.72241498802327</v>
      </c>
      <c r="H16" s="1">
        <f>VLOOKUP(($A16&amp;$B16),'(OLD) Endogenous_Adoption'!$A$17:$J$56,P$1,FALSE)</f>
        <v>392296403.34693813</v>
      </c>
      <c r="I16" s="1">
        <f>VLOOKUP(($A16&amp;$B16),'(OLD) Endogenous_Adoption'!$A$17:$J$56,Q$1,FALSE)</f>
        <v>792635184.53448594</v>
      </c>
      <c r="J16" s="30">
        <f>VLOOKUP(($A16&amp;$B16),'(OLD) Endogenous_Adoption'!$A$17:$J$56,R$1,FALSE)</f>
        <v>1.5000000000000002</v>
      </c>
    </row>
    <row r="17" spans="1:10" x14ac:dyDescent="0.3">
      <c r="A17" s="3" t="s">
        <v>16</v>
      </c>
      <c r="B17" s="3">
        <f t="shared" si="1"/>
        <v>4</v>
      </c>
      <c r="C17" s="1">
        <f>VLOOKUP(($A17&amp;$B17),'(OLD) Endogenous_Learning'!$A$17:$J$56,N$1,FALSE)</f>
        <v>528423456.35632396</v>
      </c>
      <c r="D17" s="1">
        <f>VLOOKUP(($A17&amp;$B17),'(OLD) Endogenous_Learning'!$A$17:$J$56,O$1,FALSE)</f>
        <v>1067679999.78558</v>
      </c>
      <c r="E17" s="1">
        <f>VLOOKUP(($A17&amp;$B17),'(OLD) Endogenous_Learning'!$A$17:$J$56,P$1,FALSE)</f>
        <v>400724395501.97028</v>
      </c>
      <c r="F17" s="1">
        <f>VLOOKUP(($A17&amp;$B17),'(OLD) Endogenous_Learning'!$A$17:$J$56,Q$1,FALSE)</f>
        <v>801448791003.94055</v>
      </c>
      <c r="G17" s="1">
        <f>VLOOKUP(($A17&amp;$B17),'(OLD) Endogenous_Learning'!$A$17:$J$56,R$1,FALSE)</f>
        <v>743.10530003710642</v>
      </c>
      <c r="H17" s="1">
        <f>VLOOKUP(($A17&amp;$B17),'(OLD) Endogenous_Adoption'!$A$17:$J$56,P$1,FALSE)</f>
        <v>792635184.53448594</v>
      </c>
      <c r="I17" s="1">
        <f>VLOOKUP(($A17&amp;$B17),'(OLD) Endogenous_Adoption'!$A$17:$J$56,Q$1,FALSE)</f>
        <v>1601519999.67837</v>
      </c>
      <c r="J17" s="30">
        <f>VLOOKUP(($A17&amp;$B17),'(OLD) Endogenous_Adoption'!$A$17:$J$56,R$1,FALSE)</f>
        <v>1.5</v>
      </c>
    </row>
    <row r="18" spans="1:10" x14ac:dyDescent="0.3">
      <c r="A18" s="3" t="s">
        <v>20</v>
      </c>
      <c r="B18" s="3">
        <f>1</f>
        <v>1</v>
      </c>
      <c r="C18" s="1">
        <f>VLOOKUP(($A18&amp;$B18),'(OLD) Endogenous_Learning'!$A$17:$J$56,N$1,FALSE)</f>
        <v>0</v>
      </c>
      <c r="D18" s="1">
        <f>VLOOKUP(($A18&amp;$B18),'(OLD) Endogenous_Learning'!$A$17:$J$56,O$1,FALSE)</f>
        <v>92914687.043336853</v>
      </c>
      <c r="E18" s="1">
        <f>VLOOKUP(($A18&amp;$B18),'(OLD) Endogenous_Learning'!$A$17:$J$56,P$1,FALSE)</f>
        <v>0</v>
      </c>
      <c r="F18" s="1">
        <f>VLOOKUP(($A18&amp;$B18),'(OLD) Endogenous_Learning'!$A$17:$J$56,Q$1,FALSE)</f>
        <v>67377769158.096573</v>
      </c>
      <c r="G18" s="1">
        <f>VLOOKUP(($A18&amp;$B18),'(OLD) Endogenous_Learning'!$A$17:$J$56,R$1,FALSE)</f>
        <v>725.15735996259161</v>
      </c>
      <c r="H18" s="1">
        <f>VLOOKUP(($A18&amp;$B18),'(OLD) Endogenous_Adoption'!$A$17:$J$56,P$1,FALSE)</f>
        <v>46457343.521668427</v>
      </c>
      <c r="I18" s="1">
        <f>VLOOKUP(($A18&amp;$B18),'(OLD) Endogenous_Adoption'!$A$17:$J$56,Q$1,FALSE)</f>
        <v>139372030.56500527</v>
      </c>
      <c r="J18" s="30">
        <f>VLOOKUP(($A18&amp;$B18),'(OLD) Endogenous_Adoption'!$A$17:$J$56,R$1,FALSE)</f>
        <v>0.99999999999999989</v>
      </c>
    </row>
    <row r="19" spans="1:10" x14ac:dyDescent="0.3">
      <c r="A19" s="3" t="s">
        <v>20</v>
      </c>
      <c r="B19" s="3">
        <f t="shared" si="1"/>
        <v>2</v>
      </c>
      <c r="C19" s="1">
        <f>VLOOKUP(($A19&amp;$B19),'(OLD) Endogenous_Learning'!$A$17:$J$56,N$1,FALSE)</f>
        <v>92914687.043336853</v>
      </c>
      <c r="D19" s="1">
        <f>VLOOKUP(($A19&amp;$B19),'(OLD) Endogenous_Learning'!$A$17:$J$56,O$1,FALSE)</f>
        <v>210413628.58808479</v>
      </c>
      <c r="E19" s="1">
        <f>VLOOKUP(($A19&amp;$B19),'(OLD) Endogenous_Learning'!$A$17:$J$56,P$1,FALSE)</f>
        <v>67377769158.096573</v>
      </c>
      <c r="F19" s="1">
        <f>VLOOKUP(($A19&amp;$B19),'(OLD) Endogenous_Learning'!$A$17:$J$56,Q$1,FALSE)</f>
        <v>134755538316.19315</v>
      </c>
      <c r="G19" s="1">
        <f>VLOOKUP(($A19&amp;$B19),'(OLD) Endogenous_Learning'!$A$17:$J$56,R$1,FALSE)</f>
        <v>573.43298818089045</v>
      </c>
      <c r="H19" s="1">
        <f>VLOOKUP(($A19&amp;$B19),'(OLD) Endogenous_Adoption'!$A$17:$J$56,P$1,FALSE)</f>
        <v>139372030.56500527</v>
      </c>
      <c r="I19" s="1">
        <f>VLOOKUP(($A19&amp;$B19),'(OLD) Endogenous_Adoption'!$A$17:$J$56,Q$1,FALSE)</f>
        <v>315620442.88212717</v>
      </c>
      <c r="J19" s="30">
        <f>VLOOKUP(($A19&amp;$B19),'(OLD) Endogenous_Adoption'!$A$17:$J$56,R$1,FALSE)</f>
        <v>1.5</v>
      </c>
    </row>
    <row r="20" spans="1:10" x14ac:dyDescent="0.3">
      <c r="A20" s="3" t="s">
        <v>20</v>
      </c>
      <c r="B20" s="3">
        <f t="shared" si="1"/>
        <v>3</v>
      </c>
      <c r="C20" s="1">
        <f>VLOOKUP(($A20&amp;$B20),'(OLD) Endogenous_Learning'!$A$17:$J$56,N$1,FALSE)</f>
        <v>210413628.58808479</v>
      </c>
      <c r="D20" s="1">
        <f>VLOOKUP(($A20&amp;$B20),'(OLD) Endogenous_Learning'!$A$17:$J$56,O$1,FALSE)</f>
        <v>476500502.82098699</v>
      </c>
      <c r="E20" s="1">
        <f>VLOOKUP(($A20&amp;$B20),'(OLD) Endogenous_Learning'!$A$17:$J$56,P$1,FALSE)</f>
        <v>134755538316.19315</v>
      </c>
      <c r="F20" s="1">
        <f>VLOOKUP(($A20&amp;$B20),'(OLD) Endogenous_Learning'!$A$17:$J$56,Q$1,FALSE)</f>
        <v>269511076632.38629</v>
      </c>
      <c r="G20" s="1">
        <f>VLOOKUP(($A20&amp;$B20),'(OLD) Endogenous_Learning'!$A$17:$J$56,R$1,FALSE)</f>
        <v>506.4343692437962</v>
      </c>
      <c r="H20" s="1">
        <f>VLOOKUP(($A20&amp;$B20),'(OLD) Endogenous_Adoption'!$A$17:$J$56,P$1,FALSE)</f>
        <v>315620442.88212717</v>
      </c>
      <c r="I20" s="1">
        <f>VLOOKUP(($A20&amp;$B20),'(OLD) Endogenous_Adoption'!$A$17:$J$56,Q$1,FALSE)</f>
        <v>714750754.23148048</v>
      </c>
      <c r="J20" s="30">
        <f>VLOOKUP(($A20&amp;$B20),'(OLD) Endogenous_Adoption'!$A$17:$J$56,R$1,FALSE)</f>
        <v>1.5</v>
      </c>
    </row>
    <row r="21" spans="1:10" x14ac:dyDescent="0.3">
      <c r="A21" s="3" t="s">
        <v>20</v>
      </c>
      <c r="B21" s="3">
        <f t="shared" si="1"/>
        <v>4</v>
      </c>
      <c r="C21" s="1">
        <f>VLOOKUP(($A21&amp;$B21),'(OLD) Endogenous_Learning'!$A$17:$J$56,N$1,FALSE)</f>
        <v>476500502.82098699</v>
      </c>
      <c r="D21" s="1">
        <f>VLOOKUP(($A21&amp;$B21),'(OLD) Endogenous_Learning'!$A$17:$J$56,O$1,FALSE)</f>
        <v>1079078055.5053325</v>
      </c>
      <c r="E21" s="1">
        <f>VLOOKUP(($A21&amp;$B21),'(OLD) Endogenous_Learning'!$A$17:$J$56,P$1,FALSE)</f>
        <v>269511076632.38629</v>
      </c>
      <c r="F21" s="1">
        <f>VLOOKUP(($A21&amp;$B21),'(OLD) Endogenous_Learning'!$A$17:$J$56,Q$1,FALSE)</f>
        <v>539022153264.77258</v>
      </c>
      <c r="G21" s="1">
        <f>VLOOKUP(($A21&amp;$B21),'(OLD) Endogenous_Learning'!$A$17:$J$56,R$1,FALSE)</f>
        <v>447.26371805882241</v>
      </c>
      <c r="H21" s="1">
        <f>VLOOKUP(($A21&amp;$B21),'(OLD) Endogenous_Adoption'!$A$17:$J$56,P$1,FALSE)</f>
        <v>714750754.23148048</v>
      </c>
      <c r="I21" s="1">
        <f>VLOOKUP(($A21&amp;$B21),'(OLD) Endogenous_Adoption'!$A$17:$J$56,Q$1,FALSE)</f>
        <v>1618617083.2579987</v>
      </c>
      <c r="J21" s="30">
        <f>VLOOKUP(($A21&amp;$B21),'(OLD) Endogenous_Adoption'!$A$17:$J$56,R$1,FALSE)</f>
        <v>1.5</v>
      </c>
    </row>
    <row r="22" spans="1:10" x14ac:dyDescent="0.3">
      <c r="A22" s="3" t="s">
        <v>17</v>
      </c>
      <c r="B22" s="3">
        <f>1</f>
        <v>1</v>
      </c>
      <c r="C22" s="1">
        <f>VLOOKUP(($A22&amp;$B22),'(OLD) Endogenous_Learning'!$A$17:$J$56,N$1,FALSE)</f>
        <v>0</v>
      </c>
      <c r="D22" s="1">
        <f>VLOOKUP(($A22&amp;$B22),'(OLD) Endogenous_Learning'!$A$17:$J$56,O$1,FALSE)</f>
        <v>92914687.043336853</v>
      </c>
      <c r="E22" s="1">
        <f>VLOOKUP(($A22&amp;$B22),'(OLD) Endogenous_Learning'!$A$17:$J$56,P$1,FALSE)</f>
        <v>0</v>
      </c>
      <c r="F22" s="1">
        <f>VLOOKUP(($A22&amp;$B22),'(OLD) Endogenous_Learning'!$A$17:$J$56,Q$1,FALSE)</f>
        <v>67377769158.096573</v>
      </c>
      <c r="G22" s="1">
        <f>VLOOKUP(($A22&amp;$B22),'(OLD) Endogenous_Learning'!$A$17:$J$56,R$1,FALSE)</f>
        <v>725.15735996259161</v>
      </c>
      <c r="H22" s="1">
        <f>VLOOKUP(($A22&amp;$B22),'(OLD) Endogenous_Adoption'!$A$17:$J$56,P$1,FALSE)</f>
        <v>46457343.521668427</v>
      </c>
      <c r="I22" s="1">
        <f>VLOOKUP(($A22&amp;$B22),'(OLD) Endogenous_Adoption'!$A$17:$J$56,Q$1,FALSE)</f>
        <v>139372030.56500527</v>
      </c>
      <c r="J22" s="30">
        <f>VLOOKUP(($A22&amp;$B22),'(OLD) Endogenous_Adoption'!$A$17:$J$56,R$1,FALSE)</f>
        <v>0.99999999999999989</v>
      </c>
    </row>
    <row r="23" spans="1:10" x14ac:dyDescent="0.3">
      <c r="A23" s="3" t="s">
        <v>17</v>
      </c>
      <c r="B23" s="3">
        <f t="shared" si="1"/>
        <v>2</v>
      </c>
      <c r="C23" s="1">
        <f>VLOOKUP(($A23&amp;$B23),'(OLD) Endogenous_Learning'!$A$17:$J$56,N$1,FALSE)</f>
        <v>92914687.043336853</v>
      </c>
      <c r="D23" s="1">
        <f>VLOOKUP(($A23&amp;$B23),'(OLD) Endogenous_Learning'!$A$17:$J$56,O$1,FALSE)</f>
        <v>210413628.58808479</v>
      </c>
      <c r="E23" s="1">
        <f>VLOOKUP(($A23&amp;$B23),'(OLD) Endogenous_Learning'!$A$17:$J$56,P$1,FALSE)</f>
        <v>67377769158.096573</v>
      </c>
      <c r="F23" s="1">
        <f>VLOOKUP(($A23&amp;$B23),'(OLD) Endogenous_Learning'!$A$17:$J$56,Q$1,FALSE)</f>
        <v>134755538316.19315</v>
      </c>
      <c r="G23" s="1">
        <f>VLOOKUP(($A23&amp;$B23),'(OLD) Endogenous_Learning'!$A$17:$J$56,R$1,FALSE)</f>
        <v>573.43298818089045</v>
      </c>
      <c r="H23" s="1">
        <f>VLOOKUP(($A23&amp;$B23),'(OLD) Endogenous_Adoption'!$A$17:$J$56,P$1,FALSE)</f>
        <v>139372030.56500527</v>
      </c>
      <c r="I23" s="1">
        <f>VLOOKUP(($A23&amp;$B23),'(OLD) Endogenous_Adoption'!$A$17:$J$56,Q$1,FALSE)</f>
        <v>315620442.88212717</v>
      </c>
      <c r="J23" s="30">
        <f>VLOOKUP(($A23&amp;$B23),'(OLD) Endogenous_Adoption'!$A$17:$J$56,R$1,FALSE)</f>
        <v>1.5</v>
      </c>
    </row>
    <row r="24" spans="1:10" x14ac:dyDescent="0.3">
      <c r="A24" s="3" t="s">
        <v>17</v>
      </c>
      <c r="B24" s="3">
        <f t="shared" si="1"/>
        <v>3</v>
      </c>
      <c r="C24" s="1">
        <f>VLOOKUP(($A24&amp;$B24),'(OLD) Endogenous_Learning'!$A$17:$J$56,N$1,FALSE)</f>
        <v>210413628.58808479</v>
      </c>
      <c r="D24" s="1">
        <f>VLOOKUP(($A24&amp;$B24),'(OLD) Endogenous_Learning'!$A$17:$J$56,O$1,FALSE)</f>
        <v>476500502.82098699</v>
      </c>
      <c r="E24" s="1">
        <f>VLOOKUP(($A24&amp;$B24),'(OLD) Endogenous_Learning'!$A$17:$J$56,P$1,FALSE)</f>
        <v>134755538316.19315</v>
      </c>
      <c r="F24" s="1">
        <f>VLOOKUP(($A24&amp;$B24),'(OLD) Endogenous_Learning'!$A$17:$J$56,Q$1,FALSE)</f>
        <v>269511076632.38629</v>
      </c>
      <c r="G24" s="1">
        <f>VLOOKUP(($A24&amp;$B24),'(OLD) Endogenous_Learning'!$A$17:$J$56,R$1,FALSE)</f>
        <v>506.4343692437962</v>
      </c>
      <c r="H24" s="1">
        <f>VLOOKUP(($A24&amp;$B24),'(OLD) Endogenous_Adoption'!$A$17:$J$56,P$1,FALSE)</f>
        <v>315620442.88212717</v>
      </c>
      <c r="I24" s="1">
        <f>VLOOKUP(($A24&amp;$B24),'(OLD) Endogenous_Adoption'!$A$17:$J$56,Q$1,FALSE)</f>
        <v>714750754.23148048</v>
      </c>
      <c r="J24" s="30">
        <f>VLOOKUP(($A24&amp;$B24),'(OLD) Endogenous_Adoption'!$A$17:$J$56,R$1,FALSE)</f>
        <v>1.5</v>
      </c>
    </row>
    <row r="25" spans="1:10" x14ac:dyDescent="0.3">
      <c r="A25" s="3" t="s">
        <v>17</v>
      </c>
      <c r="B25" s="3">
        <f t="shared" si="1"/>
        <v>4</v>
      </c>
      <c r="C25" s="1">
        <f>VLOOKUP(($A25&amp;$B25),'(OLD) Endogenous_Learning'!$A$17:$J$56,N$1,FALSE)</f>
        <v>476500502.82098699</v>
      </c>
      <c r="D25" s="1">
        <f>VLOOKUP(($A25&amp;$B25),'(OLD) Endogenous_Learning'!$A$17:$J$56,O$1,FALSE)</f>
        <v>1079078055.5053325</v>
      </c>
      <c r="E25" s="1">
        <f>VLOOKUP(($A25&amp;$B25),'(OLD) Endogenous_Learning'!$A$17:$J$56,P$1,FALSE)</f>
        <v>269511076632.38629</v>
      </c>
      <c r="F25" s="1">
        <f>VLOOKUP(($A25&amp;$B25),'(OLD) Endogenous_Learning'!$A$17:$J$56,Q$1,FALSE)</f>
        <v>539022153264.77258</v>
      </c>
      <c r="G25" s="1">
        <f>VLOOKUP(($A25&amp;$B25),'(OLD) Endogenous_Learning'!$A$17:$J$56,R$1,FALSE)</f>
        <v>447.26371805882241</v>
      </c>
      <c r="H25" s="1">
        <f>VLOOKUP(($A25&amp;$B25),'(OLD) Endogenous_Adoption'!$A$17:$J$56,P$1,FALSE)</f>
        <v>714750754.23148048</v>
      </c>
      <c r="I25" s="1">
        <f>VLOOKUP(($A25&amp;$B25),'(OLD) Endogenous_Adoption'!$A$17:$J$56,Q$1,FALSE)</f>
        <v>1618617083.2579987</v>
      </c>
      <c r="J25" s="30">
        <f>VLOOKUP(($A25&amp;$B25),'(OLD) Endogenous_Adoption'!$A$17:$J$56,R$1,FALSE)</f>
        <v>1.5</v>
      </c>
    </row>
    <row r="26" spans="1:10" x14ac:dyDescent="0.3">
      <c r="A26" s="3" t="s">
        <v>18</v>
      </c>
      <c r="B26" s="3">
        <f>1</f>
        <v>1</v>
      </c>
      <c r="C26" s="1">
        <f>VLOOKUP(($A26&amp;$B26),'(OLD) Endogenous_Learning'!$A$17:$J$56,N$1,FALSE)</f>
        <v>0</v>
      </c>
      <c r="D26" s="1">
        <f>VLOOKUP(($A26&amp;$B26),'(OLD) Endogenous_Learning'!$A$17:$J$56,O$1,FALSE)</f>
        <v>113503392.25795501</v>
      </c>
      <c r="E26" s="1">
        <f>VLOOKUP(($A26&amp;$B26),'(OLD) Endogenous_Learning'!$A$17:$J$56,P$1,FALSE)</f>
        <v>0</v>
      </c>
      <c r="F26" s="1">
        <f>VLOOKUP(($A26&amp;$B26),'(OLD) Endogenous_Learning'!$A$17:$J$56,Q$1,FALSE)</f>
        <v>310686791159.89355</v>
      </c>
      <c r="G26" s="1">
        <f>VLOOKUP(($A26&amp;$B26),'(OLD) Endogenous_Learning'!$A$17:$J$56,R$1,FALSE)</f>
        <v>2737.2467463686639</v>
      </c>
      <c r="H26" s="1">
        <f>VLOOKUP(($A26&amp;$B26),'(OLD) Endogenous_Adoption'!$A$17:$J$56,P$1,FALSE)</f>
        <v>56751696.128977507</v>
      </c>
      <c r="I26" s="1">
        <f>VLOOKUP(($A26&amp;$B26),'(OLD) Endogenous_Adoption'!$A$17:$J$56,Q$1,FALSE)</f>
        <v>170255088.38693252</v>
      </c>
      <c r="J26" s="30">
        <f>VLOOKUP(($A26&amp;$B26),'(OLD) Endogenous_Adoption'!$A$17:$J$56,R$1,FALSE)</f>
        <v>1</v>
      </c>
    </row>
    <row r="27" spans="1:10" x14ac:dyDescent="0.3">
      <c r="A27" s="3" t="s">
        <v>18</v>
      </c>
      <c r="B27" s="3">
        <f t="shared" si="1"/>
        <v>2</v>
      </c>
      <c r="C27" s="1">
        <f>VLOOKUP(($A27&amp;$B27),'(OLD) Endogenous_Learning'!$A$17:$J$56,N$1,FALSE)</f>
        <v>113503392.25795501</v>
      </c>
      <c r="D27" s="1">
        <f>VLOOKUP(($A27&amp;$B27),'(OLD) Endogenous_Learning'!$A$17:$J$56,O$1,FALSE)</f>
        <v>239936010.79481816</v>
      </c>
      <c r="E27" s="1">
        <f>VLOOKUP(($A27&amp;$B27),'(OLD) Endogenous_Learning'!$A$17:$J$56,P$1,FALSE)</f>
        <v>310686791159.89355</v>
      </c>
      <c r="F27" s="1">
        <f>VLOOKUP(($A27&amp;$B27),'(OLD) Endogenous_Learning'!$A$17:$J$56,Q$1,FALSE)</f>
        <v>621373582319.78711</v>
      </c>
      <c r="G27" s="1">
        <f>VLOOKUP(($A27&amp;$B27),'(OLD) Endogenous_Learning'!$A$17:$J$56,R$1,FALSE)</f>
        <v>2457.3309859062092</v>
      </c>
      <c r="H27" s="1">
        <f>VLOOKUP(($A27&amp;$B27),'(OLD) Endogenous_Adoption'!$A$17:$J$56,P$1,FALSE)</f>
        <v>170255088.38693252</v>
      </c>
      <c r="I27" s="1">
        <f>VLOOKUP(($A27&amp;$B27),'(OLD) Endogenous_Adoption'!$A$17:$J$56,Q$1,FALSE)</f>
        <v>359904016.19222724</v>
      </c>
      <c r="J27" s="30">
        <f>VLOOKUP(($A27&amp;$B27),'(OLD) Endogenous_Adoption'!$A$17:$J$56,R$1,FALSE)</f>
        <v>1.5</v>
      </c>
    </row>
    <row r="28" spans="1:10" x14ac:dyDescent="0.3">
      <c r="A28" s="3" t="s">
        <v>18</v>
      </c>
      <c r="B28" s="3">
        <f t="shared" si="1"/>
        <v>3</v>
      </c>
      <c r="C28" s="1">
        <f>VLOOKUP(($A28&amp;$B28),'(OLD) Endogenous_Learning'!$A$17:$J$56,N$1,FALSE)</f>
        <v>239936010.79481816</v>
      </c>
      <c r="D28" s="1">
        <f>VLOOKUP(($A28&amp;$B28),'(OLD) Endogenous_Learning'!$A$17:$J$56,O$1,FALSE)</f>
        <v>507203248.56278908</v>
      </c>
      <c r="E28" s="1">
        <f>VLOOKUP(($A28&amp;$B28),'(OLD) Endogenous_Learning'!$A$17:$J$56,P$1,FALSE)</f>
        <v>621373582319.78711</v>
      </c>
      <c r="F28" s="1">
        <f>VLOOKUP(($A28&amp;$B28),'(OLD) Endogenous_Learning'!$A$17:$J$56,Q$1,FALSE)</f>
        <v>1242747164639.5742</v>
      </c>
      <c r="G28" s="1">
        <f>VLOOKUP(($A28&amp;$B28),'(OLD) Endogenous_Learning'!$A$17:$J$56,R$1,FALSE)</f>
        <v>2324.9148960757957</v>
      </c>
      <c r="H28" s="1">
        <f>VLOOKUP(($A28&amp;$B28),'(OLD) Endogenous_Adoption'!$A$17:$J$56,P$1,FALSE)</f>
        <v>359904016.19222724</v>
      </c>
      <c r="I28" s="1">
        <f>VLOOKUP(($A28&amp;$B28),'(OLD) Endogenous_Adoption'!$A$17:$J$56,Q$1,FALSE)</f>
        <v>760804872.84418368</v>
      </c>
      <c r="J28" s="30">
        <f>VLOOKUP(($A28&amp;$B28),'(OLD) Endogenous_Adoption'!$A$17:$J$56,R$1,FALSE)</f>
        <v>1.5000000000000002</v>
      </c>
    </row>
    <row r="29" spans="1:10" x14ac:dyDescent="0.3">
      <c r="A29" s="3" t="s">
        <v>18</v>
      </c>
      <c r="B29" s="3">
        <f t="shared" si="1"/>
        <v>4</v>
      </c>
      <c r="C29" s="1">
        <f>VLOOKUP(($A29&amp;$B29),'(OLD) Endogenous_Learning'!$A$17:$J$56,N$1,FALSE)</f>
        <v>507203248.56278908</v>
      </c>
      <c r="D29" s="1">
        <f>VLOOKUP(($A29&amp;$B29),'(OLD) Endogenous_Learning'!$A$17:$J$56,O$1,FALSE)</f>
        <v>1072182264.3481337</v>
      </c>
      <c r="E29" s="1">
        <f>VLOOKUP(($A29&amp;$B29),'(OLD) Endogenous_Learning'!$A$17:$J$56,P$1,FALSE)</f>
        <v>1242747164639.5742</v>
      </c>
      <c r="F29" s="1">
        <f>VLOOKUP(($A29&amp;$B29),'(OLD) Endogenous_Learning'!$A$17:$J$56,Q$1,FALSE)</f>
        <v>2485494329279.1484</v>
      </c>
      <c r="G29" s="1">
        <f>VLOOKUP(($A29&amp;$B29),'(OLD) Endogenous_Learning'!$A$17:$J$56,R$1,FALSE)</f>
        <v>2199.6341986473662</v>
      </c>
      <c r="H29" s="1">
        <f>VLOOKUP(($A29&amp;$B29),'(OLD) Endogenous_Adoption'!$A$17:$J$56,P$1,FALSE)</f>
        <v>760804872.84418368</v>
      </c>
      <c r="I29" s="1">
        <f>VLOOKUP(($A29&amp;$B29),'(OLD) Endogenous_Adoption'!$A$17:$J$56,Q$1,FALSE)</f>
        <v>1608273396.5222006</v>
      </c>
      <c r="J29" s="30">
        <f>VLOOKUP(($A29&amp;$B29),'(OLD) Endogenous_Adoption'!$A$17:$J$56,R$1,FALSE)</f>
        <v>1.5</v>
      </c>
    </row>
    <row r="30" spans="1:10" x14ac:dyDescent="0.3">
      <c r="A30" s="3" t="s">
        <v>19</v>
      </c>
      <c r="B30" s="3">
        <f>1</f>
        <v>1</v>
      </c>
      <c r="C30" s="1">
        <f>VLOOKUP(($A30&amp;$B30),'(OLD) Endogenous_Learning'!$A$17:$J$56,N$1,FALSE)</f>
        <v>0</v>
      </c>
      <c r="D30" s="1">
        <f>VLOOKUP(($A30&amp;$B30),'(OLD) Endogenous_Learning'!$A$17:$J$56,O$1,FALSE)</f>
        <v>92914687.043336853</v>
      </c>
      <c r="E30" s="1">
        <f>VLOOKUP(($A30&amp;$B30),'(OLD) Endogenous_Learning'!$A$17:$J$56,P$1,FALSE)</f>
        <v>0</v>
      </c>
      <c r="F30" s="1">
        <f>VLOOKUP(($A30&amp;$B30),'(OLD) Endogenous_Learning'!$A$17:$J$56,Q$1,FALSE)</f>
        <v>67377769158.096573</v>
      </c>
      <c r="G30" s="1">
        <f>VLOOKUP(($A30&amp;$B30),'(OLD) Endogenous_Learning'!$A$17:$J$56,R$1,FALSE)</f>
        <v>725.15735996259161</v>
      </c>
      <c r="H30" s="1">
        <f>VLOOKUP(($A30&amp;$B30),'(OLD) Endogenous_Adoption'!$A$17:$J$56,P$1,FALSE)</f>
        <v>46457343.521668427</v>
      </c>
      <c r="I30" s="1">
        <f>VLOOKUP(($A30&amp;$B30),'(OLD) Endogenous_Adoption'!$A$17:$J$56,Q$1,FALSE)</f>
        <v>139372030.56500527</v>
      </c>
      <c r="J30" s="30">
        <f>VLOOKUP(($A30&amp;$B30),'(OLD) Endogenous_Adoption'!$A$17:$J$56,R$1,FALSE)</f>
        <v>0.99999999999999989</v>
      </c>
    </row>
    <row r="31" spans="1:10" x14ac:dyDescent="0.3">
      <c r="A31" s="3" t="s">
        <v>19</v>
      </c>
      <c r="B31" s="3">
        <f t="shared" si="1"/>
        <v>2</v>
      </c>
      <c r="C31" s="1">
        <f>VLOOKUP(($A31&amp;$B31),'(OLD) Endogenous_Learning'!$A$17:$J$56,N$1,FALSE)</f>
        <v>92914687.043336853</v>
      </c>
      <c r="D31" s="1">
        <f>VLOOKUP(($A31&amp;$B31),'(OLD) Endogenous_Learning'!$A$17:$J$56,O$1,FALSE)</f>
        <v>210413628.58808479</v>
      </c>
      <c r="E31" s="1">
        <f>VLOOKUP(($A31&amp;$B31),'(OLD) Endogenous_Learning'!$A$17:$J$56,P$1,FALSE)</f>
        <v>67377769158.096573</v>
      </c>
      <c r="F31" s="1">
        <f>VLOOKUP(($A31&amp;$B31),'(OLD) Endogenous_Learning'!$A$17:$J$56,Q$1,FALSE)</f>
        <v>134755538316.19315</v>
      </c>
      <c r="G31" s="1">
        <f>VLOOKUP(($A31&amp;$B31),'(OLD) Endogenous_Learning'!$A$17:$J$56,R$1,FALSE)</f>
        <v>573.43298818089045</v>
      </c>
      <c r="H31" s="1">
        <f>VLOOKUP(($A31&amp;$B31),'(OLD) Endogenous_Adoption'!$A$17:$J$56,P$1,FALSE)</f>
        <v>139372030.56500527</v>
      </c>
      <c r="I31" s="1">
        <f>VLOOKUP(($A31&amp;$B31),'(OLD) Endogenous_Adoption'!$A$17:$J$56,Q$1,FALSE)</f>
        <v>315620442.88212717</v>
      </c>
      <c r="J31" s="30">
        <f>VLOOKUP(($A31&amp;$B31),'(OLD) Endogenous_Adoption'!$A$17:$J$56,R$1,FALSE)</f>
        <v>1.5</v>
      </c>
    </row>
    <row r="32" spans="1:10" x14ac:dyDescent="0.3">
      <c r="A32" s="3" t="s">
        <v>19</v>
      </c>
      <c r="B32" s="3">
        <f t="shared" si="1"/>
        <v>3</v>
      </c>
      <c r="C32" s="1">
        <f>VLOOKUP(($A32&amp;$B32),'(OLD) Endogenous_Learning'!$A$17:$J$56,N$1,FALSE)</f>
        <v>210413628.58808479</v>
      </c>
      <c r="D32" s="1">
        <f>VLOOKUP(($A32&amp;$B32),'(OLD) Endogenous_Learning'!$A$17:$J$56,O$1,FALSE)</f>
        <v>476500502.82098699</v>
      </c>
      <c r="E32" s="1">
        <f>VLOOKUP(($A32&amp;$B32),'(OLD) Endogenous_Learning'!$A$17:$J$56,P$1,FALSE)</f>
        <v>134755538316.19315</v>
      </c>
      <c r="F32" s="1">
        <f>VLOOKUP(($A32&amp;$B32),'(OLD) Endogenous_Learning'!$A$17:$J$56,Q$1,FALSE)</f>
        <v>269511076632.38629</v>
      </c>
      <c r="G32" s="1">
        <f>VLOOKUP(($A32&amp;$B32),'(OLD) Endogenous_Learning'!$A$17:$J$56,R$1,FALSE)</f>
        <v>506.4343692437962</v>
      </c>
      <c r="H32" s="1">
        <f>VLOOKUP(($A32&amp;$B32),'(OLD) Endogenous_Adoption'!$A$17:$J$56,P$1,FALSE)</f>
        <v>315620442.88212717</v>
      </c>
      <c r="I32" s="1">
        <f>VLOOKUP(($A32&amp;$B32),'(OLD) Endogenous_Adoption'!$A$17:$J$56,Q$1,FALSE)</f>
        <v>714750754.23148048</v>
      </c>
      <c r="J32" s="30">
        <f>VLOOKUP(($A32&amp;$B32),'(OLD) Endogenous_Adoption'!$A$17:$J$56,R$1,FALSE)</f>
        <v>1.5</v>
      </c>
    </row>
    <row r="33" spans="1:10" x14ac:dyDescent="0.3">
      <c r="A33" s="3" t="s">
        <v>19</v>
      </c>
      <c r="B33" s="3">
        <f t="shared" si="1"/>
        <v>4</v>
      </c>
      <c r="C33" s="1">
        <f>VLOOKUP(($A33&amp;$B33),'(OLD) Endogenous_Learning'!$A$17:$J$56,N$1,FALSE)</f>
        <v>476500502.82098699</v>
      </c>
      <c r="D33" s="1">
        <f>VLOOKUP(($A33&amp;$B33),'(OLD) Endogenous_Learning'!$A$17:$J$56,O$1,FALSE)</f>
        <v>1079078055.5053325</v>
      </c>
      <c r="E33" s="1">
        <f>VLOOKUP(($A33&amp;$B33),'(OLD) Endogenous_Learning'!$A$17:$J$56,P$1,FALSE)</f>
        <v>269511076632.38629</v>
      </c>
      <c r="F33" s="1">
        <f>VLOOKUP(($A33&amp;$B33),'(OLD) Endogenous_Learning'!$A$17:$J$56,Q$1,FALSE)</f>
        <v>539022153264.77258</v>
      </c>
      <c r="G33" s="1">
        <f>VLOOKUP(($A33&amp;$B33),'(OLD) Endogenous_Learning'!$A$17:$J$56,R$1,FALSE)</f>
        <v>447.26371805882241</v>
      </c>
      <c r="H33" s="1">
        <f>VLOOKUP(($A33&amp;$B33),'(OLD) Endogenous_Adoption'!$A$17:$J$56,P$1,FALSE)</f>
        <v>714750754.23148048</v>
      </c>
      <c r="I33" s="1">
        <f>VLOOKUP(($A33&amp;$B33),'(OLD) Endogenous_Adoption'!$A$17:$J$56,Q$1,FALSE)</f>
        <v>1618617083.2579987</v>
      </c>
      <c r="J33" s="30">
        <f>VLOOKUP(($A33&amp;$B33),'(OLD) Endogenous_Adoption'!$A$17:$J$56,R$1,FALSE)</f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Endogenous_Learning</vt:lpstr>
      <vt:lpstr>Endogenous_Adoption</vt:lpstr>
      <vt:lpstr>For copy-pasting</vt:lpstr>
      <vt:lpstr>Equations &amp; Dashboard</vt:lpstr>
      <vt:lpstr>(OLD) Endogenous_Learning</vt:lpstr>
      <vt:lpstr>(OLD) Endogenous_Adoption</vt:lpstr>
      <vt:lpstr>(OLD) For copy-pasting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Quirina Rodriguez</dc:creator>
  <cp:lastModifiedBy>Quirina Rodriguez</cp:lastModifiedBy>
  <dcterms:created xsi:type="dcterms:W3CDTF">2024-02-06T13:29:36Z</dcterms:created>
  <dcterms:modified xsi:type="dcterms:W3CDTF">2024-02-20T11:59:12Z</dcterms:modified>
</cp:coreProperties>
</file>