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Quiroga\Desktop\Facu\Industrias\"/>
    </mc:Choice>
  </mc:AlternateContent>
  <xr:revisionPtr revIDLastSave="0" documentId="13_ncr:1_{A4002605-0D02-43D0-895C-04C3B7DB3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32" i="1" l="1"/>
  <c r="D29" i="1"/>
  <c r="D30" i="1"/>
  <c r="D31" i="1"/>
  <c r="C30" i="1"/>
  <c r="C31" i="1"/>
  <c r="C32" i="1"/>
  <c r="D32" i="1" s="1"/>
  <c r="C29" i="1"/>
  <c r="B31" i="1"/>
  <c r="B30" i="1"/>
  <c r="B29" i="1"/>
  <c r="G5" i="1"/>
  <c r="G6" i="1"/>
  <c r="B4" i="1" l="1"/>
  <c r="B7" i="1" l="1"/>
  <c r="B6" i="1"/>
  <c r="B5" i="1"/>
  <c r="B10" i="1" l="1"/>
  <c r="G10" i="1"/>
  <c r="B11" i="1" l="1"/>
  <c r="B12" i="1" s="1"/>
  <c r="G23" i="1"/>
  <c r="B16" i="1"/>
  <c r="G16" i="1"/>
  <c r="B17" i="1"/>
  <c r="B18" i="1" l="1"/>
  <c r="D25" i="1" s="1"/>
  <c r="D23" i="1"/>
  <c r="D21" i="1"/>
  <c r="G25" i="1"/>
</calcChain>
</file>

<file path=xl/sharedStrings.xml><?xml version="1.0" encoding="utf-8"?>
<sst xmlns="http://schemas.openxmlformats.org/spreadsheetml/2006/main" count="62" uniqueCount="57">
  <si>
    <t>Costos indirectos</t>
  </si>
  <si>
    <t>Costos directos</t>
  </si>
  <si>
    <t>Material</t>
  </si>
  <si>
    <t>Cantidad</t>
  </si>
  <si>
    <t>Costo Total (ARS)</t>
  </si>
  <si>
    <t>TOTAL 1 MES</t>
  </si>
  <si>
    <t>TOTAL</t>
  </si>
  <si>
    <t>Costo de una unidad de producto</t>
  </si>
  <si>
    <t>Costo directo</t>
  </si>
  <si>
    <t>Costo indirecto</t>
  </si>
  <si>
    <t>Costo total</t>
  </si>
  <si>
    <t>Equipo de Venta (1)</t>
  </si>
  <si>
    <t>Encargado de Stock</t>
  </si>
  <si>
    <t>Costo Unitario (USD)</t>
  </si>
  <si>
    <t>Armado De Placa</t>
  </si>
  <si>
    <t>Armado De Gabinete</t>
  </si>
  <si>
    <t>TOTAL 18 MESES</t>
  </si>
  <si>
    <t>Todo está en dólar oficial 1$ = 105 USD</t>
  </si>
  <si>
    <t>Técnico de Ensamblado</t>
  </si>
  <si>
    <t>Equipo de Desarrollo (1)</t>
  </si>
  <si>
    <t>Tasa de interés en dolares es del 1.75%</t>
  </si>
  <si>
    <t>Equipo de Ingeniería/ Jefe de Proyecto (1)</t>
  </si>
  <si>
    <t>Inversión  inicial</t>
  </si>
  <si>
    <t>Se divide por mas el costo indirecto del personal debido a que existen ingresos de capital por otros lados. Ej: 2 solo Automatismo y por 3 si abarcan otros sectores de la empresa</t>
  </si>
  <si>
    <t>Inversion inicial total USD</t>
  </si>
  <si>
    <t>No voy a invertir todo de una, sino de a poco pero llegando a ese monto</t>
  </si>
  <si>
    <t>Suponiendo 10 unidades</t>
  </si>
  <si>
    <t>Suponiendo 6 meses de C.Ind</t>
  </si>
  <si>
    <t>ESTA PLANILLA ES SOLO VENDIENDO EQUIPO SIN GW</t>
  </si>
  <si>
    <t>Costo con mismo criterio pero mayor</t>
  </si>
  <si>
    <t>Costo con mismo criterio pero mayor aun</t>
  </si>
  <si>
    <t>Dividido 70 productos</t>
  </si>
  <si>
    <t>La primera tanda en 18 meses será el equivalente de 70 unidades.</t>
  </si>
  <si>
    <t>Costo del producto con criterio de ecuacion</t>
  </si>
  <si>
    <t>Salario en Dolares</t>
  </si>
  <si>
    <t>Mes</t>
  </si>
  <si>
    <t>Dia</t>
  </si>
  <si>
    <t>Hora</t>
  </si>
  <si>
    <t>Técnico de Ensamblado(1)</t>
  </si>
  <si>
    <t>-</t>
  </si>
  <si>
    <t>Costo MOD</t>
  </si>
  <si>
    <t>Luis</t>
  </si>
  <si>
    <t>Damian</t>
  </si>
  <si>
    <t>Adrián</t>
  </si>
  <si>
    <t>Pablo</t>
  </si>
  <si>
    <t>Marcelo</t>
  </si>
  <si>
    <t>Costos por Tarea</t>
  </si>
  <si>
    <t>Investigacion</t>
  </si>
  <si>
    <t>Planificacion</t>
  </si>
  <si>
    <t>Ingeniería</t>
  </si>
  <si>
    <t>Compras</t>
  </si>
  <si>
    <t>Programación</t>
  </si>
  <si>
    <t>Construcción</t>
  </si>
  <si>
    <t>Ensayos</t>
  </si>
  <si>
    <t>Pruebas de funcionamiento</t>
  </si>
  <si>
    <t>Testing Final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</si>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</sst>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theme="1"/>
      <name val="Sans-serif"/>
    </font>
    <font>
      <sz val="9"/>
      <color theme="1"/>
      <name val="Sans-serif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4"/>
      <color theme="1"/>
      <name val="Sans-serif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0" xfId="0" applyFont="1" applyAlignment="1"/>
    <xf numFmtId="164" fontId="0" fillId="0" borderId="0" xfId="0" applyNumberFormat="1" applyFont="1" applyAlignme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/>
    <xf numFmtId="0" fontId="3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/>
    <xf numFmtId="0" fontId="13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/>
    <xf numFmtId="0" fontId="14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2" workbookViewId="0">
      <selection activeCell="C49" sqref="C49"/>
    </sheetView>
  </sheetViews>
  <sheetFormatPr baseColWidth="10" defaultColWidth="14.44140625" defaultRowHeight="15.75" customHeight="1"/>
  <cols>
    <col min="1" max="1" width="41.77734375" customWidth="1"/>
    <col min="3" max="3" width="15.6640625" customWidth="1"/>
    <col min="4" max="4" width="34.109375" customWidth="1"/>
    <col min="6" max="6" width="27.88671875" customWidth="1"/>
  </cols>
  <sheetData>
    <row r="1" spans="1:26" ht="13.2">
      <c r="A1" s="35" t="s">
        <v>32</v>
      </c>
      <c r="B1" s="36"/>
      <c r="C1" s="36"/>
      <c r="D1" s="36"/>
      <c r="E1" s="3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" t="s">
        <v>0</v>
      </c>
      <c r="B2" s="1"/>
      <c r="C2" s="1"/>
      <c r="D2" s="2" t="s">
        <v>1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 t="s">
        <v>12</v>
      </c>
      <c r="B4" s="5">
        <f>70000/(105*3)</f>
        <v>222.22222222222223</v>
      </c>
      <c r="C4" s="1"/>
      <c r="D4" s="6" t="s">
        <v>2</v>
      </c>
      <c r="E4" s="7" t="s">
        <v>3</v>
      </c>
      <c r="F4" s="7" t="s">
        <v>13</v>
      </c>
      <c r="G4" s="7" t="s">
        <v>4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4" t="s">
        <v>11</v>
      </c>
      <c r="B5" s="5">
        <f xml:space="preserve"> 80000/(105*3)</f>
        <v>253.96825396825398</v>
      </c>
      <c r="C5" s="1"/>
      <c r="D5" s="6" t="s">
        <v>14</v>
      </c>
      <c r="E5" s="7">
        <v>1</v>
      </c>
      <c r="F5" s="9">
        <v>87.14</v>
      </c>
      <c r="G5" s="9">
        <f>F5*E5</f>
        <v>87.14</v>
      </c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4" t="s">
        <v>21</v>
      </c>
      <c r="B6" s="5">
        <f xml:space="preserve"> 120000/(105*2)</f>
        <v>571.42857142857144</v>
      </c>
      <c r="C6" s="1"/>
      <c r="D6" s="6" t="s">
        <v>15</v>
      </c>
      <c r="E6" s="7">
        <v>1</v>
      </c>
      <c r="F6" s="9">
        <v>181.28569999999999</v>
      </c>
      <c r="G6" s="9">
        <f>F6*E6</f>
        <v>181.28569999999999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 t="s">
        <v>19</v>
      </c>
      <c r="B7" s="5">
        <f xml:space="preserve"> 90000/(105*2)</f>
        <v>428.57142857142856</v>
      </c>
      <c r="C7" s="1"/>
      <c r="D7" s="6" t="s">
        <v>18</v>
      </c>
      <c r="E7" s="9">
        <v>1</v>
      </c>
      <c r="F7" s="9">
        <v>60</v>
      </c>
      <c r="G7" s="9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4"/>
      <c r="B8" s="5"/>
      <c r="C8" s="1"/>
      <c r="D8" s="6"/>
      <c r="E8" s="7"/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/>
      <c r="B9" s="5"/>
      <c r="C9" s="1"/>
      <c r="D9" s="6"/>
      <c r="E9" s="7"/>
      <c r="F9" s="7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" t="s">
        <v>5</v>
      </c>
      <c r="B10" s="10">
        <f>SUM(B4:B9)</f>
        <v>1476.1904761904761</v>
      </c>
      <c r="C10" s="1"/>
      <c r="D10" s="11" t="s">
        <v>6</v>
      </c>
      <c r="E10" s="12"/>
      <c r="F10" s="12"/>
      <c r="G10" s="16">
        <f>SUM(G5:G9)</f>
        <v>328.42570000000001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" t="s">
        <v>16</v>
      </c>
      <c r="B11" s="10">
        <f>18*B10</f>
        <v>26571.428571428572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0" t="s">
        <v>31</v>
      </c>
      <c r="B12" s="16">
        <f>B11/70</f>
        <v>379.59183673469391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B13" s="1"/>
      <c r="C13" s="1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4" t="s">
        <v>7</v>
      </c>
      <c r="B14" s="1"/>
      <c r="C14" s="1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3"/>
      <c r="E15" s="3"/>
      <c r="F15" s="1" t="s">
        <v>22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1" t="s">
        <v>8</v>
      </c>
      <c r="B16" s="12">
        <f>G10</f>
        <v>328.42570000000001</v>
      </c>
      <c r="C16" s="1"/>
      <c r="D16" t="s">
        <v>17</v>
      </c>
      <c r="E16" s="1"/>
      <c r="F16" s="19" t="s">
        <v>26</v>
      </c>
      <c r="G16" s="15">
        <f>G10*10</f>
        <v>3284.2570000000001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1" t="s">
        <v>9</v>
      </c>
      <c r="B17" s="12">
        <f>B12</f>
        <v>379.59183673469391</v>
      </c>
      <c r="C17" s="1"/>
      <c r="D17" t="s">
        <v>20</v>
      </c>
      <c r="E17" s="1"/>
      <c r="F17" s="19" t="s">
        <v>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customHeight="1">
      <c r="A18" s="11" t="s">
        <v>10</v>
      </c>
      <c r="B18" s="16">
        <f>SUM(B16:B17)</f>
        <v>708.01753673469398</v>
      </c>
      <c r="C18" s="1"/>
      <c r="E18" s="1"/>
      <c r="F18" s="37" t="s">
        <v>23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3"/>
      <c r="E19" s="1"/>
      <c r="F19" s="3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7" t="s">
        <v>33</v>
      </c>
      <c r="E20" s="1"/>
      <c r="F20" s="3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8">
        <f>B18*(1-0.35-0.03)/(1-0.35-0.03-0.45)</f>
        <v>2582.1816045618252</v>
      </c>
      <c r="E21" s="1"/>
      <c r="F21" s="3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"/>
      <c r="D22" s="17" t="s">
        <v>29</v>
      </c>
      <c r="E22" s="1"/>
      <c r="F22" s="3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38" t="s">
        <v>28</v>
      </c>
      <c r="B23" s="38"/>
      <c r="C23" s="1"/>
      <c r="D23" s="18">
        <f>B18*(1-0.35-0.03)/(1-0.35-0.03-0.47)</f>
        <v>2926.472485170068</v>
      </c>
      <c r="E23" s="1"/>
      <c r="F23" s="37"/>
      <c r="G23" s="15">
        <f>B10*6</f>
        <v>8857.1428571428569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7" t="s">
        <v>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8">
        <f>B18*(1-0.35-0.03)/(1-0.35-0.03-0.49)</f>
        <v>3376.699021350079</v>
      </c>
      <c r="E25" s="1"/>
      <c r="F25" s="1" t="s">
        <v>24</v>
      </c>
      <c r="G25" s="15">
        <f>G23+G16</f>
        <v>12141.399857142856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E26" s="1"/>
      <c r="F26" s="19" t="s">
        <v>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34" t="s">
        <v>34</v>
      </c>
      <c r="B28" s="34" t="s">
        <v>35</v>
      </c>
      <c r="C28" s="34" t="s">
        <v>36</v>
      </c>
      <c r="D28" s="34" t="s">
        <v>37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30" t="s">
        <v>12</v>
      </c>
      <c r="B29" s="31">
        <f>(70000*1.17*1.23)/105</f>
        <v>959.4</v>
      </c>
      <c r="C29" s="32">
        <f>B29/20</f>
        <v>47.97</v>
      </c>
      <c r="D29" s="33">
        <f>C29/8</f>
        <v>5.9962499999999999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4" t="s">
        <v>11</v>
      </c>
      <c r="B30" s="21">
        <f xml:space="preserve"> (80000*1.17*1.23)/105</f>
        <v>1096.4571428571428</v>
      </c>
      <c r="C30" s="22">
        <f t="shared" ref="C30:C32" si="0">B30/20</f>
        <v>54.822857142857139</v>
      </c>
      <c r="D30" s="23">
        <f t="shared" ref="D30:D32" si="1">C30/8</f>
        <v>6.8528571428571423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4" t="s">
        <v>21</v>
      </c>
      <c r="B31" s="21">
        <f xml:space="preserve"> (120000*1.17*1.23)/105</f>
        <v>1644.6857142857143</v>
      </c>
      <c r="C31" s="22">
        <f t="shared" si="0"/>
        <v>82.234285714285718</v>
      </c>
      <c r="D31" s="23">
        <f t="shared" si="1"/>
        <v>10.279285714285715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24" t="s">
        <v>19</v>
      </c>
      <c r="B32" s="25">
        <f xml:space="preserve"> (85000*1.17*1.23)/(105)</f>
        <v>1164.9857142857143</v>
      </c>
      <c r="C32" s="26">
        <f t="shared" si="0"/>
        <v>58.249285714285712</v>
      </c>
      <c r="D32" s="27">
        <f t="shared" si="1"/>
        <v>7.281160714285714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28" t="s">
        <v>38</v>
      </c>
      <c r="B33" s="22" t="s">
        <v>39</v>
      </c>
      <c r="C33" s="22" t="s">
        <v>39</v>
      </c>
      <c r="D33" s="29">
        <v>10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34" t="s">
        <v>40</v>
      </c>
      <c r="B36" s="2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22" t="s">
        <v>41</v>
      </c>
      <c r="B37" s="22">
        <v>11589.76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22" t="s">
        <v>42</v>
      </c>
      <c r="B38" s="22">
        <v>10352.16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22" t="s">
        <v>43</v>
      </c>
      <c r="B39" s="22">
        <v>1200.1199999999999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22" t="s">
        <v>44</v>
      </c>
      <c r="B40" s="22">
        <v>1576.57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22" t="s">
        <v>45</v>
      </c>
      <c r="B41" s="22">
        <v>1040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34" t="s">
        <v>46</v>
      </c>
      <c r="B44" s="2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39" t="s">
        <v>47</v>
      </c>
      <c r="B45" s="22">
        <v>6955.5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39" t="s">
        <v>48</v>
      </c>
      <c r="B46" s="22">
        <v>2414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39" t="s">
        <v>49</v>
      </c>
      <c r="B47" s="22">
        <v>6281.08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39" t="s">
        <v>50</v>
      </c>
      <c r="B48" s="22">
        <v>2820.29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39" t="s">
        <v>51</v>
      </c>
      <c r="B49" s="22">
        <v>2879.5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39" t="s">
        <v>52</v>
      </c>
      <c r="B50" s="22">
        <v>447.52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39" t="s">
        <v>53</v>
      </c>
      <c r="B51" s="22">
        <v>212.12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39" t="s">
        <v>54</v>
      </c>
      <c r="B52" s="22">
        <v>1427.4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39" t="s">
        <v>55</v>
      </c>
      <c r="B53" s="22">
        <v>993.2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39" t="s">
        <v>56</v>
      </c>
      <c r="B54" s="22">
        <v>1328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22"/>
      <c r="B55" s="34">
        <f>SUM(B45:B54)</f>
        <v>25758.61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F18:F23"/>
    <mergeCell ref="A23:B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Quiroga</cp:lastModifiedBy>
  <dcterms:modified xsi:type="dcterms:W3CDTF">2021-11-24T18:30:44Z</dcterms:modified>
</cp:coreProperties>
</file>