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uis Quiroga\Desktop\Facu\Proyecto\Software\Planillas de materiales\"/>
    </mc:Choice>
  </mc:AlternateContent>
  <xr:revisionPtr revIDLastSave="0" documentId="13_ncr:1_{E693ECA8-687D-45ED-BDE9-055D6E9CB3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NyTRI" sheetId="1" r:id="rId1"/>
    <sheet name="Ganancias" sheetId="2" r:id="rId2"/>
    <sheet name="IIBB" sheetId="3" r:id="rId3"/>
    <sheet name="VANyTIR" sheetId="4" r:id="rId4"/>
    <sheet name="Hoja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aKRu2D1DJyElW0pxRkn35GsHqTQ=="/>
    </ext>
  </extLst>
</workbook>
</file>

<file path=xl/calcChain.xml><?xml version="1.0" encoding="utf-8"?>
<calcChain xmlns="http://schemas.openxmlformats.org/spreadsheetml/2006/main">
  <c r="C13" i="1" l="1"/>
  <c r="C3" i="4"/>
  <c r="C4" i="4"/>
  <c r="C5" i="4"/>
  <c r="C6" i="4"/>
  <c r="C7" i="4"/>
  <c r="C8" i="4"/>
  <c r="C9" i="4"/>
  <c r="C10" i="4"/>
  <c r="C11" i="4"/>
  <c r="C12" i="4"/>
  <c r="C2" i="4"/>
  <c r="C13" i="3" l="1"/>
  <c r="C13" i="2"/>
  <c r="D13" i="3"/>
  <c r="D13" i="2"/>
  <c r="C6" i="3"/>
  <c r="C7" i="3"/>
  <c r="C8" i="3"/>
  <c r="C9" i="3"/>
  <c r="C10" i="3"/>
  <c r="C11" i="3"/>
  <c r="C12" i="3"/>
  <c r="C5" i="3"/>
  <c r="C6" i="2"/>
  <c r="C7" i="2"/>
  <c r="C8" i="2"/>
  <c r="C9" i="2"/>
  <c r="C10" i="2"/>
  <c r="C11" i="2"/>
  <c r="C12" i="2"/>
  <c r="C5" i="2"/>
  <c r="E14" i="4"/>
  <c r="F14" i="4"/>
  <c r="G14" i="4"/>
  <c r="H14" i="4"/>
  <c r="I14" i="4"/>
  <c r="J14" i="4"/>
  <c r="K14" i="4"/>
  <c r="D14" i="4"/>
  <c r="C15" i="4"/>
  <c r="C16" i="4" s="1" a="1"/>
  <c r="C16" i="4" s="1"/>
  <c r="C14" i="4" a="1"/>
  <c r="C14" i="4" s="1"/>
  <c r="D2" i="3"/>
  <c r="D3" i="3" s="1"/>
  <c r="D2" i="2"/>
  <c r="D3" i="2" s="1"/>
  <c r="D2" i="1"/>
  <c r="D3" i="1" s="1"/>
  <c r="D4" i="1" s="1"/>
  <c r="D5" i="1" s="1"/>
  <c r="D6" i="1" s="1"/>
  <c r="D7" i="1" s="1"/>
  <c r="D4" i="3" l="1"/>
  <c r="D5" i="3" s="1"/>
  <c r="D6" i="3" s="1"/>
  <c r="D7" i="3" s="1"/>
  <c r="D8" i="3" s="1"/>
  <c r="D9" i="3" s="1"/>
  <c r="D10" i="3" s="1"/>
  <c r="D11" i="3" s="1"/>
  <c r="D12" i="3" s="1"/>
  <c r="D4" i="2"/>
  <c r="D5" i="2" s="1"/>
  <c r="D6" i="2" s="1"/>
  <c r="D7" i="2" s="1"/>
  <c r="D8" i="2" s="1"/>
  <c r="D9" i="2" s="1"/>
  <c r="D10" i="2" s="1"/>
  <c r="D11" i="2" s="1"/>
  <c r="D12" i="2" s="1"/>
  <c r="D8" i="1"/>
  <c r="D9" i="1" s="1"/>
  <c r="D10" i="1" s="1"/>
  <c r="D11" i="1" s="1"/>
  <c r="D12" i="1" s="1"/>
  <c r="D13" i="1" l="1"/>
</calcChain>
</file>

<file path=xl/sharedStrings.xml><?xml version="1.0" encoding="utf-8"?>
<sst xmlns="http://schemas.openxmlformats.org/spreadsheetml/2006/main" count="106" uniqueCount="52">
  <si>
    <t>Períodos</t>
  </si>
  <si>
    <t>Monto (En valor de Moneda)</t>
  </si>
  <si>
    <t>VAN</t>
  </si>
  <si>
    <t>Inversión Inicial</t>
  </si>
  <si>
    <t>FC1</t>
  </si>
  <si>
    <t>FC2</t>
  </si>
  <si>
    <t>FC3</t>
  </si>
  <si>
    <t>FC4</t>
  </si>
  <si>
    <t>FC5</t>
  </si>
  <si>
    <t>FC6</t>
  </si>
  <si>
    <t>FC7</t>
  </si>
  <si>
    <t>FC8</t>
  </si>
  <si>
    <t>FC9</t>
  </si>
  <si>
    <t>FC10</t>
  </si>
  <si>
    <t>Tasa de Interés</t>
  </si>
  <si>
    <t>Monto en Valor de la Moneda</t>
  </si>
  <si>
    <t>Flujo de Caja en el Período 1</t>
  </si>
  <si>
    <r>
      <t>FC</t>
    </r>
    <r>
      <rPr>
        <b/>
        <sz val="12"/>
        <color theme="1"/>
        <rFont val="Calibri"/>
      </rPr>
      <t>1</t>
    </r>
  </si>
  <si>
    <t>Flujo de Caja en el Período 2</t>
  </si>
  <si>
    <r>
      <t>FC</t>
    </r>
    <r>
      <rPr>
        <b/>
        <sz val="12"/>
        <color theme="1"/>
        <rFont val="Calibri"/>
      </rPr>
      <t>2</t>
    </r>
  </si>
  <si>
    <t>Flujo de Caja en el Período 3</t>
  </si>
  <si>
    <r>
      <t>FC</t>
    </r>
    <r>
      <rPr>
        <b/>
        <sz val="12"/>
        <color theme="1"/>
        <rFont val="Calibri"/>
      </rPr>
      <t>3</t>
    </r>
  </si>
  <si>
    <t>Flujo de Caja en el Período 4</t>
  </si>
  <si>
    <r>
      <t>FC</t>
    </r>
    <r>
      <rPr>
        <b/>
        <sz val="12"/>
        <color theme="1"/>
        <rFont val="Calibri"/>
      </rPr>
      <t>4</t>
    </r>
  </si>
  <si>
    <t>Flujo de Caja en el Período 5</t>
  </si>
  <si>
    <r>
      <t>FC</t>
    </r>
    <r>
      <rPr>
        <b/>
        <sz val="12"/>
        <color theme="1"/>
        <rFont val="Calibri"/>
      </rPr>
      <t>5</t>
    </r>
  </si>
  <si>
    <t>●</t>
  </si>
  <si>
    <t>Flujo de Caja en el Período "n"</t>
  </si>
  <si>
    <r>
      <t>FC</t>
    </r>
    <r>
      <rPr>
        <b/>
        <sz val="12"/>
        <color theme="1"/>
        <rFont val="Calibri"/>
      </rPr>
      <t>n</t>
    </r>
  </si>
  <si>
    <t>Tinv</t>
  </si>
  <si>
    <t>TIR</t>
  </si>
  <si>
    <t>VAN = f(TIR)</t>
  </si>
  <si>
    <t>10476 son 6 meses de costos indirectos</t>
  </si>
  <si>
    <t>Se le suman los indirectos pero eso es criterioso</t>
  </si>
  <si>
    <t>Vendí 15</t>
  </si>
  <si>
    <t>Vendí 20</t>
  </si>
  <si>
    <t>Vendí 35</t>
  </si>
  <si>
    <t>Invertí nuevamente en 20</t>
  </si>
  <si>
    <t>Invertí el monto equivalente a 10 nodos</t>
  </si>
  <si>
    <t>Invertí el monto equivalente a 20 nodos</t>
  </si>
  <si>
    <t>321.58 USD el costo directo por unidad</t>
  </si>
  <si>
    <t>Invertí 20</t>
  </si>
  <si>
    <t>Invertí 30</t>
  </si>
  <si>
    <t>Vendi 10</t>
  </si>
  <si>
    <t>Inverti 10</t>
  </si>
  <si>
    <t>Vendi 5</t>
  </si>
  <si>
    <t>Vendí 10</t>
  </si>
  <si>
    <t>Ver si la tasa de interés hay que ponerla en periodo o es la anual.</t>
  </si>
  <si>
    <t>Tinteres en 6 meses es 0.75%</t>
  </si>
  <si>
    <t>1746 USD por mes de costos indirectos</t>
  </si>
  <si>
    <t>2810.27 USD el precio de venta por unidad</t>
  </si>
  <si>
    <t>Para el monto es 2810.27xq - 10476 porque son los sueldos de un periodo - 321.58*qi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</si>
</sst>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&quot;$&quot;"/>
    <numFmt numFmtId="165" formatCode="0.000000000%"/>
    <numFmt numFmtId="166" formatCode="#,##0.00&quot;$&quot;;[Red]\-#,##0.00&quot;$&quot;"/>
    <numFmt numFmtId="168" formatCode="&quot;$&quot;\ #,##0.00"/>
  </numFmts>
  <fonts count="1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i/>
      <sz val="11"/>
      <color theme="1"/>
      <name val="Calibri"/>
    </font>
    <font>
      <sz val="11"/>
      <color rgb="FF000000"/>
      <name val="Inconsolata"/>
    </font>
    <font>
      <b/>
      <sz val="16"/>
      <color rgb="FF000000"/>
      <name val="Calibri"/>
    </font>
    <font>
      <sz val="11"/>
      <name val="Arial"/>
    </font>
    <font>
      <b/>
      <sz val="15"/>
      <color theme="1"/>
      <name val="Calibri"/>
    </font>
    <font>
      <b/>
      <sz val="7"/>
      <color theme="1"/>
      <name val="Calibri"/>
    </font>
    <font>
      <b/>
      <sz val="12"/>
      <color theme="1"/>
      <name val="Calibri"/>
    </font>
    <font>
      <sz val="11"/>
      <color theme="1"/>
      <name val="Arial"/>
      <family val="2"/>
    </font>
    <font>
      <sz val="8"/>
      <name val="Arial"/>
    </font>
    <font>
      <b/>
      <i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164" fontId="2" fillId="0" borderId="9" xfId="0" applyNumberFormat="1" applyFont="1" applyBorder="1" applyAlignment="1">
      <alignment horizontal="right" vertical="center"/>
    </xf>
    <xf numFmtId="0" fontId="5" fillId="3" borderId="0" xfId="0" applyFont="1" applyFill="1" applyAlignment="1"/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center" vertical="center" wrapText="1"/>
    </xf>
    <xf numFmtId="164" fontId="2" fillId="0" borderId="0" xfId="0" applyNumberFormat="1" applyFont="1"/>
    <xf numFmtId="10" fontId="3" fillId="0" borderId="0" xfId="0" applyNumberFormat="1" applyFont="1" applyAlignment="1"/>
    <xf numFmtId="10" fontId="2" fillId="0" borderId="0" xfId="0" applyNumberFormat="1" applyFont="1"/>
    <xf numFmtId="165" fontId="2" fillId="0" borderId="0" xfId="0" applyNumberFormat="1" applyFont="1"/>
    <xf numFmtId="9" fontId="2" fillId="0" borderId="0" xfId="0" applyNumberFormat="1" applyFont="1"/>
    <xf numFmtId="166" fontId="2" fillId="0" borderId="0" xfId="0" applyNumberFormat="1" applyFont="1"/>
    <xf numFmtId="0" fontId="0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13" fillId="0" borderId="20" xfId="0" applyFont="1" applyBorder="1" applyAlignment="1">
      <alignment horizontal="center"/>
    </xf>
    <xf numFmtId="0" fontId="11" fillId="0" borderId="0" xfId="0" applyFont="1" applyAlignment="1"/>
    <xf numFmtId="164" fontId="14" fillId="0" borderId="5" xfId="0" applyNumberFormat="1" applyFont="1" applyBorder="1" applyAlignment="1">
      <alignment horizontal="center" vertical="center"/>
    </xf>
    <xf numFmtId="164" fontId="14" fillId="0" borderId="20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64" fontId="2" fillId="0" borderId="25" xfId="0" applyNumberFormat="1" applyFont="1" applyBorder="1" applyAlignment="1">
      <alignment horizontal="right" vertical="center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right" vertical="center"/>
    </xf>
    <xf numFmtId="9" fontId="0" fillId="0" borderId="0" xfId="0" applyNumberFormat="1" applyFont="1" applyAlignment="1"/>
    <xf numFmtId="0" fontId="1" fillId="0" borderId="10" xfId="0" applyFont="1" applyBorder="1" applyAlignment="1">
      <alignment horizontal="center" vertical="center" wrapText="1"/>
    </xf>
    <xf numFmtId="0" fontId="7" fillId="0" borderId="12" xfId="0" applyFont="1" applyBorder="1"/>
    <xf numFmtId="0" fontId="6" fillId="0" borderId="11" xfId="0" applyFont="1" applyBorder="1" applyAlignment="1">
      <alignment horizontal="center" vertical="center"/>
    </xf>
    <xf numFmtId="0" fontId="7" fillId="0" borderId="13" xfId="0" applyFont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164" fontId="0" fillId="0" borderId="0" xfId="0" applyNumberFormat="1" applyFont="1" applyAlignment="1"/>
    <xf numFmtId="168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>
        <c:manualLayout>
          <c:xMode val="edge"/>
          <c:yMode val="edge"/>
          <c:x val="0.10865507436570429"/>
          <c:y val="0.17177092446777487"/>
          <c:w val="0.65476093613298336"/>
          <c:h val="0.77682852143482073"/>
        </c:manualLayout>
      </c:layout>
      <c:lineChart>
        <c:grouping val="standard"/>
        <c:varyColors val="1"/>
        <c:ser>
          <c:idx val="0"/>
          <c:order val="0"/>
          <c:tx>
            <c:strRef>
              <c:f>VANyTRI!$A$1</c:f>
              <c:strCache>
                <c:ptCount val="1"/>
                <c:pt idx="0">
                  <c:v>Períodos</c:v>
                </c:pt>
              </c:strCache>
            </c:strRef>
          </c:tx>
          <c:spPr>
            <a:ln w="76200" cmpd="sng">
              <a:solidFill>
                <a:schemeClr val="accent1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Lit>
              <c:ptCount val="1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VANyTRI!$A$2:$A$16</c15:sqref>
                  </c15:fullRef>
                </c:ext>
              </c:extLst>
              <c:f>VANyTRI!$A$2:$A$12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E43-4DCD-9287-EDF1EFE0D2A1}"/>
            </c:ext>
          </c:extLst>
        </c:ser>
        <c:ser>
          <c:idx val="1"/>
          <c:order val="1"/>
          <c:tx>
            <c:strRef>
              <c:f>VANyTRI!$D$1</c:f>
              <c:strCache>
                <c:ptCount val="1"/>
                <c:pt idx="0">
                  <c:v>VAN</c:v>
                </c:pt>
              </c:strCache>
            </c:strRef>
          </c:tx>
          <c:spPr>
            <a:ln w="19050" cmpd="sng">
              <a:solidFill>
                <a:srgbClr val="1F497D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1F497D"/>
              </a:solidFill>
              <a:ln cmpd="sng">
                <a:solidFill>
                  <a:srgbClr val="1F497D"/>
                </a:solidFill>
              </a:ln>
            </c:spPr>
          </c:marker>
          <c:dLbls>
            <c:dLbl>
              <c:idx val="0"/>
              <c:layout>
                <c:manualLayout>
                  <c:x val="-4.6695402298850573E-2"/>
                  <c:y val="-7.824726134585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F3B-4A24-B030-3F6F10870E2A}"/>
                </c:ext>
              </c:extLst>
            </c:dLbl>
            <c:dLbl>
              <c:idx val="7"/>
              <c:layout>
                <c:manualLayout>
                  <c:x val="-7.1839080459770114E-3"/>
                  <c:y val="9.389671361502290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F3B-4A24-B030-3F6F10870E2A}"/>
                </c:ext>
              </c:extLst>
            </c:dLbl>
            <c:dLbl>
              <c:idx val="8"/>
              <c:layout>
                <c:manualLayout>
                  <c:x val="5.3879310344826271E-3"/>
                  <c:y val="-6.259780907668231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F3B-4A24-B030-3F6F10870E2A}"/>
                </c:ext>
              </c:extLst>
            </c:dLbl>
            <c:dLbl>
              <c:idx val="9"/>
              <c:layout>
                <c:manualLayout>
                  <c:x val="-5.7471264367816029E-2"/>
                  <c:y val="-2.81690140845070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F3B-4A24-B030-3F6F10870E2A}"/>
                </c:ext>
              </c:extLst>
            </c:dLbl>
            <c:dLbl>
              <c:idx val="10"/>
              <c:layout>
                <c:manualLayout>
                  <c:x val="-7.1839080459771432E-3"/>
                  <c:y val="-2.50391236306729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F3B-4A24-B030-3F6F10870E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0" i="0"/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1"/>
              <c:pt idx="0">
                <c:v>1.00$</c:v>
              </c:pt>
              <c:pt idx="1">
                <c:v>2.00$</c:v>
              </c:pt>
              <c:pt idx="2">
                <c:v>3.00$</c:v>
              </c:pt>
              <c:pt idx="3">
                <c:v>4.00$</c:v>
              </c:pt>
              <c:pt idx="4">
                <c:v>5.00$</c:v>
              </c:pt>
              <c:pt idx="5">
                <c:v>6.00$</c:v>
              </c:pt>
              <c:pt idx="6">
                <c:v>7.00$</c:v>
              </c:pt>
              <c:pt idx="7">
                <c:v>8.00$</c:v>
              </c:pt>
              <c:pt idx="8">
                <c:v>9.00$</c:v>
              </c:pt>
              <c:pt idx="9">
                <c:v>10.00$</c:v>
              </c:pt>
              <c:pt idx="10">
                <c:v>11.00$</c:v>
              </c:pt>
              <c:pt idx="11">
                <c:v>12.00$</c:v>
              </c:pt>
              <c:pt idx="12">
                <c:v>13.00$</c:v>
              </c:pt>
              <c:pt idx="13">
                <c:v>14.00$</c:v>
              </c:pt>
              <c:pt idx="14">
                <c:v>15.00$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VANyTRI!$D$2:$D$12</c15:sqref>
                  </c15:fullRef>
                </c:ext>
              </c:extLst>
              <c:f>VANyTRI!$D$2:$D$12</c:f>
              <c:numCache>
                <c:formatCode>#,##0.00"$"</c:formatCode>
                <c:ptCount val="11"/>
                <c:pt idx="0">
                  <c:v>-13691</c:v>
                </c:pt>
                <c:pt idx="1">
                  <c:v>-30307.216216216217</c:v>
                </c:pt>
                <c:pt idx="2">
                  <c:v>-46637.64984394714</c:v>
                </c:pt>
                <c:pt idx="3">
                  <c:v>30682.585448868726</c:v>
                </c:pt>
                <c:pt idx="4">
                  <c:v>103673.52708968328</c:v>
                </c:pt>
                <c:pt idx="5">
                  <c:v>139705.4390237394</c:v>
                </c:pt>
                <c:pt idx="6">
                  <c:v>175117.63748472821</c:v>
                </c:pt>
                <c:pt idx="7">
                  <c:v>200324.83062647108</c:v>
                </c:pt>
                <c:pt idx="8">
                  <c:v>215666.70501379971</c:v>
                </c:pt>
                <c:pt idx="9">
                  <c:v>230744.71423967552</c:v>
                </c:pt>
                <c:pt idx="10">
                  <c:v>233750.31898108005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E43-4DCD-9287-EDF1EFE0D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78501"/>
        <c:axId val="784784008"/>
      </c:lineChart>
      <c:catAx>
        <c:axId val="802785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endParaRPr lang="es-AR"/>
          </a:p>
        </c:txPr>
        <c:crossAx val="784784008"/>
        <c:crosses val="autoZero"/>
        <c:auto val="1"/>
        <c:lblAlgn val="ctr"/>
        <c:lblOffset val="100"/>
        <c:noMultiLvlLbl val="1"/>
      </c:catAx>
      <c:valAx>
        <c:axId val="784784008"/>
        <c:scaling>
          <c:orientation val="minMax"/>
          <c:max val="300000"/>
          <c:min val="-5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endParaRPr lang="es-AR"/>
          </a:p>
        </c:txPr>
        <c:crossAx val="80278501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 rtl="0">
            <a:defRPr b="0">
              <a:solidFill>
                <a:srgbClr val="000000"/>
              </a:solidFill>
              <a:latin typeface="Calibri"/>
            </a:defRPr>
          </a:pPr>
          <a:endParaRPr lang="es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AR"/>
              <a:t>Monto (En valor de Moneda) frente a Períodos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Ganancias!$C$1</c:f>
              <c:strCache>
                <c:ptCount val="1"/>
                <c:pt idx="0">
                  <c:v>Monto (En valor de Moneda)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numRef>
              <c:f>Ganancias!$A$2:$A$12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Ganancias!$C$2:$C$12</c:f>
              <c:numCache>
                <c:formatCode>#,##0.00"$"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28507.85</c:v>
                </c:pt>
                <c:pt idx="4">
                  <c:v>27382.6</c:v>
                </c:pt>
                <c:pt idx="5">
                  <c:v>13753.949999999999</c:v>
                </c:pt>
                <c:pt idx="6">
                  <c:v>13753.949999999999</c:v>
                </c:pt>
                <c:pt idx="7">
                  <c:v>9961.6999999999989</c:v>
                </c:pt>
                <c:pt idx="8">
                  <c:v>6169.0999999999995</c:v>
                </c:pt>
                <c:pt idx="9">
                  <c:v>6169.0999999999995</c:v>
                </c:pt>
                <c:pt idx="10">
                  <c:v>1251.25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918-4AB0-89A3-DF6FE05D1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9346734"/>
        <c:axId val="1539349656"/>
      </c:barChart>
      <c:catAx>
        <c:axId val="19093467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AR"/>
                  <a:t>Períodos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539349656"/>
        <c:crosses val="autoZero"/>
        <c:auto val="1"/>
        <c:lblAlgn val="ctr"/>
        <c:lblOffset val="100"/>
        <c:noMultiLvlLbl val="1"/>
      </c:catAx>
      <c:valAx>
        <c:axId val="1539349656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AR"/>
                  <a:t>Monto (En valor de Moneda)</a:t>
                </a:r>
              </a:p>
            </c:rich>
          </c:tx>
          <c:overlay val="0"/>
        </c:title>
        <c:numFmt formatCode="#,##0.00&quot;$&quot;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90934673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AR"/>
              <a:t>Monto (En valor de Moneda) frente a Períodos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IIBB!$C$1</c:f>
              <c:strCache>
                <c:ptCount val="1"/>
                <c:pt idx="0">
                  <c:v>Monto (En valor de Moneda)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numRef>
              <c:f>IIBB!$A$2:$A$12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IIBB!$C$2:$C$12</c:f>
              <c:numCache>
                <c:formatCode>#,##0.00"$"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2443.5299999999997</c:v>
                </c:pt>
                <c:pt idx="4">
                  <c:v>2347.08</c:v>
                </c:pt>
                <c:pt idx="5">
                  <c:v>1178.9099999999999</c:v>
                </c:pt>
                <c:pt idx="6">
                  <c:v>1178.9099999999999</c:v>
                </c:pt>
                <c:pt idx="7">
                  <c:v>853.86</c:v>
                </c:pt>
                <c:pt idx="8">
                  <c:v>528.78</c:v>
                </c:pt>
                <c:pt idx="9">
                  <c:v>528.78</c:v>
                </c:pt>
                <c:pt idx="10">
                  <c:v>107.25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4CB-4CE2-819E-9FC6984E3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1636341"/>
        <c:axId val="1867805975"/>
      </c:barChart>
      <c:catAx>
        <c:axId val="21416363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AR"/>
                  <a:t>Períodos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867805975"/>
        <c:crosses val="autoZero"/>
        <c:auto val="1"/>
        <c:lblAlgn val="ctr"/>
        <c:lblOffset val="100"/>
        <c:noMultiLvlLbl val="1"/>
      </c:catAx>
      <c:valAx>
        <c:axId val="1867805975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AR"/>
                  <a:t>Monto (En valor de Moneda)</a:t>
                </a:r>
              </a:p>
            </c:rich>
          </c:tx>
          <c:overlay val="0"/>
        </c:title>
        <c:numFmt formatCode="#,##0.00&quot;$&quot;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214163634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>
        <c:manualLayout>
          <c:xMode val="edge"/>
          <c:yMode val="edge"/>
          <c:x val="6.5812809946981674E-2"/>
          <c:y val="0.15074266474490472"/>
          <c:w val="0.79931400021630217"/>
          <c:h val="0.82920612449074471"/>
        </c:manualLayout>
      </c:layout>
      <c:lineChart>
        <c:grouping val="standard"/>
        <c:varyColors val="1"/>
        <c:ser>
          <c:idx val="0"/>
          <c:order val="0"/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0" i="0"/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VANyTIR!$C$13:$K$13</c:f>
              <c:numCache>
                <c:formatCode>0.00%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7-43AF-9B81-82CB318476BA}"/>
            </c:ext>
          </c:extLst>
        </c:ser>
        <c:ser>
          <c:idx val="1"/>
          <c:order val="1"/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val>
            <c:numRef>
              <c:f>VANyTIR!$C$14:$K$14</c:f>
              <c:numCache>
                <c:formatCode>#,##0.00"$"</c:formatCode>
                <c:ptCount val="9"/>
                <c:pt idx="0">
                  <c:v>149861.95985683077</c:v>
                </c:pt>
                <c:pt idx="1">
                  <c:v>90333.363136756001</c:v>
                </c:pt>
                <c:pt idx="2">
                  <c:v>55109.131499392926</c:v>
                </c:pt>
                <c:pt idx="3">
                  <c:v>33052.119029271147</c:v>
                </c:pt>
                <c:pt idx="4">
                  <c:v>18609.996833138586</c:v>
                </c:pt>
                <c:pt idx="5">
                  <c:v>8810.815980388772</c:v>
                </c:pt>
                <c:pt idx="6">
                  <c:v>1967.8056121527534</c:v>
                </c:pt>
                <c:pt idx="7">
                  <c:v>-2924.2392742168886</c:v>
                </c:pt>
                <c:pt idx="8">
                  <c:v>-6489.4231002796178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E7-43AF-9B81-82CB31847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4103670"/>
        <c:axId val="1834607091"/>
      </c:lineChart>
      <c:catAx>
        <c:axId val="11741036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endParaRPr lang="es-AR"/>
          </a:p>
        </c:txPr>
        <c:crossAx val="1834607091"/>
        <c:crosses val="autoZero"/>
        <c:auto val="1"/>
        <c:lblAlgn val="ctr"/>
        <c:lblOffset val="100"/>
        <c:noMultiLvlLbl val="1"/>
      </c:catAx>
      <c:valAx>
        <c:axId val="18346070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rich>
          </c:tx>
          <c:overlay val="0"/>
        </c:title>
        <c:numFmt formatCode="0.0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endParaRPr lang="es-AR"/>
          </a:p>
        </c:txPr>
        <c:crossAx val="1174103670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  <a:endParaRPr lang="es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228600</xdr:colOff>
      <xdr:row>4</xdr:row>
      <xdr:rowOff>19050</xdr:rowOff>
    </xdr:from>
    <xdr:ext cx="7071360" cy="4057650"/>
    <xdr:graphicFrame macro="">
      <xdr:nvGraphicFramePr>
        <xdr:cNvPr id="454094479" name="Chart 3" title="Gráfico">
          <a:extLst>
            <a:ext uri="{FF2B5EF4-FFF2-40B4-BE49-F238E27FC236}">
              <a16:creationId xmlns:a16="http://schemas.microsoft.com/office/drawing/2014/main" id="{00000000-0008-0000-0000-00008FEE1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16</xdr:col>
      <xdr:colOff>449580</xdr:colOff>
      <xdr:row>23</xdr:row>
      <xdr:rowOff>144779</xdr:rowOff>
    </xdr:from>
    <xdr:ext cx="855345" cy="577215"/>
    <xdr:grpSp>
      <xdr:nvGrpSpPr>
        <xdr:cNvPr id="2" name="Shape 2" title="Dibuj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2915900" y="4594859"/>
          <a:ext cx="855345" cy="577215"/>
          <a:chOff x="5165025" y="3484725"/>
          <a:chExt cx="361950" cy="5905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 rot="10800000">
            <a:off x="5165025" y="3484725"/>
            <a:ext cx="361950" cy="590550"/>
          </a:xfrm>
          <a:prstGeom prst="straightConnector1">
            <a:avLst/>
          </a:prstGeom>
          <a:noFill/>
          <a:ln w="34925" cap="flat" cmpd="sng">
            <a:solidFill>
              <a:schemeClr val="dk1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17</xdr:col>
      <xdr:colOff>573405</xdr:colOff>
      <xdr:row>25</xdr:row>
      <xdr:rowOff>169545</xdr:rowOff>
    </xdr:from>
    <xdr:ext cx="2647950" cy="1028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3756005" y="4977765"/>
          <a:ext cx="2647950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 u="sng"/>
            <a:t>TRI:</a:t>
          </a:r>
          <a:r>
            <a:rPr lang="en-US" sz="1800"/>
            <a:t> </a:t>
          </a:r>
          <a:r>
            <a:rPr lang="en-US" sz="1800" b="1" i="1"/>
            <a:t>"Tiempo de Retorno de la Inversión"</a:t>
          </a:r>
          <a:endParaRPr sz="1800" b="1" i="1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190500</xdr:colOff>
      <xdr:row>0</xdr:row>
      <xdr:rowOff>19050</xdr:rowOff>
    </xdr:from>
    <xdr:ext cx="6248400" cy="4057650"/>
    <xdr:graphicFrame macro="">
      <xdr:nvGraphicFramePr>
        <xdr:cNvPr id="255348669" name="Chart 2" title="Gráfico">
          <a:extLst>
            <a:ext uri="{FF2B5EF4-FFF2-40B4-BE49-F238E27FC236}">
              <a16:creationId xmlns:a16="http://schemas.microsoft.com/office/drawing/2014/main" id="{00000000-0008-0000-0100-0000BD4F3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190500</xdr:colOff>
      <xdr:row>0</xdr:row>
      <xdr:rowOff>19050</xdr:rowOff>
    </xdr:from>
    <xdr:ext cx="6248400" cy="4057650"/>
    <xdr:graphicFrame macro="">
      <xdr:nvGraphicFramePr>
        <xdr:cNvPr id="1219513972" name="Chart 1" title="Gráfico">
          <a:extLst>
            <a:ext uri="{FF2B5EF4-FFF2-40B4-BE49-F238E27FC236}">
              <a16:creationId xmlns:a16="http://schemas.microsoft.com/office/drawing/2014/main" id="{00000000-0008-0000-0200-0000744EB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561975</xdr:colOff>
      <xdr:row>15</xdr:row>
      <xdr:rowOff>28575</xdr:rowOff>
    </xdr:from>
    <xdr:ext cx="6858000" cy="4029075"/>
    <xdr:graphicFrame macro="">
      <xdr:nvGraphicFramePr>
        <xdr:cNvPr id="1321134537" name="Chart 4">
          <a:extLst>
            <a:ext uri="{FF2B5EF4-FFF2-40B4-BE49-F238E27FC236}">
              <a16:creationId xmlns:a16="http://schemas.microsoft.com/office/drawing/2014/main" id="{00000000-0008-0000-0300-0000C9E9B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533400</xdr:colOff>
      <xdr:row>0</xdr:row>
      <xdr:rowOff>104775</xdr:rowOff>
    </xdr:from>
    <xdr:ext cx="6486525" cy="4095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07500" y="3577284"/>
          <a:ext cx="6477000" cy="40543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Variación del VAN en Función de la Tasa de Descuento</a:t>
          </a:r>
          <a:endParaRPr sz="2000" b="1" u="sng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5"/>
  <sheetViews>
    <sheetView tabSelected="1" workbookViewId="0">
      <selection activeCell="C18" sqref="C18"/>
    </sheetView>
  </sheetViews>
  <sheetFormatPr baseColWidth="10" defaultColWidth="12.59765625" defaultRowHeight="15" customHeight="1" x14ac:dyDescent="0.25"/>
  <cols>
    <col min="1" max="1" width="7.19921875" customWidth="1"/>
    <col min="2" max="2" width="13.09765625" customWidth="1"/>
    <col min="3" max="3" width="17.59765625" customWidth="1"/>
    <col min="4" max="4" width="12.8984375" customWidth="1"/>
    <col min="5" max="26" width="9.3984375" customWidth="1"/>
  </cols>
  <sheetData>
    <row r="1" spans="1:7" ht="28.8" x14ac:dyDescent="0.25">
      <c r="A1" s="39" t="s">
        <v>0</v>
      </c>
      <c r="B1" s="40"/>
      <c r="C1" s="41" t="s">
        <v>1</v>
      </c>
      <c r="D1" s="42" t="s">
        <v>2</v>
      </c>
    </row>
    <row r="2" spans="1:7" ht="14.4" x14ac:dyDescent="0.3">
      <c r="A2" s="43">
        <v>0</v>
      </c>
      <c r="B2" s="6" t="s">
        <v>3</v>
      </c>
      <c r="C2" s="7">
        <v>-13691</v>
      </c>
      <c r="D2" s="44">
        <f>C2</f>
        <v>-13691</v>
      </c>
      <c r="F2" s="36" t="s">
        <v>38</v>
      </c>
    </row>
    <row r="3" spans="1:7" ht="14.4" x14ac:dyDescent="0.3">
      <c r="A3" s="43">
        <v>1</v>
      </c>
      <c r="B3" s="9" t="s">
        <v>4</v>
      </c>
      <c r="C3" s="7">
        <v>-16907</v>
      </c>
      <c r="D3" s="44">
        <f>D2+C3/(1+B24)</f>
        <v>-30307.216216216217</v>
      </c>
      <c r="F3" s="36" t="s">
        <v>39</v>
      </c>
    </row>
    <row r="4" spans="1:7" ht="14.4" x14ac:dyDescent="0.3">
      <c r="A4" s="43">
        <v>2</v>
      </c>
      <c r="B4" s="9" t="s">
        <v>5</v>
      </c>
      <c r="C4" s="37">
        <v>-16907</v>
      </c>
      <c r="D4" s="44">
        <f>D3+C4/((1+B24)^2)</f>
        <v>-46637.64984394714</v>
      </c>
      <c r="F4" s="36" t="s">
        <v>39</v>
      </c>
    </row>
    <row r="5" spans="1:7" ht="14.4" x14ac:dyDescent="0.3">
      <c r="A5" s="43">
        <v>3</v>
      </c>
      <c r="B5" s="9" t="s">
        <v>6</v>
      </c>
      <c r="C5" s="37">
        <v>81451</v>
      </c>
      <c r="D5" s="44">
        <f>D4+C5/((1+B24)^3)</f>
        <v>30682.585448868726</v>
      </c>
      <c r="F5" s="36" t="s">
        <v>36</v>
      </c>
      <c r="G5" s="36" t="s">
        <v>37</v>
      </c>
    </row>
    <row r="6" spans="1:7" ht="14.4" x14ac:dyDescent="0.3">
      <c r="A6" s="43">
        <v>4</v>
      </c>
      <c r="B6" s="9" t="s">
        <v>7</v>
      </c>
      <c r="C6" s="37">
        <v>78236</v>
      </c>
      <c r="D6" s="44">
        <f>D5+C6/((1+$B$24)^4)</f>
        <v>103673.52708968328</v>
      </c>
      <c r="F6" s="36" t="s">
        <v>36</v>
      </c>
      <c r="G6" s="36" t="s">
        <v>42</v>
      </c>
    </row>
    <row r="7" spans="1:7" ht="14.4" x14ac:dyDescent="0.3">
      <c r="A7" s="43">
        <v>5</v>
      </c>
      <c r="B7" s="9" t="s">
        <v>8</v>
      </c>
      <c r="C7" s="37">
        <v>39297</v>
      </c>
      <c r="D7" s="44">
        <f>D6+C7/((1+$B$24)^5)</f>
        <v>139705.4390237394</v>
      </c>
      <c r="F7" s="36" t="s">
        <v>35</v>
      </c>
      <c r="G7" s="36" t="s">
        <v>41</v>
      </c>
    </row>
    <row r="8" spans="1:7" ht="14.4" x14ac:dyDescent="0.3">
      <c r="A8" s="45">
        <v>6</v>
      </c>
      <c r="B8" s="9" t="s">
        <v>9</v>
      </c>
      <c r="C8" s="37">
        <v>39297</v>
      </c>
      <c r="D8" s="44">
        <f>D7+C8/((1+$B$24)^6)</f>
        <v>175117.63748472821</v>
      </c>
      <c r="F8" s="36" t="s">
        <v>35</v>
      </c>
      <c r="G8" s="36" t="s">
        <v>41</v>
      </c>
    </row>
    <row r="9" spans="1:7" ht="14.4" x14ac:dyDescent="0.3">
      <c r="A9" s="45">
        <v>7</v>
      </c>
      <c r="B9" s="9" t="s">
        <v>10</v>
      </c>
      <c r="C9" s="37">
        <v>28462</v>
      </c>
      <c r="D9" s="44">
        <f>D8+C9/((1+$B$24)^7)</f>
        <v>200324.83062647108</v>
      </c>
      <c r="F9" s="36" t="s">
        <v>34</v>
      </c>
      <c r="G9" s="36" t="s">
        <v>44</v>
      </c>
    </row>
    <row r="10" spans="1:7" ht="14.4" x14ac:dyDescent="0.3">
      <c r="A10" s="45">
        <v>8</v>
      </c>
      <c r="B10" s="9" t="s">
        <v>11</v>
      </c>
      <c r="C10" s="37">
        <v>17626</v>
      </c>
      <c r="D10" s="44">
        <f>D9+C10/((1+$B$24)^8)</f>
        <v>215666.70501379971</v>
      </c>
      <c r="F10" s="36" t="s">
        <v>43</v>
      </c>
      <c r="G10" s="36"/>
    </row>
    <row r="11" spans="1:7" ht="14.4" x14ac:dyDescent="0.3">
      <c r="A11" s="45">
        <v>9</v>
      </c>
      <c r="B11" s="9" t="s">
        <v>12</v>
      </c>
      <c r="C11" s="37">
        <v>17626</v>
      </c>
      <c r="D11" s="44">
        <f>D10+C11/((1+$B$24)^9)</f>
        <v>230744.71423967552</v>
      </c>
      <c r="F11" s="36" t="s">
        <v>46</v>
      </c>
    </row>
    <row r="12" spans="1:7" thickBot="1" x14ac:dyDescent="0.35">
      <c r="A12" s="46">
        <v>10</v>
      </c>
      <c r="B12" s="35" t="s">
        <v>13</v>
      </c>
      <c r="C12" s="38">
        <v>3575</v>
      </c>
      <c r="D12" s="47">
        <f>D11+C12/((1+$B$24)^10)</f>
        <v>233750.31898108005</v>
      </c>
      <c r="F12" s="36" t="s">
        <v>45</v>
      </c>
    </row>
    <row r="13" spans="1:7" s="29" customFormat="1" ht="14.4" x14ac:dyDescent="0.3">
      <c r="A13" s="30"/>
      <c r="B13" s="31"/>
      <c r="C13" s="32">
        <f>SUM(C2:C12)</f>
        <v>258065</v>
      </c>
      <c r="D13" s="33">
        <f>SUM(D2:D12)</f>
        <v>1239029.8918478827</v>
      </c>
      <c r="G13" s="29" t="s">
        <v>40</v>
      </c>
    </row>
    <row r="14" spans="1:7" s="29" customFormat="1" ht="14.4" x14ac:dyDescent="0.3">
      <c r="A14" s="30"/>
      <c r="B14" s="31"/>
      <c r="C14" s="32"/>
      <c r="D14" s="33"/>
      <c r="G14" s="36" t="s">
        <v>49</v>
      </c>
    </row>
    <row r="15" spans="1:7" s="29" customFormat="1" ht="14.4" x14ac:dyDescent="0.3">
      <c r="A15" s="30"/>
      <c r="B15" s="31"/>
      <c r="C15" s="32"/>
      <c r="D15" s="33"/>
      <c r="G15" s="36" t="s">
        <v>32</v>
      </c>
    </row>
    <row r="16" spans="1:7" ht="14.4" x14ac:dyDescent="0.3">
      <c r="A16" s="34"/>
      <c r="B16" s="31"/>
      <c r="G16" s="36" t="s">
        <v>33</v>
      </c>
    </row>
    <row r="17" spans="1:7" ht="15" customHeight="1" x14ac:dyDescent="0.3">
      <c r="A17" s="34"/>
      <c r="B17" s="31"/>
      <c r="G17" t="s">
        <v>50</v>
      </c>
    </row>
    <row r="18" spans="1:7" ht="15" customHeight="1" x14ac:dyDescent="0.3">
      <c r="A18" s="34"/>
      <c r="B18" s="31"/>
    </row>
    <row r="19" spans="1:7" ht="15" customHeight="1" x14ac:dyDescent="0.3">
      <c r="A19" s="34"/>
      <c r="B19" s="31"/>
      <c r="F19" s="36" t="s">
        <v>51</v>
      </c>
    </row>
    <row r="20" spans="1:7" ht="15" customHeight="1" x14ac:dyDescent="0.3">
      <c r="A20" s="34"/>
      <c r="B20" s="31"/>
    </row>
    <row r="21" spans="1:7" s="29" customFormat="1" ht="15" customHeight="1" x14ac:dyDescent="0.3">
      <c r="B21" s="31"/>
    </row>
    <row r="22" spans="1:7" s="29" customFormat="1" ht="15" customHeight="1" x14ac:dyDescent="0.3">
      <c r="B22" s="31"/>
    </row>
    <row r="23" spans="1:7" ht="15" customHeight="1" thickBot="1" x14ac:dyDescent="0.3"/>
    <row r="24" spans="1:7" ht="13.8" x14ac:dyDescent="0.25">
      <c r="A24" s="49" t="s">
        <v>14</v>
      </c>
      <c r="B24" s="51">
        <v>1.7500000000000002E-2</v>
      </c>
      <c r="D24" t="s">
        <v>47</v>
      </c>
    </row>
    <row r="25" spans="1:7" ht="13.8" x14ac:dyDescent="0.25">
      <c r="A25" s="50"/>
      <c r="B25" s="52"/>
      <c r="D25" t="s">
        <v>48</v>
      </c>
    </row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2">
    <mergeCell ref="A24:A25"/>
    <mergeCell ref="B24:B25"/>
  </mergeCells>
  <phoneticPr fontId="12" type="noConversion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C5" sqref="C5"/>
    </sheetView>
  </sheetViews>
  <sheetFormatPr baseColWidth="10" defaultColWidth="12.59765625" defaultRowHeight="15" customHeight="1" x14ac:dyDescent="0.25"/>
  <cols>
    <col min="1" max="1" width="7.19921875" customWidth="1"/>
    <col min="2" max="2" width="13.09765625" customWidth="1"/>
    <col min="3" max="3" width="17.59765625" customWidth="1"/>
    <col min="4" max="4" width="12.8984375" customWidth="1"/>
    <col min="5" max="26" width="9.3984375" customWidth="1"/>
  </cols>
  <sheetData>
    <row r="1" spans="1:4" ht="28.8" x14ac:dyDescent="0.25">
      <c r="A1" s="1" t="s">
        <v>0</v>
      </c>
      <c r="B1" s="2"/>
      <c r="C1" s="3" t="s">
        <v>1</v>
      </c>
      <c r="D1" s="4" t="s">
        <v>2</v>
      </c>
    </row>
    <row r="2" spans="1:4" ht="14.4" x14ac:dyDescent="0.3">
      <c r="A2" s="5">
        <v>0</v>
      </c>
      <c r="B2" s="6" t="s">
        <v>3</v>
      </c>
      <c r="C2" s="7">
        <v>0</v>
      </c>
      <c r="D2" s="8">
        <f>C2</f>
        <v>0</v>
      </c>
    </row>
    <row r="3" spans="1:4" ht="14.4" x14ac:dyDescent="0.3">
      <c r="A3" s="5">
        <v>1</v>
      </c>
      <c r="B3" s="9" t="s">
        <v>4</v>
      </c>
      <c r="C3" s="7">
        <v>0</v>
      </c>
      <c r="D3" s="8">
        <f>D2+C3/(1+B19)</f>
        <v>0</v>
      </c>
    </row>
    <row r="4" spans="1:4" ht="14.4" x14ac:dyDescent="0.3">
      <c r="A4" s="5">
        <v>2</v>
      </c>
      <c r="B4" s="9" t="s">
        <v>5</v>
      </c>
      <c r="C4" s="37">
        <v>0</v>
      </c>
      <c r="D4" s="8">
        <f>D3+C4/((1+B19)^2)</f>
        <v>0</v>
      </c>
    </row>
    <row r="5" spans="1:4" ht="14.4" x14ac:dyDescent="0.3">
      <c r="A5" s="5">
        <v>3</v>
      </c>
      <c r="B5" s="9" t="s">
        <v>6</v>
      </c>
      <c r="C5" s="37">
        <f>VANyTRI!C5*0.35</f>
        <v>28507.85</v>
      </c>
      <c r="D5" s="8">
        <f>D4+C5/((1+B19)^3)</f>
        <v>27062.082352485551</v>
      </c>
    </row>
    <row r="6" spans="1:4" ht="14.4" x14ac:dyDescent="0.3">
      <c r="A6" s="5">
        <v>4</v>
      </c>
      <c r="B6" s="9" t="s">
        <v>7</v>
      </c>
      <c r="C6" s="37">
        <f>VANyTRI!C6*0.35</f>
        <v>27382.6</v>
      </c>
      <c r="D6" s="8">
        <f>D5+C6/((1+$B$19)^4)</f>
        <v>52608.911926770641</v>
      </c>
    </row>
    <row r="7" spans="1:4" ht="14.4" x14ac:dyDescent="0.3">
      <c r="A7" s="5">
        <v>5</v>
      </c>
      <c r="B7" s="9" t="s">
        <v>8</v>
      </c>
      <c r="C7" s="37">
        <f>VANyTRI!C7*0.35</f>
        <v>13753.949999999999</v>
      </c>
      <c r="D7" s="8">
        <f>D6+C7/((1+$B$19)^5)</f>
        <v>65220.081103690281</v>
      </c>
    </row>
    <row r="8" spans="1:4" ht="14.4" x14ac:dyDescent="0.3">
      <c r="A8" s="10">
        <v>6</v>
      </c>
      <c r="B8" s="9" t="s">
        <v>9</v>
      </c>
      <c r="C8" s="37">
        <f>VANyTRI!C8*0.35</f>
        <v>13753.949999999999</v>
      </c>
      <c r="D8" s="8">
        <f>D7+C8/((1+$B$19)^6)</f>
        <v>77614.350565036366</v>
      </c>
    </row>
    <row r="9" spans="1:4" ht="14.4" x14ac:dyDescent="0.3">
      <c r="A9" s="10">
        <v>7</v>
      </c>
      <c r="B9" s="9" t="s">
        <v>10</v>
      </c>
      <c r="C9" s="37">
        <f>VANyTRI!C9*0.35</f>
        <v>9961.6999999999989</v>
      </c>
      <c r="D9" s="8">
        <f>D8+C9/((1+$B$19)^7)</f>
        <v>86436.868164646381</v>
      </c>
    </row>
    <row r="10" spans="1:4" ht="14.4" x14ac:dyDescent="0.3">
      <c r="A10" s="10">
        <v>8</v>
      </c>
      <c r="B10" s="9" t="s">
        <v>11</v>
      </c>
      <c r="C10" s="37">
        <f>VANyTRI!C10*0.35</f>
        <v>6169.0999999999995</v>
      </c>
      <c r="D10" s="8">
        <f>D9+C10/((1+$B$19)^8)</f>
        <v>91806.524200211396</v>
      </c>
    </row>
    <row r="11" spans="1:4" ht="14.4" x14ac:dyDescent="0.3">
      <c r="A11" s="10">
        <v>9</v>
      </c>
      <c r="B11" s="9" t="s">
        <v>12</v>
      </c>
      <c r="C11" s="37">
        <f>VANyTRI!C11*0.35</f>
        <v>6169.0999999999995</v>
      </c>
      <c r="D11" s="8">
        <f>D10+C11/((1+$B$19)^9)</f>
        <v>97083.827429267927</v>
      </c>
    </row>
    <row r="12" spans="1:4" thickBot="1" x14ac:dyDescent="0.35">
      <c r="A12" s="11">
        <v>10</v>
      </c>
      <c r="B12" s="12" t="s">
        <v>13</v>
      </c>
      <c r="C12" s="38">
        <f>VANyTRI!C12*0.35</f>
        <v>1251.25</v>
      </c>
      <c r="D12" s="13">
        <f>D11+C12/((1+$B$19)^10)</f>
        <v>98135.789088759513</v>
      </c>
    </row>
    <row r="13" spans="1:4" ht="16.8" thickTop="1" x14ac:dyDescent="0.45">
      <c r="B13" s="14"/>
      <c r="C13" s="55">
        <f>SUM(C2:C12)</f>
        <v>106949.5</v>
      </c>
      <c r="D13" s="56">
        <f>SUM(D2:D12)</f>
        <v>595968.43483086803</v>
      </c>
    </row>
    <row r="19" spans="1:2" ht="13.8" x14ac:dyDescent="0.25">
      <c r="A19" s="49" t="s">
        <v>14</v>
      </c>
      <c r="B19" s="51">
        <v>1.7500000000000002E-2</v>
      </c>
    </row>
    <row r="20" spans="1:2" ht="13.8" x14ac:dyDescent="0.25">
      <c r="A20" s="50"/>
      <c r="B20" s="52"/>
    </row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9:A20"/>
    <mergeCell ref="B19:B20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C13" sqref="C13"/>
    </sheetView>
  </sheetViews>
  <sheetFormatPr baseColWidth="10" defaultColWidth="12.59765625" defaultRowHeight="15" customHeight="1" x14ac:dyDescent="0.25"/>
  <cols>
    <col min="1" max="1" width="7.19921875" customWidth="1"/>
    <col min="2" max="2" width="13.09765625" customWidth="1"/>
    <col min="3" max="3" width="17.59765625" customWidth="1"/>
    <col min="4" max="4" width="12.8984375" customWidth="1"/>
    <col min="5" max="26" width="9.3984375" customWidth="1"/>
  </cols>
  <sheetData>
    <row r="1" spans="1:4" ht="28.8" x14ac:dyDescent="0.25">
      <c r="A1" s="1" t="s">
        <v>0</v>
      </c>
      <c r="B1" s="2"/>
      <c r="C1" s="3" t="s">
        <v>1</v>
      </c>
      <c r="D1" s="4" t="s">
        <v>2</v>
      </c>
    </row>
    <row r="2" spans="1:4" ht="14.4" x14ac:dyDescent="0.3">
      <c r="A2" s="5">
        <v>0</v>
      </c>
      <c r="B2" s="6" t="s">
        <v>3</v>
      </c>
      <c r="C2" s="7">
        <v>0</v>
      </c>
      <c r="D2" s="8">
        <f>C2</f>
        <v>0</v>
      </c>
    </row>
    <row r="3" spans="1:4" ht="14.4" x14ac:dyDescent="0.3">
      <c r="A3" s="5">
        <v>1</v>
      </c>
      <c r="B3" s="9" t="s">
        <v>4</v>
      </c>
      <c r="C3" s="7">
        <v>0</v>
      </c>
      <c r="D3" s="8">
        <f>D2+C3/(1+B19)</f>
        <v>0</v>
      </c>
    </row>
    <row r="4" spans="1:4" ht="14.4" x14ac:dyDescent="0.3">
      <c r="A4" s="5">
        <v>2</v>
      </c>
      <c r="B4" s="9" t="s">
        <v>5</v>
      </c>
      <c r="C4" s="37">
        <v>0</v>
      </c>
      <c r="D4" s="8">
        <f>D3+C4/((1+B19)^2)</f>
        <v>0</v>
      </c>
    </row>
    <row r="5" spans="1:4" ht="14.4" x14ac:dyDescent="0.3">
      <c r="A5" s="5">
        <v>3</v>
      </c>
      <c r="B5" s="9" t="s">
        <v>6</v>
      </c>
      <c r="C5" s="37">
        <f>VANyTRI!C5*0.03</f>
        <v>2443.5299999999997</v>
      </c>
      <c r="D5" s="8">
        <f>D4+C5/((1+B19)^3)</f>
        <v>2319.6070587844756</v>
      </c>
    </row>
    <row r="6" spans="1:4" ht="14.4" x14ac:dyDescent="0.3">
      <c r="A6" s="5">
        <v>4</v>
      </c>
      <c r="B6" s="9" t="s">
        <v>7</v>
      </c>
      <c r="C6" s="37">
        <f>VANyTRI!C6*0.03</f>
        <v>2347.08</v>
      </c>
      <c r="D6" s="8">
        <f>D5+C6/((1+$B$19)^4)</f>
        <v>4509.3353080089119</v>
      </c>
    </row>
    <row r="7" spans="1:4" ht="14.4" x14ac:dyDescent="0.3">
      <c r="A7" s="5">
        <v>5</v>
      </c>
      <c r="B7" s="9" t="s">
        <v>8</v>
      </c>
      <c r="C7" s="37">
        <f>VANyTRI!C7*0.03</f>
        <v>1178.9099999999999</v>
      </c>
      <c r="D7" s="8">
        <f>D6+C7/((1+$B$19)^5)</f>
        <v>5590.2926660305957</v>
      </c>
    </row>
    <row r="8" spans="1:4" ht="14.4" x14ac:dyDescent="0.3">
      <c r="A8" s="10">
        <v>6</v>
      </c>
      <c r="B8" s="9" t="s">
        <v>9</v>
      </c>
      <c r="C8" s="37">
        <f>VANyTRI!C8*0.03</f>
        <v>1178.9099999999999</v>
      </c>
      <c r="D8" s="8">
        <f>D7+C8/((1+$B$19)^6)</f>
        <v>6652.6586198602599</v>
      </c>
    </row>
    <row r="9" spans="1:4" ht="14.4" x14ac:dyDescent="0.3">
      <c r="A9" s="10">
        <v>7</v>
      </c>
      <c r="B9" s="9" t="s">
        <v>10</v>
      </c>
      <c r="C9" s="37">
        <f>VANyTRI!C9*0.03</f>
        <v>853.86</v>
      </c>
      <c r="D9" s="8">
        <f>D8+C9/((1+$B$19)^7)</f>
        <v>7408.8744141125462</v>
      </c>
    </row>
    <row r="10" spans="1:4" ht="14.4" x14ac:dyDescent="0.3">
      <c r="A10" s="10">
        <v>8</v>
      </c>
      <c r="B10" s="9" t="s">
        <v>11</v>
      </c>
      <c r="C10" s="37">
        <f>VANyTRI!C10*0.03</f>
        <v>528.78</v>
      </c>
      <c r="D10" s="8">
        <f>D9+C10/((1+$B$19)^8)</f>
        <v>7869.1306457324054</v>
      </c>
    </row>
    <row r="11" spans="1:4" ht="14.4" x14ac:dyDescent="0.3">
      <c r="A11" s="10">
        <v>9</v>
      </c>
      <c r="B11" s="9" t="s">
        <v>12</v>
      </c>
      <c r="C11" s="37">
        <f>VANyTRI!C11*0.03</f>
        <v>528.78</v>
      </c>
      <c r="D11" s="8">
        <f>D10+C11/((1+$B$19)^9)</f>
        <v>8321.470922508679</v>
      </c>
    </row>
    <row r="12" spans="1:4" thickBot="1" x14ac:dyDescent="0.35">
      <c r="A12" s="11">
        <v>10</v>
      </c>
      <c r="B12" s="12" t="s">
        <v>13</v>
      </c>
      <c r="C12" s="37">
        <f>VANyTRI!C12*0.03</f>
        <v>107.25</v>
      </c>
      <c r="D12" s="13">
        <f>D11+C12/((1+$B$19)^10)</f>
        <v>8411.6390647508142</v>
      </c>
    </row>
    <row r="13" spans="1:4" ht="16.8" thickTop="1" x14ac:dyDescent="0.45">
      <c r="B13" s="14"/>
      <c r="C13" s="55">
        <f>SUM(C2:C12)</f>
        <v>9167.1</v>
      </c>
      <c r="D13" s="55">
        <f>SUM(D2:D12)</f>
        <v>51083.00869978869</v>
      </c>
    </row>
    <row r="19" spans="1:2" ht="13.8" x14ac:dyDescent="0.25">
      <c r="A19" s="49" t="s">
        <v>14</v>
      </c>
      <c r="B19" s="51">
        <v>1.7500000000000002E-2</v>
      </c>
    </row>
    <row r="20" spans="1:2" ht="13.8" x14ac:dyDescent="0.25">
      <c r="A20" s="50"/>
      <c r="B20" s="52"/>
    </row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9:A20"/>
    <mergeCell ref="B19:B20"/>
  </mergeCells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4"/>
  <sheetViews>
    <sheetView topLeftCell="A8" workbookViewId="0">
      <selection activeCell="C20" sqref="C20"/>
    </sheetView>
  </sheetViews>
  <sheetFormatPr baseColWidth="10" defaultColWidth="12.59765625" defaultRowHeight="15" customHeight="1" x14ac:dyDescent="0.25"/>
  <cols>
    <col min="1" max="1" width="7.69921875" customWidth="1"/>
    <col min="2" max="2" width="15" customWidth="1"/>
    <col min="3" max="3" width="26.59765625" customWidth="1"/>
    <col min="4" max="4" width="12" bestFit="1" customWidth="1"/>
    <col min="5" max="6" width="11.09765625" bestFit="1" customWidth="1"/>
    <col min="7" max="7" width="10.3984375" bestFit="1" customWidth="1"/>
    <col min="8" max="11" width="11.69921875" bestFit="1" customWidth="1"/>
    <col min="12" max="26" width="9.3984375" customWidth="1"/>
  </cols>
  <sheetData>
    <row r="1" spans="1:11" thickTop="1" x14ac:dyDescent="0.25">
      <c r="A1" s="1" t="s">
        <v>0</v>
      </c>
      <c r="B1" s="2"/>
      <c r="C1" s="3" t="s">
        <v>1</v>
      </c>
    </row>
    <row r="2" spans="1:11" ht="14.4" x14ac:dyDescent="0.3">
      <c r="A2" s="5">
        <v>0</v>
      </c>
      <c r="B2" s="6" t="s">
        <v>3</v>
      </c>
      <c r="C2" s="7">
        <f>VANyTRI!C2</f>
        <v>-13691</v>
      </c>
      <c r="D2" s="23"/>
    </row>
    <row r="3" spans="1:11" ht="14.4" x14ac:dyDescent="0.3">
      <c r="A3" s="5">
        <v>1</v>
      </c>
      <c r="B3" s="9" t="s">
        <v>4</v>
      </c>
      <c r="C3" s="7">
        <f>VANyTRI!C3</f>
        <v>-16907</v>
      </c>
      <c r="D3" s="23"/>
    </row>
    <row r="4" spans="1:11" ht="14.4" x14ac:dyDescent="0.3">
      <c r="A4" s="5">
        <v>2</v>
      </c>
      <c r="B4" s="9" t="s">
        <v>5</v>
      </c>
      <c r="C4" s="7">
        <f>VANyTRI!C4</f>
        <v>-16907</v>
      </c>
    </row>
    <row r="5" spans="1:11" ht="14.4" x14ac:dyDescent="0.3">
      <c r="A5" s="5">
        <v>3</v>
      </c>
      <c r="B5" s="9" t="s">
        <v>6</v>
      </c>
      <c r="C5" s="7">
        <f>VANyTRI!C5</f>
        <v>81451</v>
      </c>
    </row>
    <row r="6" spans="1:11" ht="14.4" x14ac:dyDescent="0.3">
      <c r="A6" s="5">
        <v>4</v>
      </c>
      <c r="B6" s="9" t="s">
        <v>7</v>
      </c>
      <c r="C6" s="7">
        <f>VANyTRI!C6</f>
        <v>78236</v>
      </c>
    </row>
    <row r="7" spans="1:11" ht="14.4" x14ac:dyDescent="0.3">
      <c r="A7" s="5">
        <v>5</v>
      </c>
      <c r="B7" s="9" t="s">
        <v>8</v>
      </c>
      <c r="C7" s="7">
        <f>VANyTRI!C7</f>
        <v>39297</v>
      </c>
    </row>
    <row r="8" spans="1:11" ht="14.4" x14ac:dyDescent="0.3">
      <c r="A8" s="10">
        <v>6</v>
      </c>
      <c r="B8" s="9" t="s">
        <v>9</v>
      </c>
      <c r="C8" s="7">
        <f>VANyTRI!C8</f>
        <v>39297</v>
      </c>
    </row>
    <row r="9" spans="1:11" ht="14.4" x14ac:dyDescent="0.3">
      <c r="A9" s="10">
        <v>7</v>
      </c>
      <c r="B9" s="9" t="s">
        <v>10</v>
      </c>
      <c r="C9" s="7">
        <f>VANyTRI!C9</f>
        <v>28462</v>
      </c>
    </row>
    <row r="10" spans="1:11" ht="14.4" x14ac:dyDescent="0.3">
      <c r="A10" s="10">
        <v>8</v>
      </c>
      <c r="B10" s="9" t="s">
        <v>11</v>
      </c>
      <c r="C10" s="7">
        <f>VANyTRI!C10</f>
        <v>17626</v>
      </c>
    </row>
    <row r="11" spans="1:11" ht="14.4" x14ac:dyDescent="0.3">
      <c r="A11" s="10">
        <v>9</v>
      </c>
      <c r="B11" s="9" t="s">
        <v>12</v>
      </c>
      <c r="C11" s="7">
        <f>VANyTRI!C11</f>
        <v>17626</v>
      </c>
    </row>
    <row r="12" spans="1:11" thickBot="1" x14ac:dyDescent="0.35">
      <c r="A12" s="11">
        <v>10</v>
      </c>
      <c r="B12" s="12" t="s">
        <v>13</v>
      </c>
      <c r="C12" s="7">
        <f>VANyTRI!C12</f>
        <v>3575</v>
      </c>
    </row>
    <row r="13" spans="1:11" thickTop="1" x14ac:dyDescent="0.3">
      <c r="A13" s="53" t="s">
        <v>29</v>
      </c>
      <c r="B13" s="54"/>
      <c r="C13" s="24">
        <v>0.1</v>
      </c>
      <c r="D13" s="25">
        <v>0.2</v>
      </c>
      <c r="E13" s="25">
        <v>0.3</v>
      </c>
      <c r="F13" s="25">
        <v>0.4</v>
      </c>
      <c r="G13" s="25">
        <v>0.5</v>
      </c>
      <c r="H13" s="25">
        <v>0.6</v>
      </c>
      <c r="I13" s="25">
        <v>0.7</v>
      </c>
      <c r="J13" s="25">
        <v>0.8</v>
      </c>
      <c r="K13" s="25">
        <v>0.9</v>
      </c>
    </row>
    <row r="14" spans="1:11" ht="14.4" x14ac:dyDescent="0.3">
      <c r="A14" s="53" t="s">
        <v>2</v>
      </c>
      <c r="B14" s="54"/>
      <c r="C14" s="23">
        <f t="array" ref="C14">NPV(C13,$C$3,$C$4,$C$5,$C$6,$C$7,$C$8,$C$9,$C$10,$C$11,$C$12)+$C$2</f>
        <v>149861.95985683077</v>
      </c>
      <c r="D14" s="23">
        <f>NPV(D13,$C$3,$C$4,$C$5,$C$6,$C$7,$C$8,$C$9,$C$10,$C$11,$C$12)+$C$2</f>
        <v>90333.363136756001</v>
      </c>
      <c r="E14" s="23">
        <f t="shared" ref="E14:K14" si="0">NPV(E13,$C$3,$C$4,$C$5,$C$6,$C$7,$C$8,$C$9,$C$10,$C$11,$C$12)+$C$2</f>
        <v>55109.131499392926</v>
      </c>
      <c r="F14" s="23">
        <f t="shared" si="0"/>
        <v>33052.119029271147</v>
      </c>
      <c r="G14" s="23">
        <f t="shared" si="0"/>
        <v>18609.996833138586</v>
      </c>
      <c r="H14" s="23">
        <f t="shared" si="0"/>
        <v>8810.815980388772</v>
      </c>
      <c r="I14" s="23">
        <f t="shared" si="0"/>
        <v>1967.8056121527534</v>
      </c>
      <c r="J14" s="23">
        <f t="shared" si="0"/>
        <v>-2924.2392742168886</v>
      </c>
      <c r="K14" s="23">
        <f t="shared" si="0"/>
        <v>-6489.4231002796178</v>
      </c>
    </row>
    <row r="15" spans="1:11" ht="14.4" x14ac:dyDescent="0.3">
      <c r="A15" s="53" t="s">
        <v>30</v>
      </c>
      <c r="B15" s="54"/>
      <c r="C15" s="26">
        <f>IRR(C2:C12)</f>
        <v>0.73640554759250154</v>
      </c>
      <c r="D15" s="27"/>
      <c r="E15" s="27"/>
      <c r="F15" s="23"/>
      <c r="G15" s="27"/>
      <c r="H15" s="27"/>
      <c r="I15" s="27"/>
      <c r="J15" s="27"/>
      <c r="K15" s="27"/>
    </row>
    <row r="16" spans="1:11" ht="14.4" x14ac:dyDescent="0.3">
      <c r="A16" s="53" t="s">
        <v>31</v>
      </c>
      <c r="B16" s="54"/>
      <c r="C16" s="23">
        <f t="array" ref="C16">NPV(C15,$C$3,$C$4,$C$5,$C$6,$C$7,$C$8,$C$9,$C$10,$C$11,$C$12)+$C$2</f>
        <v>0</v>
      </c>
      <c r="D16" s="28"/>
      <c r="F16" s="25"/>
    </row>
    <row r="17" spans="2:6" ht="14.4" x14ac:dyDescent="0.3">
      <c r="F17" s="28"/>
    </row>
    <row r="18" spans="2:6" ht="15" customHeight="1" x14ac:dyDescent="0.25">
      <c r="B18" s="48"/>
    </row>
    <row r="20" spans="2:6" ht="14.4" x14ac:dyDescent="0.3">
      <c r="F20" s="28"/>
    </row>
    <row r="25" spans="2:6" ht="15.75" customHeight="1" x14ac:dyDescent="0.25"/>
    <row r="26" spans="2:6" ht="15.75" customHeight="1" x14ac:dyDescent="0.25"/>
    <row r="27" spans="2:6" ht="15.75" customHeight="1" x14ac:dyDescent="0.25"/>
    <row r="28" spans="2:6" ht="15.75" customHeight="1" x14ac:dyDescent="0.25"/>
    <row r="29" spans="2:6" ht="15.75" customHeight="1" x14ac:dyDescent="0.25"/>
    <row r="30" spans="2:6" ht="15.75" customHeight="1" x14ac:dyDescent="0.25"/>
    <row r="31" spans="2:6" ht="15.75" customHeight="1" x14ac:dyDescent="0.25"/>
    <row r="32" spans="2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4">
    <mergeCell ref="A13:B13"/>
    <mergeCell ref="A14:B14"/>
    <mergeCell ref="A15:B15"/>
    <mergeCell ref="A16:B1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2.59765625" defaultRowHeight="15" customHeight="1" x14ac:dyDescent="0.25"/>
  <cols>
    <col min="1" max="1" width="13.5" customWidth="1"/>
    <col min="2" max="2" width="24.09765625" customWidth="1"/>
    <col min="3" max="26" width="9.3984375" customWidth="1"/>
  </cols>
  <sheetData>
    <row r="1" spans="1:2" ht="28.8" x14ac:dyDescent="0.25">
      <c r="A1" s="15" t="s">
        <v>3</v>
      </c>
      <c r="B1" s="16" t="s">
        <v>15</v>
      </c>
    </row>
    <row r="2" spans="1:2" ht="28.8" x14ac:dyDescent="0.25">
      <c r="A2" s="17" t="s">
        <v>16</v>
      </c>
      <c r="B2" s="18" t="s">
        <v>17</v>
      </c>
    </row>
    <row r="3" spans="1:2" ht="28.8" x14ac:dyDescent="0.25">
      <c r="A3" s="17" t="s">
        <v>18</v>
      </c>
      <c r="B3" s="18" t="s">
        <v>19</v>
      </c>
    </row>
    <row r="4" spans="1:2" ht="28.8" x14ac:dyDescent="0.25">
      <c r="A4" s="17" t="s">
        <v>20</v>
      </c>
      <c r="B4" s="18" t="s">
        <v>21</v>
      </c>
    </row>
    <row r="5" spans="1:2" ht="28.8" x14ac:dyDescent="0.25">
      <c r="A5" s="17" t="s">
        <v>22</v>
      </c>
      <c r="B5" s="18" t="s">
        <v>23</v>
      </c>
    </row>
    <row r="6" spans="1:2" ht="28.8" x14ac:dyDescent="0.25">
      <c r="A6" s="17" t="s">
        <v>24</v>
      </c>
      <c r="B6" s="18" t="s">
        <v>25</v>
      </c>
    </row>
    <row r="7" spans="1:2" ht="13.8" x14ac:dyDescent="0.25">
      <c r="A7" s="19" t="s">
        <v>26</v>
      </c>
      <c r="B7" s="20" t="s">
        <v>26</v>
      </c>
    </row>
    <row r="8" spans="1:2" ht="13.8" x14ac:dyDescent="0.25">
      <c r="A8" s="19" t="s">
        <v>26</v>
      </c>
      <c r="B8" s="20" t="s">
        <v>26</v>
      </c>
    </row>
    <row r="9" spans="1:2" ht="13.8" x14ac:dyDescent="0.25">
      <c r="A9" s="19" t="s">
        <v>26</v>
      </c>
      <c r="B9" s="20" t="s">
        <v>26</v>
      </c>
    </row>
    <row r="10" spans="1:2" ht="28.8" x14ac:dyDescent="0.25">
      <c r="A10" s="21" t="s">
        <v>27</v>
      </c>
      <c r="B10" s="22" t="s">
        <v>28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VANyTRI</vt:lpstr>
      <vt:lpstr>Ganancias</vt:lpstr>
      <vt:lpstr>IIBB</vt:lpstr>
      <vt:lpstr>VANyTIR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 Musso Rodriguez</dc:creator>
  <cp:lastModifiedBy>luis Quiroga</cp:lastModifiedBy>
  <dcterms:created xsi:type="dcterms:W3CDTF">2019-04-05T12:41:51Z</dcterms:created>
  <dcterms:modified xsi:type="dcterms:W3CDTF">2021-11-04T15:18:00Z</dcterms:modified>
</cp:coreProperties>
</file>