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ED905C7E-5B92-463E-9C3F-D59DE246786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rmado Placa" sheetId="3" r:id="rId1"/>
    <sheet name="Armado Gabinete" sheetId="4" r:id="rId2"/>
    <sheet name="Consumo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6" l="1"/>
  <c r="H14" i="6"/>
  <c r="G14" i="6"/>
  <c r="F14" i="6"/>
  <c r="E14" i="6"/>
  <c r="L4" i="6"/>
  <c r="D22" i="6" l="1"/>
  <c r="M4" i="6"/>
  <c r="E4" i="6"/>
  <c r="C5" i="6"/>
  <c r="C4" i="6"/>
  <c r="D5" i="6"/>
  <c r="D4" i="6"/>
  <c r="D14" i="6"/>
  <c r="G4" i="6"/>
  <c r="H4" i="6"/>
  <c r="F22" i="4"/>
  <c r="D16" i="6" l="1"/>
  <c r="D18" i="6" s="1"/>
  <c r="D20" i="6" s="1"/>
  <c r="J14" i="6"/>
  <c r="B14" i="6"/>
  <c r="G12" i="4"/>
  <c r="H12" i="4" s="1"/>
  <c r="J16" i="6" l="1"/>
  <c r="J18" i="6" s="1"/>
  <c r="L16" i="6"/>
  <c r="L18" i="6" s="1"/>
  <c r="H21" i="3"/>
  <c r="I21" i="3" s="1"/>
  <c r="H25" i="3" l="1"/>
  <c r="I25" i="3" s="1"/>
  <c r="H26" i="3"/>
  <c r="I26" i="3" s="1"/>
  <c r="H13" i="3"/>
  <c r="I13" i="3" s="1"/>
  <c r="H7" i="3" l="1"/>
  <c r="I7" i="3" s="1"/>
  <c r="H9" i="3" l="1"/>
  <c r="I9" i="3" s="1"/>
  <c r="H30" i="3" l="1"/>
  <c r="I30" i="3" s="1"/>
  <c r="H15" i="3" l="1"/>
  <c r="I15" i="3" l="1"/>
  <c r="H22" i="3"/>
  <c r="I22" i="3" s="1"/>
  <c r="H18" i="3" l="1"/>
  <c r="I18" i="3" l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2" i="4"/>
  <c r="H2" i="4" s="1"/>
  <c r="H13" i="4" l="1"/>
  <c r="H22" i="4" s="1"/>
  <c r="H3" i="3"/>
  <c r="I3" i="3" s="1"/>
  <c r="H4" i="3"/>
  <c r="I4" i="3" s="1"/>
  <c r="H5" i="3"/>
  <c r="H6" i="3"/>
  <c r="I6" i="3" s="1"/>
  <c r="H8" i="3"/>
  <c r="I8" i="3" s="1"/>
  <c r="H10" i="3"/>
  <c r="I10" i="3" s="1"/>
  <c r="H11" i="3"/>
  <c r="I11" i="3" s="1"/>
  <c r="H12" i="3"/>
  <c r="H14" i="3"/>
  <c r="H16" i="3"/>
  <c r="I16" i="3" s="1"/>
  <c r="H17" i="3"/>
  <c r="I17" i="3" s="1"/>
  <c r="H19" i="3"/>
  <c r="H20" i="3"/>
  <c r="I20" i="3" s="1"/>
  <c r="H23" i="3"/>
  <c r="I23" i="3" s="1"/>
  <c r="H24" i="3"/>
  <c r="H27" i="3"/>
  <c r="H28" i="3"/>
  <c r="H29" i="3"/>
  <c r="I29" i="3" s="1"/>
  <c r="H31" i="3"/>
  <c r="I31" i="3" s="1"/>
  <c r="H32" i="3"/>
  <c r="I32" i="3" s="1"/>
  <c r="H33" i="3"/>
  <c r="H34" i="3"/>
  <c r="H2" i="3"/>
  <c r="I2" i="3" s="1"/>
  <c r="I27" i="3" l="1"/>
  <c r="I34" i="3"/>
  <c r="I33" i="3"/>
  <c r="I28" i="3"/>
  <c r="I24" i="3"/>
  <c r="I19" i="3"/>
  <c r="I14" i="3"/>
  <c r="I12" i="3"/>
  <c r="I5" i="3"/>
  <c r="I35" i="3" l="1"/>
</calcChain>
</file>

<file path=xl/sharedStrings.xml><?xml version="1.0" encoding="utf-8"?>
<sst xmlns="http://schemas.openxmlformats.org/spreadsheetml/2006/main" count="214" uniqueCount="153">
  <si>
    <t>Materiales</t>
  </si>
  <si>
    <t xml:space="preserve">Detalle  </t>
  </si>
  <si>
    <t>Responsable</t>
  </si>
  <si>
    <t>Proveedor</t>
  </si>
  <si>
    <t>Costo Unitario (USD)</t>
  </si>
  <si>
    <t>IVA</t>
  </si>
  <si>
    <t>Costo parcial (USD)</t>
  </si>
  <si>
    <t>Costo 8 ch (USD)</t>
  </si>
  <si>
    <t>Estado</t>
  </si>
  <si>
    <t>mDot</t>
  </si>
  <si>
    <t>MTDOT-915-AU-X1P-SMA-1</t>
  </si>
  <si>
    <t>Multitech</t>
  </si>
  <si>
    <t>FALTA</t>
  </si>
  <si>
    <t>Cicem SRL</t>
  </si>
  <si>
    <t>Stock</t>
  </si>
  <si>
    <t>Resistencias R2</t>
  </si>
  <si>
    <t>Resistencias R3</t>
  </si>
  <si>
    <t>Resistencias R4</t>
  </si>
  <si>
    <t>Resistencias R5</t>
  </si>
  <si>
    <t xml:space="preserve">Preset vertical </t>
  </si>
  <si>
    <t>Valor 5K - 3296x</t>
  </si>
  <si>
    <t>100nF</t>
  </si>
  <si>
    <t>Capacitor Multicapa C5</t>
  </si>
  <si>
    <t>330nF</t>
  </si>
  <si>
    <t>22uF</t>
  </si>
  <si>
    <t>0.47uF</t>
  </si>
  <si>
    <t>2,54 mm pitch</t>
  </si>
  <si>
    <t>Tira de Pines Macho p/ PCB x 10</t>
  </si>
  <si>
    <t>2 mm pitch</t>
  </si>
  <si>
    <t>Microelectronica</t>
  </si>
  <si>
    <t>Tira de Pines Hembra p/ PCB x 10</t>
  </si>
  <si>
    <t>Comparador Ultra bajo consumo</t>
  </si>
  <si>
    <t xml:space="preserve">TS3v3 </t>
  </si>
  <si>
    <t>Zocalo</t>
  </si>
  <si>
    <t>DIP-8</t>
  </si>
  <si>
    <t xml:space="preserve">Diodo </t>
  </si>
  <si>
    <t>1n4007</t>
  </si>
  <si>
    <t>Diodo Schottky</t>
  </si>
  <si>
    <t>Jumper largo con cola</t>
  </si>
  <si>
    <t>pitch 2,54 mm</t>
  </si>
  <si>
    <t>Push Button</t>
  </si>
  <si>
    <t>Tact switch 4.3 mm</t>
  </si>
  <si>
    <t>Transistor</t>
  </si>
  <si>
    <t>BC337</t>
  </si>
  <si>
    <t>Led Rojo</t>
  </si>
  <si>
    <t>5 mm</t>
  </si>
  <si>
    <t>Regulador Voltaje</t>
  </si>
  <si>
    <t>LM317T</t>
  </si>
  <si>
    <t>Regulador Voltaje 5V</t>
  </si>
  <si>
    <t>LM2940</t>
  </si>
  <si>
    <t>para TO-220</t>
  </si>
  <si>
    <t>Borneras 3 vias a 90 para PCB</t>
  </si>
  <si>
    <t>Hembra</t>
  </si>
  <si>
    <t>Borneras 2 vias a 90 para PCB</t>
  </si>
  <si>
    <t xml:space="preserve">Hembra </t>
  </si>
  <si>
    <t>Porta Fuse PCB</t>
  </si>
  <si>
    <t>20x5 mm</t>
  </si>
  <si>
    <t>PCB</t>
  </si>
  <si>
    <t>Total</t>
  </si>
  <si>
    <t>Costo Referencia - Se debe Confirmar</t>
  </si>
  <si>
    <t>Faltante - Se debe Comprar</t>
  </si>
  <si>
    <t>Tarea</t>
  </si>
  <si>
    <t>Horas</t>
  </si>
  <si>
    <t>Diseño circuito impreso</t>
  </si>
  <si>
    <t>Damez - 1 ingeniero</t>
  </si>
  <si>
    <t>horas programacion uC</t>
  </si>
  <si>
    <t>horas programacion App Windows</t>
  </si>
  <si>
    <t>horas diseño hardware</t>
  </si>
  <si>
    <t>Horas Armado c/PCB y pruebas</t>
  </si>
  <si>
    <t>5 hrs soldado componentes</t>
  </si>
  <si>
    <t>Horas creacion Documentacion</t>
  </si>
  <si>
    <t>Unidades</t>
  </si>
  <si>
    <t>costo Parcial (USD)</t>
  </si>
  <si>
    <t>Costo 1 Kit (USD)</t>
  </si>
  <si>
    <t xml:space="preserve">Gabinete estanco Q Energy </t>
  </si>
  <si>
    <t>bandeja 230X280X140 código 17232814</t>
  </si>
  <si>
    <t>Genrod</t>
  </si>
  <si>
    <t>Kit fijacion gabinete Q Energy</t>
  </si>
  <si>
    <t>Soporte Bateria</t>
  </si>
  <si>
    <t>Soporte aluminio</t>
  </si>
  <si>
    <t>Damez</t>
  </si>
  <si>
    <t>Panel Solar 12V 3W</t>
  </si>
  <si>
    <t>Solartec</t>
  </si>
  <si>
    <t>L-Com</t>
  </si>
  <si>
    <t>Torres separadoras</t>
  </si>
  <si>
    <t>metalicas 15mm</t>
  </si>
  <si>
    <t>Varios</t>
  </si>
  <si>
    <t>Cables, termocontraibles, terminales</t>
  </si>
  <si>
    <t>10x10 cm</t>
  </si>
  <si>
    <t>Horas Armado RTU y pruebas</t>
  </si>
  <si>
    <t>Sleep [mA]</t>
  </si>
  <si>
    <t>Calculo Logica [mA]</t>
  </si>
  <si>
    <t>Tiempo Calculo[Seg]</t>
  </si>
  <si>
    <t>Periodo transmision [Seg]</t>
  </si>
  <si>
    <t>Sleep [Seg]</t>
  </si>
  <si>
    <t>Comparadores TS3V393 x 2</t>
  </si>
  <si>
    <t>Comparadores TS3V393 x 4</t>
  </si>
  <si>
    <t>Comparadores TS3V393 x 6</t>
  </si>
  <si>
    <t>Comparadores TS3V393 x 8</t>
  </si>
  <si>
    <t>Energia [mWh]</t>
  </si>
  <si>
    <t>Comparadores TS3V393 x 8 - 8 ch</t>
  </si>
  <si>
    <t>Cantidad</t>
  </si>
  <si>
    <t>Resistencia R6</t>
  </si>
  <si>
    <t>Este reemplaza a la resistencia de 240 del 317.</t>
  </si>
  <si>
    <t>Este reemplaza al de de 470nF ceramico. Preguntar igual por el valor original</t>
  </si>
  <si>
    <t>Este en realidad se reemplaza por el de 1uF. Preguntar igual por el valor original</t>
  </si>
  <si>
    <t>Tira de Pines Hembra p/ USB x 10</t>
  </si>
  <si>
    <t>Tira de Pines Macho p/ JMP x 20</t>
  </si>
  <si>
    <t>Diodo Zener 20V</t>
  </si>
  <si>
    <t>EYCOM</t>
  </si>
  <si>
    <t>Disipador</t>
  </si>
  <si>
    <t>SYC</t>
  </si>
  <si>
    <t>1N5357 20V 1W</t>
  </si>
  <si>
    <t>Led Verde</t>
  </si>
  <si>
    <t>Valor 1M 1% 1/4 W</t>
  </si>
  <si>
    <t>Valor 220K 1% 1/4 W</t>
  </si>
  <si>
    <t>Valor 220 1% 1/4 W</t>
  </si>
  <si>
    <t>Valor 1K 1% 1/4 W</t>
  </si>
  <si>
    <t>Valor 56k 1% 1/4 W</t>
  </si>
  <si>
    <t>Capacitor Cerámico Disco C1</t>
  </si>
  <si>
    <t>Capacitor Electrolitico 35V C2</t>
  </si>
  <si>
    <t>Capacitor Electrolitico 100V C4</t>
  </si>
  <si>
    <t>Led Azul</t>
  </si>
  <si>
    <t>SYC 1N5817</t>
  </si>
  <si>
    <t>Impreso doble Faz con TH y Serigrafia</t>
  </si>
  <si>
    <t>L-com 900 Mhz</t>
  </si>
  <si>
    <t>Pig tail 50cm RP SMA macho invertido a 90° a N Hembra pasachapa + Cable RG58</t>
  </si>
  <si>
    <t>Ver precio</t>
  </si>
  <si>
    <t>Regulador 5V (LM2940-5)</t>
  </si>
  <si>
    <t>Bateria 12v Acido 2.3Ah</t>
  </si>
  <si>
    <t>DGA Electronica</t>
  </si>
  <si>
    <t>Chapa Identificatoria</t>
  </si>
  <si>
    <t>Prensacables 1/4"</t>
  </si>
  <si>
    <t>Conforme a Ingeniería</t>
  </si>
  <si>
    <t>Antena 900 MHz 6 dbi Omni HG906UP-NF + Soporte</t>
  </si>
  <si>
    <t>Total USD</t>
  </si>
  <si>
    <t>Precio Unitario USD</t>
  </si>
  <si>
    <t>Precio Total USD</t>
  </si>
  <si>
    <t>Rx [mA]</t>
  </si>
  <si>
    <t>Tiempo Tx [Seg]</t>
  </si>
  <si>
    <t>Tiempo RX[Seg]</t>
  </si>
  <si>
    <t>Tx [mA]</t>
  </si>
  <si>
    <t>Periodo de Tx y Rx de paq[Seg]</t>
  </si>
  <si>
    <t>ConsumoEspera[mA]</t>
  </si>
  <si>
    <t>TiempoEspera [Seg]</t>
  </si>
  <si>
    <t>Para que dure 7 dias</t>
  </si>
  <si>
    <t>A/h enviando 6 veces en 1 hora</t>
  </si>
  <si>
    <t>Lo paso a A*segundo</t>
  </si>
  <si>
    <t>Se envía cada 15 minutos, por eso *4</t>
  </si>
  <si>
    <t>En días</t>
  </si>
  <si>
    <t>Con bateria de 2.3A/h en hs</t>
  </si>
  <si>
    <t>Con bateria de 7A/h en hs</t>
  </si>
  <si>
    <t>Promedio de consumo en 1 hora en mA x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</si>
</sst>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0" fillId="4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4" fillId="4" borderId="4" xfId="0" applyFont="1" applyFill="1" applyBorder="1"/>
    <xf numFmtId="0" fontId="0" fillId="5" borderId="4" xfId="0" applyFill="1" applyBorder="1"/>
    <xf numFmtId="0" fontId="0" fillId="6" borderId="5" xfId="0" applyFill="1" applyBorder="1"/>
    <xf numFmtId="0" fontId="0" fillId="6" borderId="5" xfId="0" applyNumberFormat="1" applyFill="1" applyBorder="1"/>
    <xf numFmtId="0" fontId="2" fillId="6" borderId="0" xfId="0" applyFont="1" applyFill="1"/>
    <xf numFmtId="0" fontId="0" fillId="6" borderId="0" xfId="0" applyFill="1"/>
    <xf numFmtId="0" fontId="4" fillId="6" borderId="5" xfId="0" applyFont="1" applyFill="1" applyBorder="1"/>
    <xf numFmtId="0" fontId="4" fillId="5" borderId="4" xfId="0" applyFont="1" applyFill="1" applyBorder="1"/>
    <xf numFmtId="0" fontId="0" fillId="5" borderId="4" xfId="0" applyNumberFormat="1" applyFill="1" applyBorder="1"/>
    <xf numFmtId="0" fontId="0" fillId="5" borderId="5" xfId="0" applyNumberFormat="1" applyFill="1" applyBorder="1"/>
    <xf numFmtId="0" fontId="0" fillId="5" borderId="5" xfId="0" applyFill="1" applyBorder="1"/>
    <xf numFmtId="0" fontId="0" fillId="5" borderId="0" xfId="0" applyFill="1"/>
    <xf numFmtId="0" fontId="2" fillId="5" borderId="0" xfId="0" applyFont="1" applyFill="1"/>
    <xf numFmtId="0" fontId="0" fillId="5" borderId="4" xfId="0" applyFont="1" applyFill="1" applyBorder="1"/>
    <xf numFmtId="0" fontId="3" fillId="5" borderId="4" xfId="0" applyFont="1" applyFill="1" applyBorder="1"/>
    <xf numFmtId="0" fontId="4" fillId="4" borderId="8" xfId="0" applyFont="1" applyFill="1" applyBorder="1"/>
    <xf numFmtId="0" fontId="5" fillId="0" borderId="7" xfId="0" applyFont="1" applyBorder="1"/>
    <xf numFmtId="2" fontId="0" fillId="0" borderId="4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3E1F-1309-4C4D-A832-214F126CDA7B}">
  <dimension ref="A1:K51"/>
  <sheetViews>
    <sheetView workbookViewId="0">
      <selection activeCell="F39" sqref="F39"/>
    </sheetView>
  </sheetViews>
  <sheetFormatPr baseColWidth="10" defaultColWidth="11.44140625" defaultRowHeight="14.4" x14ac:dyDescent="0.3"/>
  <cols>
    <col min="1" max="1" width="39.109375" bestFit="1" customWidth="1"/>
    <col min="2" max="2" width="34.5546875" bestFit="1" customWidth="1"/>
    <col min="3" max="3" width="25.44140625" bestFit="1" customWidth="1"/>
    <col min="4" max="4" width="13.109375" bestFit="1" customWidth="1"/>
    <col min="5" max="5" width="16.109375" bestFit="1" customWidth="1"/>
    <col min="6" max="6" width="19.109375" bestFit="1" customWidth="1"/>
    <col min="7" max="7" width="6" bestFit="1" customWidth="1"/>
    <col min="8" max="8" width="17.88671875" bestFit="1" customWidth="1"/>
    <col min="9" max="9" width="15.33203125" bestFit="1" customWidth="1"/>
    <col min="10" max="10" width="6.88671875" bestFit="1" customWidth="1"/>
  </cols>
  <sheetData>
    <row r="1" spans="1:11" ht="15" thickBot="1" x14ac:dyDescent="0.35">
      <c r="A1" s="1" t="s">
        <v>0</v>
      </c>
      <c r="B1" s="2" t="s">
        <v>1</v>
      </c>
      <c r="C1" s="2" t="s">
        <v>2</v>
      </c>
      <c r="D1" s="2" t="s">
        <v>101</v>
      </c>
      <c r="E1" s="2" t="s">
        <v>3</v>
      </c>
      <c r="F1" s="2" t="s">
        <v>4</v>
      </c>
      <c r="G1" s="14" t="s">
        <v>5</v>
      </c>
      <c r="H1" s="2" t="s">
        <v>6</v>
      </c>
      <c r="I1" s="2" t="s">
        <v>7</v>
      </c>
      <c r="J1" t="s">
        <v>8</v>
      </c>
    </row>
    <row r="2" spans="1:11" s="21" customFormat="1" x14ac:dyDescent="0.3">
      <c r="A2" s="18" t="s">
        <v>9</v>
      </c>
      <c r="B2" s="18" t="s">
        <v>10</v>
      </c>
      <c r="C2" s="18"/>
      <c r="D2" s="18">
        <v>1</v>
      </c>
      <c r="E2" s="22" t="s">
        <v>11</v>
      </c>
      <c r="F2" s="19">
        <v>32</v>
      </c>
      <c r="G2" s="19">
        <v>0.21</v>
      </c>
      <c r="H2" s="19">
        <f>F2+(F2*G2)</f>
        <v>38.72</v>
      </c>
      <c r="I2" s="18">
        <f>D2*H2</f>
        <v>38.72</v>
      </c>
      <c r="J2" s="20"/>
    </row>
    <row r="3" spans="1:11" s="27" customFormat="1" x14ac:dyDescent="0.3">
      <c r="A3" s="17" t="s">
        <v>15</v>
      </c>
      <c r="B3" s="17" t="s">
        <v>114</v>
      </c>
      <c r="C3" s="17"/>
      <c r="D3" s="17">
        <v>8</v>
      </c>
      <c r="E3" s="23" t="s">
        <v>111</v>
      </c>
      <c r="F3" s="24">
        <v>2.5000000000000001E-2</v>
      </c>
      <c r="G3" s="24">
        <v>0.21</v>
      </c>
      <c r="H3" s="25">
        <f t="shared" ref="H3:H34" si="0">F3+(F3*G3)</f>
        <v>3.0250000000000003E-2</v>
      </c>
      <c r="I3" s="26">
        <f t="shared" ref="I3:I20" si="1">D3*H3</f>
        <v>0.24200000000000002</v>
      </c>
    </row>
    <row r="4" spans="1:11" s="27" customFormat="1" x14ac:dyDescent="0.3">
      <c r="A4" s="17" t="s">
        <v>16</v>
      </c>
      <c r="B4" s="17" t="s">
        <v>115</v>
      </c>
      <c r="C4" s="17"/>
      <c r="D4" s="17">
        <v>8</v>
      </c>
      <c r="E4" s="23" t="s">
        <v>111</v>
      </c>
      <c r="F4" s="24">
        <v>2.5000000000000001E-2</v>
      </c>
      <c r="G4" s="24">
        <v>0.21</v>
      </c>
      <c r="H4" s="25">
        <f t="shared" si="0"/>
        <v>3.0250000000000003E-2</v>
      </c>
      <c r="I4" s="26">
        <f t="shared" si="1"/>
        <v>0.24200000000000002</v>
      </c>
    </row>
    <row r="5" spans="1:11" s="27" customFormat="1" x14ac:dyDescent="0.3">
      <c r="A5" s="17" t="s">
        <v>17</v>
      </c>
      <c r="B5" s="17" t="s">
        <v>116</v>
      </c>
      <c r="C5" s="17"/>
      <c r="D5" s="17">
        <v>4</v>
      </c>
      <c r="E5" s="23" t="s">
        <v>111</v>
      </c>
      <c r="F5" s="24">
        <v>2.5000000000000001E-2</v>
      </c>
      <c r="G5" s="24">
        <v>0.21</v>
      </c>
      <c r="H5" s="25">
        <f t="shared" si="0"/>
        <v>3.0250000000000003E-2</v>
      </c>
      <c r="I5" s="26">
        <f t="shared" si="1"/>
        <v>0.12100000000000001</v>
      </c>
      <c r="K5" s="27" t="s">
        <v>103</v>
      </c>
    </row>
    <row r="6" spans="1:11" s="27" customFormat="1" x14ac:dyDescent="0.3">
      <c r="A6" s="17" t="s">
        <v>18</v>
      </c>
      <c r="B6" s="17" t="s">
        <v>117</v>
      </c>
      <c r="C6" s="17"/>
      <c r="D6" s="17">
        <v>2</v>
      </c>
      <c r="E6" s="23" t="s">
        <v>111</v>
      </c>
      <c r="F6" s="24">
        <v>2.5000000000000001E-2</v>
      </c>
      <c r="G6" s="24">
        <v>0.21</v>
      </c>
      <c r="H6" s="25">
        <f t="shared" si="0"/>
        <v>3.0250000000000003E-2</v>
      </c>
      <c r="I6" s="26">
        <f t="shared" si="1"/>
        <v>6.0500000000000005E-2</v>
      </c>
    </row>
    <row r="7" spans="1:11" s="27" customFormat="1" x14ac:dyDescent="0.3">
      <c r="A7" s="17" t="s">
        <v>102</v>
      </c>
      <c r="B7" s="17" t="s">
        <v>118</v>
      </c>
      <c r="C7" s="17"/>
      <c r="D7" s="17">
        <v>3</v>
      </c>
      <c r="E7" s="23" t="s">
        <v>111</v>
      </c>
      <c r="F7" s="24">
        <v>2.5000000000000001E-2</v>
      </c>
      <c r="G7" s="24">
        <v>0.21</v>
      </c>
      <c r="H7" s="25">
        <f t="shared" si="0"/>
        <v>3.0250000000000003E-2</v>
      </c>
      <c r="I7" s="26">
        <f t="shared" si="1"/>
        <v>9.0750000000000011E-2</v>
      </c>
    </row>
    <row r="8" spans="1:11" s="27" customFormat="1" x14ac:dyDescent="0.3">
      <c r="A8" s="17" t="s">
        <v>19</v>
      </c>
      <c r="B8" s="17" t="s">
        <v>20</v>
      </c>
      <c r="C8" s="17"/>
      <c r="D8" s="17">
        <v>1</v>
      </c>
      <c r="E8" s="23" t="s">
        <v>111</v>
      </c>
      <c r="F8" s="24">
        <v>0.5</v>
      </c>
      <c r="G8" s="24">
        <v>0.21</v>
      </c>
      <c r="H8" s="25">
        <f t="shared" si="0"/>
        <v>0.60499999999999998</v>
      </c>
      <c r="I8" s="26">
        <f t="shared" si="1"/>
        <v>0.60499999999999998</v>
      </c>
    </row>
    <row r="9" spans="1:11" s="27" customFormat="1" x14ac:dyDescent="0.3">
      <c r="A9" s="17" t="s">
        <v>119</v>
      </c>
      <c r="B9" s="17" t="s">
        <v>21</v>
      </c>
      <c r="C9" s="17"/>
      <c r="D9" s="17">
        <v>1</v>
      </c>
      <c r="E9" s="23" t="s">
        <v>29</v>
      </c>
      <c r="F9" s="24">
        <v>0.03</v>
      </c>
      <c r="G9" s="24">
        <v>0.21</v>
      </c>
      <c r="H9" s="25">
        <f t="shared" ref="H9" si="2">F9+(F9*G9)</f>
        <v>3.6299999999999999E-2</v>
      </c>
      <c r="I9" s="26">
        <f t="shared" ref="I9" si="3">D9*H9</f>
        <v>3.6299999999999999E-2</v>
      </c>
    </row>
    <row r="10" spans="1:11" s="27" customFormat="1" x14ac:dyDescent="0.3">
      <c r="A10" s="17" t="s">
        <v>22</v>
      </c>
      <c r="B10" s="17" t="s">
        <v>23</v>
      </c>
      <c r="C10" s="17"/>
      <c r="D10" s="17">
        <v>1</v>
      </c>
      <c r="E10" s="23" t="s">
        <v>29</v>
      </c>
      <c r="F10" s="24">
        <v>0.03</v>
      </c>
      <c r="G10" s="24">
        <v>0.21</v>
      </c>
      <c r="H10" s="25">
        <f t="shared" si="0"/>
        <v>3.6299999999999999E-2</v>
      </c>
      <c r="I10" s="26">
        <f t="shared" si="1"/>
        <v>3.6299999999999999E-2</v>
      </c>
      <c r="K10" s="27" t="s">
        <v>104</v>
      </c>
    </row>
    <row r="11" spans="1:11" s="27" customFormat="1" x14ac:dyDescent="0.3">
      <c r="A11" s="17" t="s">
        <v>120</v>
      </c>
      <c r="B11" s="17" t="s">
        <v>24</v>
      </c>
      <c r="C11" s="17"/>
      <c r="D11" s="17">
        <v>1</v>
      </c>
      <c r="E11" s="23" t="s">
        <v>29</v>
      </c>
      <c r="F11" s="24">
        <v>0.05</v>
      </c>
      <c r="G11" s="24">
        <v>0.21</v>
      </c>
      <c r="H11" s="25">
        <f t="shared" si="0"/>
        <v>6.0500000000000005E-2</v>
      </c>
      <c r="I11" s="26">
        <f t="shared" si="1"/>
        <v>6.0500000000000005E-2</v>
      </c>
    </row>
    <row r="12" spans="1:11" s="27" customFormat="1" x14ac:dyDescent="0.3">
      <c r="A12" s="17" t="s">
        <v>121</v>
      </c>
      <c r="B12" s="17" t="s">
        <v>25</v>
      </c>
      <c r="C12" s="17"/>
      <c r="D12" s="17">
        <v>1</v>
      </c>
      <c r="E12" s="23" t="s">
        <v>29</v>
      </c>
      <c r="F12" s="24">
        <v>0.04</v>
      </c>
      <c r="G12" s="24">
        <v>0.21</v>
      </c>
      <c r="H12" s="25">
        <f t="shared" si="0"/>
        <v>4.8399999999999999E-2</v>
      </c>
      <c r="I12" s="26">
        <f t="shared" si="1"/>
        <v>4.8399999999999999E-2</v>
      </c>
      <c r="K12" s="27" t="s">
        <v>105</v>
      </c>
    </row>
    <row r="13" spans="1:11" s="27" customFormat="1" x14ac:dyDescent="0.3">
      <c r="A13" s="17" t="s">
        <v>106</v>
      </c>
      <c r="B13" s="17" t="s">
        <v>26</v>
      </c>
      <c r="C13" s="17"/>
      <c r="D13" s="17">
        <v>1</v>
      </c>
      <c r="E13" s="23" t="s">
        <v>13</v>
      </c>
      <c r="F13" s="24">
        <v>0.13</v>
      </c>
      <c r="G13" s="24">
        <v>0.21</v>
      </c>
      <c r="H13" s="25">
        <f t="shared" ref="H13" si="4">F13+(F13*G13)</f>
        <v>0.1573</v>
      </c>
      <c r="I13" s="26">
        <f t="shared" ref="I13" si="5">D13*H13</f>
        <v>0.1573</v>
      </c>
      <c r="J13" s="28"/>
    </row>
    <row r="14" spans="1:11" s="27" customFormat="1" x14ac:dyDescent="0.3">
      <c r="A14" s="17" t="s">
        <v>107</v>
      </c>
      <c r="B14" s="17" t="s">
        <v>26</v>
      </c>
      <c r="C14" s="17"/>
      <c r="D14" s="17">
        <v>1</v>
      </c>
      <c r="E14" s="23" t="s">
        <v>13</v>
      </c>
      <c r="F14" s="24">
        <v>0.13</v>
      </c>
      <c r="G14" s="24">
        <v>0.21</v>
      </c>
      <c r="H14" s="25">
        <f t="shared" si="0"/>
        <v>0.1573</v>
      </c>
      <c r="I14" s="26">
        <f t="shared" si="1"/>
        <v>0.1573</v>
      </c>
      <c r="J14" s="28"/>
    </row>
    <row r="15" spans="1:11" s="27" customFormat="1" x14ac:dyDescent="0.3">
      <c r="A15" s="17" t="s">
        <v>27</v>
      </c>
      <c r="B15" s="17" t="s">
        <v>28</v>
      </c>
      <c r="C15" s="17"/>
      <c r="D15" s="17">
        <v>1</v>
      </c>
      <c r="E15" s="23" t="s">
        <v>29</v>
      </c>
      <c r="F15" s="24">
        <v>0.47399999999999998</v>
      </c>
      <c r="G15" s="24">
        <v>0.21</v>
      </c>
      <c r="H15" s="25">
        <f t="shared" si="0"/>
        <v>0.57353999999999994</v>
      </c>
      <c r="I15" s="26">
        <f t="shared" si="1"/>
        <v>0.57353999999999994</v>
      </c>
    </row>
    <row r="16" spans="1:11" s="27" customFormat="1" x14ac:dyDescent="0.3">
      <c r="A16" s="17" t="s">
        <v>30</v>
      </c>
      <c r="B16" s="17" t="s">
        <v>28</v>
      </c>
      <c r="C16" s="17"/>
      <c r="D16" s="17">
        <v>2</v>
      </c>
      <c r="E16" s="23" t="s">
        <v>29</v>
      </c>
      <c r="F16" s="24">
        <v>0.47399999999999998</v>
      </c>
      <c r="G16" s="24">
        <v>0.105</v>
      </c>
      <c r="H16" s="25">
        <f t="shared" si="0"/>
        <v>0.52376999999999996</v>
      </c>
      <c r="I16" s="26">
        <f t="shared" si="1"/>
        <v>1.0475399999999999</v>
      </c>
    </row>
    <row r="17" spans="1:10" s="27" customFormat="1" x14ac:dyDescent="0.3">
      <c r="A17" s="17" t="s">
        <v>31</v>
      </c>
      <c r="B17" s="17" t="s">
        <v>32</v>
      </c>
      <c r="C17" s="17"/>
      <c r="D17" s="17">
        <v>4</v>
      </c>
      <c r="E17" s="23" t="s">
        <v>13</v>
      </c>
      <c r="F17" s="24">
        <v>0.84</v>
      </c>
      <c r="G17" s="24">
        <v>0.105</v>
      </c>
      <c r="H17" s="25">
        <f t="shared" si="0"/>
        <v>0.92819999999999991</v>
      </c>
      <c r="I17" s="26">
        <f t="shared" si="1"/>
        <v>3.7127999999999997</v>
      </c>
    </row>
    <row r="18" spans="1:10" s="27" customFormat="1" x14ac:dyDescent="0.3">
      <c r="A18" s="17" t="s">
        <v>33</v>
      </c>
      <c r="B18" s="17" t="s">
        <v>34</v>
      </c>
      <c r="C18" s="17"/>
      <c r="D18" s="17">
        <v>4</v>
      </c>
      <c r="E18" s="23" t="s">
        <v>29</v>
      </c>
      <c r="F18" s="24">
        <v>7.4999999999999997E-2</v>
      </c>
      <c r="G18" s="24">
        <v>0.21</v>
      </c>
      <c r="H18" s="25">
        <f t="shared" si="0"/>
        <v>9.0749999999999997E-2</v>
      </c>
      <c r="I18" s="26">
        <f t="shared" si="1"/>
        <v>0.36299999999999999</v>
      </c>
    </row>
    <row r="19" spans="1:10" s="27" customFormat="1" x14ac:dyDescent="0.3">
      <c r="A19" s="17" t="s">
        <v>35</v>
      </c>
      <c r="B19" s="17" t="s">
        <v>36</v>
      </c>
      <c r="C19" s="17"/>
      <c r="D19" s="17">
        <v>2</v>
      </c>
      <c r="E19" s="23" t="s">
        <v>111</v>
      </c>
      <c r="F19" s="24">
        <v>2.5000000000000001E-2</v>
      </c>
      <c r="G19" s="24">
        <v>0.105</v>
      </c>
      <c r="H19" s="25">
        <f t="shared" si="0"/>
        <v>2.7625E-2</v>
      </c>
      <c r="I19" s="26">
        <f t="shared" si="1"/>
        <v>5.525E-2</v>
      </c>
    </row>
    <row r="20" spans="1:10" s="27" customFormat="1" ht="13.8" customHeight="1" x14ac:dyDescent="0.3">
      <c r="A20" s="17" t="s">
        <v>37</v>
      </c>
      <c r="B20" s="23" t="s">
        <v>123</v>
      </c>
      <c r="C20" s="17"/>
      <c r="D20" s="17">
        <v>8</v>
      </c>
      <c r="E20" s="23" t="s">
        <v>111</v>
      </c>
      <c r="F20" s="24">
        <v>0.06</v>
      </c>
      <c r="G20" s="24">
        <v>0.105</v>
      </c>
      <c r="H20" s="25">
        <f t="shared" si="0"/>
        <v>6.6299999999999998E-2</v>
      </c>
      <c r="I20" s="26">
        <f t="shared" si="1"/>
        <v>0.53039999999999998</v>
      </c>
    </row>
    <row r="21" spans="1:10" s="27" customFormat="1" x14ac:dyDescent="0.3">
      <c r="A21" s="17" t="s">
        <v>108</v>
      </c>
      <c r="B21" s="17" t="s">
        <v>112</v>
      </c>
      <c r="C21" s="17"/>
      <c r="D21" s="17">
        <v>1</v>
      </c>
      <c r="E21" s="23" t="s">
        <v>29</v>
      </c>
      <c r="F21" s="17">
        <v>0.121</v>
      </c>
      <c r="G21" s="17">
        <v>0.105</v>
      </c>
      <c r="H21" s="26">
        <f t="shared" ref="H21" si="6">F21+(F21*G21)</f>
        <v>0.13370499999999999</v>
      </c>
      <c r="I21" s="26">
        <f t="shared" ref="I21:I34" si="7">D21*H21</f>
        <v>0.13370499999999999</v>
      </c>
      <c r="J21" s="26"/>
    </row>
    <row r="22" spans="1:10" s="27" customFormat="1" x14ac:dyDescent="0.3">
      <c r="A22" s="17" t="s">
        <v>38</v>
      </c>
      <c r="B22" s="17" t="s">
        <v>39</v>
      </c>
      <c r="C22" s="17"/>
      <c r="D22" s="17">
        <v>2</v>
      </c>
      <c r="E22" s="23" t="s">
        <v>29</v>
      </c>
      <c r="F22" s="24">
        <v>7.1999999999999995E-2</v>
      </c>
      <c r="G22" s="24">
        <v>0.21</v>
      </c>
      <c r="H22" s="25">
        <f t="shared" si="0"/>
        <v>8.7119999999999989E-2</v>
      </c>
      <c r="I22" s="26">
        <f t="shared" si="7"/>
        <v>0.17423999999999998</v>
      </c>
    </row>
    <row r="23" spans="1:10" s="27" customFormat="1" x14ac:dyDescent="0.3">
      <c r="A23" s="17" t="s">
        <v>40</v>
      </c>
      <c r="B23" s="17" t="s">
        <v>41</v>
      </c>
      <c r="C23" s="17"/>
      <c r="D23" s="17">
        <v>2</v>
      </c>
      <c r="E23" s="23" t="s">
        <v>111</v>
      </c>
      <c r="F23" s="24">
        <v>0.08</v>
      </c>
      <c r="G23" s="24">
        <v>0.105</v>
      </c>
      <c r="H23" s="25">
        <f t="shared" si="0"/>
        <v>8.8400000000000006E-2</v>
      </c>
      <c r="I23" s="26">
        <f t="shared" si="7"/>
        <v>0.17680000000000001</v>
      </c>
    </row>
    <row r="24" spans="1:10" s="27" customFormat="1" ht="13.8" customHeight="1" x14ac:dyDescent="0.3">
      <c r="A24" s="17" t="s">
        <v>42</v>
      </c>
      <c r="B24" s="17" t="s">
        <v>43</v>
      </c>
      <c r="C24" s="17"/>
      <c r="D24" s="17">
        <v>3</v>
      </c>
      <c r="E24" s="23" t="s">
        <v>111</v>
      </c>
      <c r="F24" s="24">
        <v>0.05</v>
      </c>
      <c r="G24" s="24">
        <v>0.105</v>
      </c>
      <c r="H24" s="25">
        <f t="shared" si="0"/>
        <v>5.525E-2</v>
      </c>
      <c r="I24" s="26">
        <f t="shared" si="7"/>
        <v>0.16575000000000001</v>
      </c>
    </row>
    <row r="25" spans="1:10" s="27" customFormat="1" x14ac:dyDescent="0.3">
      <c r="A25" s="17" t="s">
        <v>122</v>
      </c>
      <c r="B25" s="17" t="s">
        <v>45</v>
      </c>
      <c r="C25" s="17"/>
      <c r="D25" s="17">
        <v>1</v>
      </c>
      <c r="E25" s="23" t="s">
        <v>29</v>
      </c>
      <c r="F25" s="24">
        <v>8.9399999999999993E-2</v>
      </c>
      <c r="G25" s="24">
        <v>0.105</v>
      </c>
      <c r="H25" s="25">
        <f t="shared" ref="H25" si="8">F25+(F25*G25)</f>
        <v>9.8786999999999986E-2</v>
      </c>
      <c r="I25" s="26">
        <f t="shared" si="7"/>
        <v>9.8786999999999986E-2</v>
      </c>
    </row>
    <row r="26" spans="1:10" s="27" customFormat="1" x14ac:dyDescent="0.3">
      <c r="A26" s="17" t="s">
        <v>113</v>
      </c>
      <c r="B26" s="17" t="s">
        <v>45</v>
      </c>
      <c r="C26" s="17"/>
      <c r="D26" s="17">
        <v>1</v>
      </c>
      <c r="E26" s="23" t="s">
        <v>29</v>
      </c>
      <c r="F26" s="24">
        <v>7.2599999999999998E-2</v>
      </c>
      <c r="G26" s="24">
        <v>0.105</v>
      </c>
      <c r="H26" s="25">
        <f t="shared" ref="H26" si="9">F26+(F26*G26)</f>
        <v>8.0223000000000003E-2</v>
      </c>
      <c r="I26" s="26">
        <f t="shared" si="7"/>
        <v>8.0223000000000003E-2</v>
      </c>
    </row>
    <row r="27" spans="1:10" s="27" customFormat="1" x14ac:dyDescent="0.3">
      <c r="A27" s="17" t="s">
        <v>44</v>
      </c>
      <c r="B27" s="17" t="s">
        <v>45</v>
      </c>
      <c r="C27" s="17"/>
      <c r="D27" s="17">
        <v>1</v>
      </c>
      <c r="E27" s="23" t="s">
        <v>29</v>
      </c>
      <c r="F27" s="24">
        <v>5.5199999999999999E-2</v>
      </c>
      <c r="G27" s="24">
        <v>0.105</v>
      </c>
      <c r="H27" s="25">
        <f t="shared" si="0"/>
        <v>6.0996000000000002E-2</v>
      </c>
      <c r="I27" s="26">
        <f t="shared" si="7"/>
        <v>6.0996000000000002E-2</v>
      </c>
    </row>
    <row r="28" spans="1:10" s="27" customFormat="1" x14ac:dyDescent="0.3">
      <c r="A28" s="17" t="s">
        <v>46</v>
      </c>
      <c r="B28" s="17" t="s">
        <v>47</v>
      </c>
      <c r="C28" s="17"/>
      <c r="D28" s="17">
        <v>1</v>
      </c>
      <c r="E28" s="23" t="s">
        <v>111</v>
      </c>
      <c r="F28" s="24">
        <v>0.4</v>
      </c>
      <c r="G28" s="24">
        <v>0.105</v>
      </c>
      <c r="H28" s="25">
        <f t="shared" si="0"/>
        <v>0.442</v>
      </c>
      <c r="I28" s="26">
        <f t="shared" si="7"/>
        <v>0.442</v>
      </c>
    </row>
    <row r="29" spans="1:10" s="27" customFormat="1" x14ac:dyDescent="0.3">
      <c r="A29" s="17" t="s">
        <v>48</v>
      </c>
      <c r="B29" s="17" t="s">
        <v>49</v>
      </c>
      <c r="C29" s="17"/>
      <c r="D29" s="17">
        <v>1</v>
      </c>
      <c r="E29" s="23" t="s">
        <v>111</v>
      </c>
      <c r="F29" s="24">
        <v>1.6</v>
      </c>
      <c r="G29" s="24">
        <v>0.105</v>
      </c>
      <c r="H29" s="25">
        <f t="shared" si="0"/>
        <v>1.768</v>
      </c>
      <c r="I29" s="26">
        <f t="shared" si="7"/>
        <v>1.768</v>
      </c>
    </row>
    <row r="30" spans="1:10" s="27" customFormat="1" x14ac:dyDescent="0.3">
      <c r="A30" s="17" t="s">
        <v>110</v>
      </c>
      <c r="B30" s="17" t="s">
        <v>50</v>
      </c>
      <c r="C30" s="17"/>
      <c r="D30" s="17">
        <v>1</v>
      </c>
      <c r="E30" s="23" t="s">
        <v>111</v>
      </c>
      <c r="F30" s="24">
        <v>1.1000000000000001</v>
      </c>
      <c r="G30" s="24">
        <v>0.21</v>
      </c>
      <c r="H30" s="25">
        <f t="shared" si="0"/>
        <v>1.3310000000000002</v>
      </c>
      <c r="I30" s="26">
        <f t="shared" si="7"/>
        <v>1.3310000000000002</v>
      </c>
    </row>
    <row r="31" spans="1:10" s="27" customFormat="1" x14ac:dyDescent="0.3">
      <c r="A31" s="17" t="s">
        <v>51</v>
      </c>
      <c r="B31" s="17" t="s">
        <v>52</v>
      </c>
      <c r="C31" s="17"/>
      <c r="D31" s="17">
        <v>8</v>
      </c>
      <c r="E31" s="23" t="s">
        <v>111</v>
      </c>
      <c r="F31" s="24">
        <v>0.56999999999999995</v>
      </c>
      <c r="G31" s="24">
        <v>0.105</v>
      </c>
      <c r="H31" s="25">
        <f t="shared" si="0"/>
        <v>0.62984999999999991</v>
      </c>
      <c r="I31" s="26">
        <f t="shared" si="7"/>
        <v>5.0387999999999993</v>
      </c>
    </row>
    <row r="32" spans="1:10" s="27" customFormat="1" ht="12.6" customHeight="1" x14ac:dyDescent="0.3">
      <c r="A32" s="17" t="s">
        <v>53</v>
      </c>
      <c r="B32" s="17" t="s">
        <v>54</v>
      </c>
      <c r="C32" s="17"/>
      <c r="D32" s="17">
        <v>3</v>
      </c>
      <c r="E32" s="23" t="s">
        <v>111</v>
      </c>
      <c r="F32" s="24">
        <v>0.35</v>
      </c>
      <c r="G32" s="24">
        <v>0.105</v>
      </c>
      <c r="H32" s="25">
        <f t="shared" si="0"/>
        <v>0.38674999999999998</v>
      </c>
      <c r="I32" s="26">
        <f t="shared" si="7"/>
        <v>1.16025</v>
      </c>
    </row>
    <row r="33" spans="1:9" s="27" customFormat="1" x14ac:dyDescent="0.3">
      <c r="A33" s="17" t="s">
        <v>55</v>
      </c>
      <c r="B33" s="17" t="s">
        <v>56</v>
      </c>
      <c r="C33" s="17"/>
      <c r="D33" s="17">
        <v>1</v>
      </c>
      <c r="E33" s="23" t="s">
        <v>29</v>
      </c>
      <c r="F33" s="24">
        <v>0.46</v>
      </c>
      <c r="G33" s="24">
        <v>0.21</v>
      </c>
      <c r="H33" s="25">
        <f t="shared" si="0"/>
        <v>0.55659999999999998</v>
      </c>
      <c r="I33" s="26">
        <f t="shared" si="7"/>
        <v>0.55659999999999998</v>
      </c>
    </row>
    <row r="34" spans="1:9" s="27" customFormat="1" x14ac:dyDescent="0.3">
      <c r="A34" s="17" t="s">
        <v>57</v>
      </c>
      <c r="B34" s="17" t="s">
        <v>124</v>
      </c>
      <c r="C34" s="17"/>
      <c r="D34" s="17">
        <v>1</v>
      </c>
      <c r="E34" s="23" t="s">
        <v>109</v>
      </c>
      <c r="F34" s="24">
        <v>26.33</v>
      </c>
      <c r="G34" s="24">
        <v>0.105</v>
      </c>
      <c r="H34" s="25">
        <f t="shared" si="0"/>
        <v>29.094649999999998</v>
      </c>
      <c r="I34" s="26">
        <f t="shared" si="7"/>
        <v>29.094649999999998</v>
      </c>
    </row>
    <row r="35" spans="1:9" ht="15.75" customHeight="1" x14ac:dyDescent="0.3">
      <c r="A35" s="13" t="s">
        <v>58</v>
      </c>
      <c r="B35" s="13"/>
      <c r="C35" s="13"/>
      <c r="D35" s="13"/>
      <c r="E35" s="13"/>
      <c r="F35" s="13"/>
      <c r="G35" s="13"/>
      <c r="H35" s="13"/>
      <c r="I35" s="13">
        <f>SUM(I2:I34)</f>
        <v>87.141680999999991</v>
      </c>
    </row>
    <row r="36" spans="1:9" ht="15.75" customHeight="1" x14ac:dyDescent="0.3">
      <c r="A36" s="6"/>
      <c r="B36" s="6"/>
      <c r="C36" s="6"/>
      <c r="D36" s="6"/>
      <c r="E36" s="6"/>
      <c r="F36" s="6"/>
      <c r="G36" s="6"/>
      <c r="H36" s="6"/>
      <c r="I36" s="6"/>
    </row>
    <row r="37" spans="1:9" ht="15.75" customHeight="1" x14ac:dyDescent="0.3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3">
      <c r="A38" s="6"/>
      <c r="B38" s="6"/>
      <c r="C38" s="6"/>
      <c r="D38" s="6"/>
      <c r="E38" s="6"/>
      <c r="F38" s="6"/>
      <c r="G38" s="6"/>
      <c r="H38" s="6"/>
      <c r="I38" s="6"/>
    </row>
    <row r="39" spans="1:9" x14ac:dyDescent="0.3">
      <c r="A39" s="9"/>
    </row>
    <row r="40" spans="1:9" x14ac:dyDescent="0.3">
      <c r="A40" s="10"/>
      <c r="B40" t="s">
        <v>59</v>
      </c>
    </row>
    <row r="41" spans="1:9" x14ac:dyDescent="0.3">
      <c r="A41" s="11"/>
      <c r="B41" t="s">
        <v>60</v>
      </c>
    </row>
    <row r="44" spans="1:9" ht="15" thickBot="1" x14ac:dyDescent="0.35"/>
    <row r="45" spans="1:9" ht="15" thickBot="1" x14ac:dyDescent="0.35">
      <c r="A45" s="7" t="s">
        <v>61</v>
      </c>
      <c r="B45" s="7" t="s">
        <v>1</v>
      </c>
      <c r="C45" s="7"/>
      <c r="D45" s="12"/>
      <c r="E45" s="12"/>
      <c r="F45" s="12"/>
      <c r="G45" s="12"/>
      <c r="H45" s="12"/>
      <c r="I45" s="12"/>
    </row>
    <row r="46" spans="1:9" x14ac:dyDescent="0.3">
      <c r="A46" s="4" t="s">
        <v>63</v>
      </c>
      <c r="B46" s="4" t="s">
        <v>64</v>
      </c>
      <c r="C46" s="4"/>
      <c r="D46" s="6"/>
      <c r="E46" s="6"/>
      <c r="F46" s="6"/>
      <c r="G46" s="6"/>
      <c r="H46" s="6"/>
      <c r="I46" s="6"/>
    </row>
    <row r="47" spans="1:9" x14ac:dyDescent="0.3">
      <c r="A47" s="3" t="s">
        <v>65</v>
      </c>
      <c r="B47" s="3" t="s">
        <v>64</v>
      </c>
      <c r="C47" s="3"/>
      <c r="D47" s="6"/>
      <c r="E47" s="6"/>
      <c r="F47" s="6"/>
      <c r="G47" s="6"/>
      <c r="H47" s="6"/>
      <c r="I47" s="6"/>
    </row>
    <row r="48" spans="1:9" x14ac:dyDescent="0.3">
      <c r="A48" s="3" t="s">
        <v>66</v>
      </c>
      <c r="B48" s="3" t="s">
        <v>64</v>
      </c>
      <c r="C48" s="3"/>
      <c r="D48" s="6"/>
      <c r="E48" s="6"/>
      <c r="F48" s="6"/>
      <c r="G48" s="6"/>
      <c r="H48" s="6"/>
      <c r="I48" s="6"/>
    </row>
    <row r="49" spans="1:9" x14ac:dyDescent="0.3">
      <c r="A49" s="3" t="s">
        <v>67</v>
      </c>
      <c r="B49" s="3" t="s">
        <v>64</v>
      </c>
      <c r="C49" s="3"/>
      <c r="D49" s="6"/>
      <c r="E49" s="6"/>
      <c r="F49" s="6"/>
      <c r="G49" s="6"/>
      <c r="H49" s="6"/>
      <c r="I49" s="6"/>
    </row>
    <row r="50" spans="1:9" x14ac:dyDescent="0.3">
      <c r="A50" s="5" t="s">
        <v>68</v>
      </c>
      <c r="B50" s="5" t="s">
        <v>64</v>
      </c>
      <c r="C50" s="5" t="s">
        <v>69</v>
      </c>
      <c r="D50" s="6"/>
      <c r="E50" s="6"/>
      <c r="F50" s="6"/>
      <c r="G50" s="6"/>
      <c r="H50" s="6"/>
      <c r="I50" s="6"/>
    </row>
    <row r="51" spans="1:9" x14ac:dyDescent="0.3">
      <c r="A51" s="3" t="s">
        <v>70</v>
      </c>
      <c r="B51" s="3"/>
      <c r="C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B8D1-7645-4990-ADF6-B7AFB9A15077}">
  <dimension ref="A1:I22"/>
  <sheetViews>
    <sheetView workbookViewId="0">
      <selection activeCell="A21" sqref="A21"/>
    </sheetView>
  </sheetViews>
  <sheetFormatPr baseColWidth="10" defaultColWidth="11.44140625" defaultRowHeight="14.4" x14ac:dyDescent="0.3"/>
  <cols>
    <col min="1" max="1" width="73.44140625" customWidth="1"/>
    <col min="2" max="2" width="34.5546875" bestFit="1" customWidth="1"/>
    <col min="3" max="3" width="9.33203125" bestFit="1" customWidth="1"/>
    <col min="4" max="4" width="23.88671875" bestFit="1" customWidth="1"/>
    <col min="5" max="5" width="19.109375" bestFit="1" customWidth="1"/>
    <col min="6" max="6" width="14.33203125" bestFit="1" customWidth="1"/>
    <col min="7" max="7" width="17.5546875" bestFit="1" customWidth="1"/>
    <col min="8" max="8" width="15.664062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71</v>
      </c>
      <c r="D1" s="2" t="s">
        <v>3</v>
      </c>
      <c r="E1" s="2" t="s">
        <v>4</v>
      </c>
      <c r="F1" s="14" t="s">
        <v>5</v>
      </c>
      <c r="G1" s="2" t="s">
        <v>72</v>
      </c>
      <c r="H1" s="15" t="s">
        <v>73</v>
      </c>
      <c r="I1" t="s">
        <v>8</v>
      </c>
    </row>
    <row r="2" spans="1:9" s="27" customFormat="1" x14ac:dyDescent="0.3">
      <c r="A2" s="17" t="s">
        <v>74</v>
      </c>
      <c r="B2" s="17" t="s">
        <v>75</v>
      </c>
      <c r="C2" s="17">
        <v>1</v>
      </c>
      <c r="D2" s="23" t="s">
        <v>76</v>
      </c>
      <c r="E2" s="17">
        <v>26.85</v>
      </c>
      <c r="F2" s="26">
        <v>0.21</v>
      </c>
      <c r="G2" s="26">
        <f>E2+(E2*F2)</f>
        <v>32.488500000000002</v>
      </c>
      <c r="H2" s="26">
        <f>G2*C2</f>
        <v>32.488500000000002</v>
      </c>
      <c r="I2" s="27" t="s">
        <v>12</v>
      </c>
    </row>
    <row r="3" spans="1:9" s="27" customFormat="1" x14ac:dyDescent="0.3">
      <c r="A3" s="17" t="s">
        <v>77</v>
      </c>
      <c r="B3" s="17"/>
      <c r="C3" s="17">
        <v>1</v>
      </c>
      <c r="D3" s="23" t="s">
        <v>76</v>
      </c>
      <c r="E3" s="17">
        <v>4.54</v>
      </c>
      <c r="F3" s="26">
        <v>0.21</v>
      </c>
      <c r="G3" s="26">
        <f t="shared" ref="G3:G12" si="0">E3+(E3*F3)</f>
        <v>5.4934000000000003</v>
      </c>
      <c r="H3" s="26">
        <f t="shared" ref="H3:H12" si="1">G3*C3</f>
        <v>5.4934000000000003</v>
      </c>
      <c r="I3" s="27" t="s">
        <v>12</v>
      </c>
    </row>
    <row r="4" spans="1:9" s="27" customFormat="1" x14ac:dyDescent="0.3">
      <c r="A4" s="17" t="s">
        <v>129</v>
      </c>
      <c r="B4" s="17" t="s">
        <v>127</v>
      </c>
      <c r="C4" s="17">
        <v>1</v>
      </c>
      <c r="D4" s="23" t="s">
        <v>130</v>
      </c>
      <c r="E4" s="17">
        <v>6.6</v>
      </c>
      <c r="F4" s="26">
        <v>0.21</v>
      </c>
      <c r="G4" s="26">
        <f t="shared" si="0"/>
        <v>7.9859999999999998</v>
      </c>
      <c r="H4" s="26">
        <f t="shared" si="1"/>
        <v>7.9859999999999998</v>
      </c>
      <c r="I4" s="27" t="s">
        <v>12</v>
      </c>
    </row>
    <row r="5" spans="1:9" s="27" customFormat="1" x14ac:dyDescent="0.3">
      <c r="A5" s="17" t="s">
        <v>78</v>
      </c>
      <c r="B5" s="17" t="s">
        <v>79</v>
      </c>
      <c r="C5" s="17">
        <v>1</v>
      </c>
      <c r="D5" s="23" t="s">
        <v>80</v>
      </c>
      <c r="E5" s="17">
        <v>2</v>
      </c>
      <c r="F5" s="26"/>
      <c r="G5" s="26">
        <f t="shared" si="0"/>
        <v>2</v>
      </c>
      <c r="H5" s="26">
        <f t="shared" si="1"/>
        <v>2</v>
      </c>
      <c r="I5" s="27" t="s">
        <v>12</v>
      </c>
    </row>
    <row r="6" spans="1:9" s="27" customFormat="1" x14ac:dyDescent="0.3">
      <c r="A6" s="17" t="s">
        <v>81</v>
      </c>
      <c r="B6" s="17"/>
      <c r="C6" s="17">
        <v>1</v>
      </c>
      <c r="D6" s="23" t="s">
        <v>82</v>
      </c>
      <c r="E6" s="17">
        <v>7.5</v>
      </c>
      <c r="F6" s="26"/>
      <c r="G6" s="26">
        <f t="shared" si="0"/>
        <v>7.5</v>
      </c>
      <c r="H6" s="26">
        <f t="shared" si="1"/>
        <v>7.5</v>
      </c>
      <c r="I6" s="27" t="s">
        <v>12</v>
      </c>
    </row>
    <row r="7" spans="1:9" s="27" customFormat="1" x14ac:dyDescent="0.3">
      <c r="A7" s="17" t="s">
        <v>126</v>
      </c>
      <c r="B7" s="30"/>
      <c r="C7" s="17">
        <v>1</v>
      </c>
      <c r="D7" s="23" t="s">
        <v>80</v>
      </c>
      <c r="E7" s="17">
        <v>9.89</v>
      </c>
      <c r="F7" s="26">
        <v>0.21</v>
      </c>
      <c r="G7" s="26">
        <f t="shared" si="0"/>
        <v>11.966900000000001</v>
      </c>
      <c r="H7" s="26">
        <f t="shared" si="1"/>
        <v>11.966900000000001</v>
      </c>
      <c r="I7" s="27" t="s">
        <v>14</v>
      </c>
    </row>
    <row r="8" spans="1:9" s="27" customFormat="1" x14ac:dyDescent="0.3">
      <c r="A8" s="17" t="s">
        <v>134</v>
      </c>
      <c r="B8" s="29" t="s">
        <v>125</v>
      </c>
      <c r="C8" s="17">
        <v>1</v>
      </c>
      <c r="D8" s="23" t="s">
        <v>83</v>
      </c>
      <c r="E8" s="17">
        <v>87.26</v>
      </c>
      <c r="F8" s="26"/>
      <c r="G8" s="26">
        <f t="shared" si="0"/>
        <v>87.26</v>
      </c>
      <c r="H8" s="26">
        <f t="shared" si="1"/>
        <v>87.26</v>
      </c>
      <c r="I8" s="27" t="s">
        <v>14</v>
      </c>
    </row>
    <row r="9" spans="1:9" s="27" customFormat="1" x14ac:dyDescent="0.3">
      <c r="A9" s="17" t="s">
        <v>84</v>
      </c>
      <c r="B9" s="17" t="s">
        <v>85</v>
      </c>
      <c r="C9" s="17">
        <v>4</v>
      </c>
      <c r="D9" s="23" t="s">
        <v>29</v>
      </c>
      <c r="E9" s="17">
        <v>0.63800000000000001</v>
      </c>
      <c r="F9" s="26">
        <v>0.21</v>
      </c>
      <c r="G9" s="26">
        <f t="shared" si="0"/>
        <v>0.77198</v>
      </c>
      <c r="H9" s="26">
        <f t="shared" si="1"/>
        <v>3.08792</v>
      </c>
      <c r="I9" s="27" t="s">
        <v>12</v>
      </c>
    </row>
    <row r="10" spans="1:9" s="27" customFormat="1" x14ac:dyDescent="0.3">
      <c r="A10" s="17" t="s">
        <v>86</v>
      </c>
      <c r="B10" s="17" t="s">
        <v>87</v>
      </c>
      <c r="C10" s="17">
        <v>1</v>
      </c>
      <c r="D10" s="23" t="s">
        <v>80</v>
      </c>
      <c r="E10" s="17">
        <v>2</v>
      </c>
      <c r="F10" s="26">
        <v>0.21</v>
      </c>
      <c r="G10" s="26">
        <f t="shared" si="0"/>
        <v>2.42</v>
      </c>
      <c r="H10" s="26">
        <f t="shared" si="1"/>
        <v>2.42</v>
      </c>
    </row>
    <row r="11" spans="1:9" s="27" customFormat="1" x14ac:dyDescent="0.3">
      <c r="A11" s="17" t="s">
        <v>131</v>
      </c>
      <c r="B11" s="17" t="s">
        <v>88</v>
      </c>
      <c r="C11" s="17">
        <v>1</v>
      </c>
      <c r="D11" s="23"/>
      <c r="E11" s="17">
        <v>11.04</v>
      </c>
      <c r="F11" s="26"/>
      <c r="G11" s="26">
        <f t="shared" si="0"/>
        <v>11.04</v>
      </c>
      <c r="H11" s="26">
        <f t="shared" si="1"/>
        <v>11.04</v>
      </c>
    </row>
    <row r="12" spans="1:9" s="27" customFormat="1" x14ac:dyDescent="0.3">
      <c r="A12" s="17" t="s">
        <v>132</v>
      </c>
      <c r="B12" s="17"/>
      <c r="C12" s="17">
        <v>8</v>
      </c>
      <c r="D12" s="23"/>
      <c r="E12" s="17">
        <v>0.33</v>
      </c>
      <c r="F12" s="26">
        <v>0.21</v>
      </c>
      <c r="G12" s="26">
        <f t="shared" si="0"/>
        <v>0.39929999999999999</v>
      </c>
      <c r="H12" s="26">
        <f t="shared" si="1"/>
        <v>3.1943999999999999</v>
      </c>
    </row>
    <row r="13" spans="1:9" x14ac:dyDescent="0.3">
      <c r="A13" s="13" t="s">
        <v>58</v>
      </c>
      <c r="B13" s="13"/>
      <c r="C13" s="13"/>
      <c r="D13" s="13"/>
      <c r="E13" s="13"/>
      <c r="F13" s="13"/>
      <c r="G13" s="13"/>
      <c r="H13" s="16">
        <f>SUM(H2:H12)</f>
        <v>174.43711999999996</v>
      </c>
    </row>
    <row r="14" spans="1:9" x14ac:dyDescent="0.3">
      <c r="A14" s="12"/>
      <c r="B14" s="12"/>
      <c r="C14" s="12"/>
      <c r="D14" s="12"/>
      <c r="E14" s="12"/>
      <c r="F14" s="6"/>
      <c r="G14" s="9"/>
    </row>
    <row r="15" spans="1:9" s="6" customFormat="1" x14ac:dyDescent="0.3"/>
    <row r="16" spans="1:9" x14ac:dyDescent="0.3">
      <c r="A16" s="9"/>
    </row>
    <row r="17" spans="1:8" x14ac:dyDescent="0.3">
      <c r="A17" s="10"/>
      <c r="B17" t="s">
        <v>59</v>
      </c>
    </row>
    <row r="18" spans="1:8" x14ac:dyDescent="0.3">
      <c r="A18" s="11"/>
      <c r="B18" t="s">
        <v>60</v>
      </c>
    </row>
    <row r="20" spans="1:8" ht="15" thickBot="1" x14ac:dyDescent="0.35"/>
    <row r="21" spans="1:8" ht="15" thickBot="1" x14ac:dyDescent="0.35">
      <c r="A21" s="7" t="s">
        <v>61</v>
      </c>
      <c r="B21" s="7" t="s">
        <v>1</v>
      </c>
      <c r="C21" s="7" t="s">
        <v>62</v>
      </c>
      <c r="D21" s="7" t="s">
        <v>3</v>
      </c>
      <c r="E21" s="1" t="s">
        <v>136</v>
      </c>
      <c r="F21" s="8" t="s">
        <v>137</v>
      </c>
      <c r="H21" s="32" t="s">
        <v>135</v>
      </c>
    </row>
    <row r="22" spans="1:8" ht="15" thickBot="1" x14ac:dyDescent="0.35">
      <c r="A22" s="5" t="s">
        <v>89</v>
      </c>
      <c r="B22" s="5" t="s">
        <v>133</v>
      </c>
      <c r="C22" s="5">
        <v>6</v>
      </c>
      <c r="D22" s="3"/>
      <c r="E22" s="3">
        <v>10</v>
      </c>
      <c r="F22" s="4">
        <f>E22*C22</f>
        <v>60</v>
      </c>
      <c r="H22" s="31">
        <f>H13+F22</f>
        <v>234.43711999999996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7551-C70A-4334-84E4-ED26F5DE6C16}">
  <dimension ref="A3:M22"/>
  <sheetViews>
    <sheetView tabSelected="1" workbookViewId="0">
      <selection activeCell="B22" sqref="B22"/>
    </sheetView>
  </sheetViews>
  <sheetFormatPr baseColWidth="10" defaultColWidth="11.44140625" defaultRowHeight="14.4" x14ac:dyDescent="0.3"/>
  <cols>
    <col min="1" max="1" width="32" bestFit="1" customWidth="1"/>
    <col min="2" max="2" width="14.109375" bestFit="1" customWidth="1"/>
    <col min="3" max="3" width="18.33203125" bestFit="1" customWidth="1"/>
    <col min="4" max="5" width="16.109375" customWidth="1"/>
    <col min="6" max="6" width="19.33203125" bestFit="1" customWidth="1"/>
    <col min="7" max="7" width="19.33203125" customWidth="1"/>
    <col min="8" max="8" width="18.109375" bestFit="1" customWidth="1"/>
    <col min="9" max="9" width="24.109375" bestFit="1" customWidth="1"/>
    <col min="10" max="10" width="30.6640625" customWidth="1"/>
    <col min="11" max="11" width="24.109375" customWidth="1"/>
    <col min="12" max="12" width="24" customWidth="1"/>
    <col min="13" max="13" width="20.21875" customWidth="1"/>
  </cols>
  <sheetData>
    <row r="3" spans="1:13" x14ac:dyDescent="0.3">
      <c r="A3" s="3"/>
      <c r="B3" s="3" t="s">
        <v>90</v>
      </c>
      <c r="C3" s="3" t="s">
        <v>91</v>
      </c>
      <c r="D3" s="3" t="s">
        <v>141</v>
      </c>
      <c r="E3" s="3" t="s">
        <v>138</v>
      </c>
      <c r="F3" s="3" t="s">
        <v>92</v>
      </c>
      <c r="G3" s="3" t="s">
        <v>139</v>
      </c>
      <c r="H3" s="3" t="s">
        <v>140</v>
      </c>
      <c r="I3" s="3" t="s">
        <v>93</v>
      </c>
      <c r="J3" s="3" t="s">
        <v>142</v>
      </c>
      <c r="K3" s="3" t="s">
        <v>94</v>
      </c>
      <c r="L3" s="5" t="s">
        <v>143</v>
      </c>
      <c r="M3" s="5" t="s">
        <v>144</v>
      </c>
    </row>
    <row r="4" spans="1:13" x14ac:dyDescent="0.3">
      <c r="A4" s="3" t="s">
        <v>128</v>
      </c>
      <c r="B4" s="3">
        <v>7.2</v>
      </c>
      <c r="C4" s="33">
        <f>112/3.3</f>
        <v>33.939393939393938</v>
      </c>
      <c r="D4" s="33">
        <f>(468-36)/3.3</f>
        <v>130.90909090909091</v>
      </c>
      <c r="E4" s="33">
        <f>(104-36)/3.3</f>
        <v>20.606060606060606</v>
      </c>
      <c r="F4" s="3">
        <v>7</v>
      </c>
      <c r="G4" s="3">
        <f>0.032*3</f>
        <v>9.6000000000000002E-2</v>
      </c>
      <c r="H4" s="3">
        <f>0.028*3</f>
        <v>8.4000000000000005E-2</v>
      </c>
      <c r="I4" s="3">
        <v>3600</v>
      </c>
      <c r="J4" s="3">
        <v>3.28</v>
      </c>
      <c r="K4" s="3">
        <f>I4-(F4+J4+M4)*4</f>
        <v>3546.48</v>
      </c>
      <c r="L4" s="3">
        <f>36/3.6</f>
        <v>10</v>
      </c>
      <c r="M4" s="3">
        <f>J4-H4-G4</f>
        <v>3.0999999999999996</v>
      </c>
    </row>
    <row r="5" spans="1:13" x14ac:dyDescent="0.3">
      <c r="A5" s="3" t="s">
        <v>9</v>
      </c>
      <c r="B5" s="3">
        <v>0.05</v>
      </c>
      <c r="C5" s="33">
        <f>112/3.3</f>
        <v>33.939393939393938</v>
      </c>
      <c r="D5" s="33">
        <f>(468-36)/3.3</f>
        <v>130.90909090909091</v>
      </c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3" t="s">
        <v>95</v>
      </c>
      <c r="B6" s="3">
        <v>0.02</v>
      </c>
      <c r="C6" s="3">
        <v>0.02</v>
      </c>
      <c r="D6" s="3">
        <v>0.02</v>
      </c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 t="s">
        <v>96</v>
      </c>
      <c r="B7" s="3">
        <v>0.04</v>
      </c>
      <c r="C7" s="3">
        <v>0.04</v>
      </c>
      <c r="D7" s="3">
        <v>0.04</v>
      </c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 t="s">
        <v>97</v>
      </c>
      <c r="B8" s="3">
        <v>0.06</v>
      </c>
      <c r="C8" s="3">
        <v>0.06</v>
      </c>
      <c r="D8" s="3">
        <v>0.06</v>
      </c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3" t="s">
        <v>98</v>
      </c>
      <c r="B9" s="3">
        <v>0.08</v>
      </c>
      <c r="C9" s="3">
        <v>0.08</v>
      </c>
      <c r="D9" s="3">
        <v>0.08</v>
      </c>
      <c r="E9" s="3"/>
      <c r="F9" s="3"/>
      <c r="G9" s="3"/>
      <c r="H9" s="3"/>
      <c r="I9" s="3"/>
      <c r="J9" s="3"/>
      <c r="K9" s="3"/>
      <c r="L9" s="3"/>
      <c r="M9" s="3"/>
    </row>
    <row r="12" spans="1:13" x14ac:dyDescent="0.3">
      <c r="J12" t="s">
        <v>148</v>
      </c>
    </row>
    <row r="13" spans="1:13" x14ac:dyDescent="0.3">
      <c r="B13" s="3" t="s">
        <v>99</v>
      </c>
    </row>
    <row r="14" spans="1:13" x14ac:dyDescent="0.3">
      <c r="A14" s="3" t="s">
        <v>100</v>
      </c>
      <c r="B14" s="3">
        <f>6*((B4*K4)+(C4*F4)+(H4*E4)+(G4*D4)+(L4*M4))/3600</f>
        <v>43.029216565656561</v>
      </c>
      <c r="D14">
        <f>B4*K4</f>
        <v>25534.655999999999</v>
      </c>
      <c r="E14">
        <f>C4*F4</f>
        <v>237.57575757575756</v>
      </c>
      <c r="F14" s="34">
        <f>D4*G4</f>
        <v>12.567272727272726</v>
      </c>
      <c r="G14">
        <f>E4*H4</f>
        <v>1.730909090909091</v>
      </c>
      <c r="H14">
        <f>L4*M4</f>
        <v>30.999999999999996</v>
      </c>
      <c r="J14" s="10">
        <f>(D14+E14+F14+G14+H14)/3600</f>
        <v>7.1715360942760933</v>
      </c>
      <c r="K14" t="s">
        <v>152</v>
      </c>
    </row>
    <row r="15" spans="1:13" x14ac:dyDescent="0.3">
      <c r="B15" s="6"/>
    </row>
    <row r="16" spans="1:13" x14ac:dyDescent="0.3">
      <c r="B16" s="6"/>
      <c r="D16">
        <f>(D14+E14+F14+G14+H14)/1000</f>
        <v>25.817529939393935</v>
      </c>
      <c r="E16" t="s">
        <v>147</v>
      </c>
      <c r="I16" t="s">
        <v>150</v>
      </c>
      <c r="J16" s="10">
        <f>2300/J14</f>
        <v>320.71232296184462</v>
      </c>
      <c r="K16" t="s">
        <v>151</v>
      </c>
      <c r="L16" s="10">
        <f>7000/J14</f>
        <v>976.08098292735315</v>
      </c>
    </row>
    <row r="18" spans="4:12" x14ac:dyDescent="0.3">
      <c r="D18">
        <f>6*D16/3600</f>
        <v>4.3029216565656558E-2</v>
      </c>
      <c r="E18" t="s">
        <v>146</v>
      </c>
      <c r="I18" t="s">
        <v>149</v>
      </c>
      <c r="J18" s="10">
        <f>J16/24</f>
        <v>13.363013456743525</v>
      </c>
      <c r="K18" t="s">
        <v>149</v>
      </c>
      <c r="L18" s="10">
        <f>L16/24</f>
        <v>40.670040955306384</v>
      </c>
    </row>
    <row r="20" spans="4:12" x14ac:dyDescent="0.3">
      <c r="D20">
        <f>D18*24*7</f>
        <v>7.2289083830303014</v>
      </c>
      <c r="E20" t="s">
        <v>145</v>
      </c>
    </row>
    <row r="22" spans="4:12" x14ac:dyDescent="0.3">
      <c r="D22">
        <f>2.3*0.7</f>
        <v>1.6099999999999999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Armado Placa</vt:lpstr>
      <vt:lpstr>Armado Gabinete</vt:lpstr>
      <vt:lpstr>Consumo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2021-11-09T00:48:05Z</dcterms:modified>
  <cp:category/>
  <cp:contentStatus/>
</cp:coreProperties>
</file>