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160" tabRatio="885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3" r:id="rId5"/>
    <sheet name="2nd Sprint" sheetId="22" r:id="rId6"/>
    <sheet name="3rd Sprint" sheetId="23" r:id="rId7"/>
    <sheet name="4th Sprint" sheetId="24" r:id="rId8"/>
    <sheet name="5th Sprint" sheetId="21" r:id="rId9"/>
    <sheet name="Check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3" l="1"/>
  <c r="R22" i="3"/>
  <c r="S22" i="3"/>
  <c r="T22" i="3"/>
  <c r="U22" i="3"/>
  <c r="V22" i="3"/>
  <c r="W22" i="3"/>
  <c r="Q21" i="3"/>
  <c r="R21" i="3"/>
  <c r="S21" i="3"/>
  <c r="T21" i="3"/>
  <c r="U21" i="3"/>
  <c r="V21" i="3"/>
  <c r="W21" i="3"/>
  <c r="P22" i="3"/>
  <c r="P21" i="3"/>
  <c r="W28" i="3"/>
  <c r="V28" i="3"/>
  <c r="U28" i="3"/>
  <c r="T28" i="3"/>
  <c r="S28" i="3"/>
  <c r="R28" i="3"/>
  <c r="Q28" i="3"/>
  <c r="P28" i="3"/>
  <c r="W27" i="3"/>
  <c r="V27" i="3"/>
  <c r="U27" i="3"/>
  <c r="T27" i="3"/>
  <c r="S27" i="3"/>
  <c r="R27" i="3"/>
  <c r="Q27" i="3"/>
  <c r="P27" i="3"/>
  <c r="W26" i="3"/>
  <c r="V26" i="3"/>
  <c r="U26" i="3"/>
  <c r="T26" i="3"/>
  <c r="S26" i="3"/>
  <c r="R26" i="3"/>
  <c r="Q26" i="3"/>
  <c r="P26" i="3"/>
  <c r="W25" i="3"/>
  <c r="V25" i="3"/>
  <c r="U25" i="3"/>
  <c r="T25" i="3"/>
  <c r="S25" i="3"/>
  <c r="R25" i="3"/>
  <c r="Q25" i="3"/>
  <c r="P25" i="3"/>
  <c r="W24" i="3"/>
  <c r="V24" i="3"/>
  <c r="U24" i="3"/>
  <c r="T24" i="3"/>
  <c r="S24" i="3"/>
  <c r="R24" i="3"/>
  <c r="Q24" i="3"/>
  <c r="P24" i="3"/>
  <c r="W23" i="3"/>
  <c r="V23" i="3"/>
  <c r="U23" i="3"/>
  <c r="T23" i="3"/>
  <c r="S23" i="3"/>
  <c r="R23" i="3"/>
  <c r="Q23" i="3"/>
  <c r="P23" i="3"/>
  <c r="W23" i="22"/>
  <c r="V23" i="22"/>
  <c r="U23" i="22"/>
  <c r="T23" i="22"/>
  <c r="S23" i="22"/>
  <c r="R23" i="22"/>
  <c r="Q23" i="22"/>
  <c r="P23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23" i="24"/>
  <c r="V23" i="24"/>
  <c r="U23" i="24"/>
  <c r="T23" i="24"/>
  <c r="S23" i="24"/>
  <c r="R23" i="24"/>
  <c r="Q23" i="24"/>
  <c r="P23" i="24"/>
  <c r="W22" i="24"/>
  <c r="V22" i="24"/>
  <c r="U22" i="24"/>
  <c r="T22" i="24"/>
  <c r="S22" i="24"/>
  <c r="R22" i="24"/>
  <c r="Q22" i="24"/>
  <c r="P22" i="24"/>
  <c r="W21" i="24"/>
  <c r="V21" i="24"/>
  <c r="U21" i="24"/>
  <c r="T21" i="24"/>
  <c r="S21" i="24"/>
  <c r="R21" i="24"/>
  <c r="Q21" i="24"/>
  <c r="P21" i="24"/>
  <c r="W20" i="24"/>
  <c r="V20" i="24"/>
  <c r="U20" i="24"/>
  <c r="T20" i="24"/>
  <c r="S20" i="24"/>
  <c r="R20" i="24"/>
  <c r="Q20" i="24"/>
  <c r="P20" i="24"/>
  <c r="W19" i="24"/>
  <c r="V19" i="24"/>
  <c r="U19" i="24"/>
  <c r="T19" i="24"/>
  <c r="S19" i="24"/>
  <c r="R19" i="24"/>
  <c r="Q19" i="24"/>
  <c r="P19" i="24"/>
  <c r="W18" i="24"/>
  <c r="V18" i="24"/>
  <c r="U18" i="24"/>
  <c r="T18" i="24"/>
  <c r="S18" i="24"/>
  <c r="R18" i="24"/>
  <c r="Q18" i="24"/>
  <c r="P18" i="24"/>
  <c r="W22" i="23"/>
  <c r="V22" i="23"/>
  <c r="U22" i="23"/>
  <c r="T22" i="23"/>
  <c r="S22" i="23"/>
  <c r="R22" i="23"/>
  <c r="Q22" i="23"/>
  <c r="P22" i="23"/>
  <c r="W21" i="23"/>
  <c r="V21" i="23"/>
  <c r="U21" i="23"/>
  <c r="T21" i="23"/>
  <c r="S21" i="23"/>
  <c r="R21" i="23"/>
  <c r="Q21" i="23"/>
  <c r="P21" i="23"/>
  <c r="W20" i="23"/>
  <c r="V20" i="23"/>
  <c r="U20" i="23"/>
  <c r="T20" i="23"/>
  <c r="S20" i="23"/>
  <c r="R20" i="23"/>
  <c r="Q20" i="23"/>
  <c r="P20" i="23"/>
  <c r="W19" i="23"/>
  <c r="V19" i="23"/>
  <c r="U19" i="23"/>
  <c r="T19" i="23"/>
  <c r="S19" i="23"/>
  <c r="R19" i="23"/>
  <c r="Q19" i="23"/>
  <c r="P19" i="23"/>
  <c r="W18" i="23"/>
  <c r="V18" i="23"/>
  <c r="U18" i="23"/>
  <c r="T18" i="23"/>
  <c r="S18" i="23"/>
  <c r="R18" i="23"/>
  <c r="Q18" i="23"/>
  <c r="P18" i="23"/>
  <c r="W17" i="23"/>
  <c r="V17" i="23"/>
  <c r="U17" i="23"/>
  <c r="T17" i="23"/>
  <c r="S17" i="23"/>
  <c r="R17" i="23"/>
  <c r="Q17" i="23"/>
  <c r="P17" i="23"/>
  <c r="F6" i="3"/>
  <c r="F5" i="3"/>
  <c r="G5" i="3"/>
  <c r="H5" i="3"/>
  <c r="I5" i="3"/>
  <c r="J5" i="3"/>
  <c r="K5" i="3"/>
  <c r="L5" i="3"/>
  <c r="M5" i="3"/>
  <c r="F2" i="3"/>
  <c r="G6" i="3"/>
  <c r="H6" i="3"/>
  <c r="I6" i="3"/>
  <c r="J6" i="3"/>
  <c r="K6" i="3"/>
  <c r="L6" i="3"/>
  <c r="M6" i="3"/>
  <c r="H4" i="21"/>
  <c r="I4" i="21"/>
  <c r="I2" i="21"/>
  <c r="J4" i="21"/>
  <c r="J2" i="21"/>
  <c r="K4" i="21"/>
  <c r="K2" i="21"/>
  <c r="L4" i="21"/>
  <c r="L2" i="21"/>
  <c r="M4" i="21"/>
  <c r="M2" i="21"/>
  <c r="I24" i="21"/>
  <c r="J24" i="21"/>
  <c r="K24" i="21"/>
  <c r="L24" i="21"/>
  <c r="M24" i="21"/>
  <c r="F6" i="21"/>
  <c r="F5" i="21"/>
  <c r="P16" i="21"/>
  <c r="G5" i="21"/>
  <c r="Q16" i="21"/>
  <c r="H5" i="21"/>
  <c r="R16" i="21"/>
  <c r="S16" i="21"/>
  <c r="T16" i="21"/>
  <c r="U16" i="21"/>
  <c r="V16" i="21"/>
  <c r="W16" i="21"/>
  <c r="A6" i="14"/>
  <c r="A7" i="14"/>
  <c r="A8" i="14"/>
  <c r="A9" i="14"/>
  <c r="A10" i="14"/>
  <c r="A11" i="14"/>
  <c r="A12" i="14"/>
  <c r="A13" i="14"/>
  <c r="F2" i="21"/>
  <c r="G6" i="21"/>
  <c r="H6" i="21"/>
  <c r="H24" i="21"/>
  <c r="G24" i="21"/>
  <c r="F24" i="21"/>
  <c r="W23" i="21"/>
  <c r="V23" i="21"/>
  <c r="U23" i="21"/>
  <c r="T23" i="21"/>
  <c r="S23" i="21"/>
  <c r="R23" i="21"/>
  <c r="Q23" i="21"/>
  <c r="P23" i="21"/>
  <c r="W22" i="21"/>
  <c r="V22" i="21"/>
  <c r="U22" i="21"/>
  <c r="T22" i="21"/>
  <c r="S22" i="21"/>
  <c r="R22" i="21"/>
  <c r="Q22" i="21"/>
  <c r="P22" i="21"/>
  <c r="W21" i="21"/>
  <c r="V21" i="21"/>
  <c r="U21" i="21"/>
  <c r="T21" i="21"/>
  <c r="S21" i="21"/>
  <c r="R21" i="21"/>
  <c r="Q21" i="21"/>
  <c r="P21" i="21"/>
  <c r="W20" i="21"/>
  <c r="V20" i="21"/>
  <c r="U20" i="21"/>
  <c r="T20" i="21"/>
  <c r="S20" i="21"/>
  <c r="R20" i="21"/>
  <c r="Q20" i="21"/>
  <c r="P20" i="21"/>
  <c r="W19" i="21"/>
  <c r="V19" i="21"/>
  <c r="U19" i="21"/>
  <c r="T19" i="21"/>
  <c r="S19" i="21"/>
  <c r="R19" i="21"/>
  <c r="Q19" i="21"/>
  <c r="P19" i="21"/>
  <c r="W18" i="21"/>
  <c r="V18" i="21"/>
  <c r="U18" i="21"/>
  <c r="T18" i="21"/>
  <c r="S18" i="21"/>
  <c r="R18" i="21"/>
  <c r="Q18" i="21"/>
  <c r="P18" i="21"/>
  <c r="W17" i="21"/>
  <c r="V17" i="21"/>
  <c r="U17" i="21"/>
  <c r="T17" i="21"/>
  <c r="S17" i="21"/>
  <c r="R17" i="21"/>
  <c r="Q17" i="21"/>
  <c r="P17" i="21"/>
  <c r="W14" i="21"/>
  <c r="V14" i="21"/>
  <c r="U14" i="21"/>
  <c r="T14" i="21"/>
  <c r="S14" i="21"/>
  <c r="R14" i="21"/>
  <c r="Q14" i="21"/>
  <c r="W13" i="21"/>
  <c r="V13" i="21"/>
  <c r="U13" i="21"/>
  <c r="T13" i="21"/>
  <c r="S13" i="21"/>
  <c r="R13" i="21"/>
  <c r="Q13" i="21"/>
  <c r="H2" i="21"/>
  <c r="G2" i="21"/>
  <c r="F2" i="24"/>
  <c r="F6" i="24"/>
  <c r="G6" i="24"/>
  <c r="H6" i="24"/>
  <c r="I6" i="24"/>
  <c r="J6" i="24"/>
  <c r="K6" i="24"/>
  <c r="L6" i="24"/>
  <c r="M6" i="24"/>
  <c r="M34" i="24"/>
  <c r="L34" i="24"/>
  <c r="K34" i="24"/>
  <c r="J34" i="24"/>
  <c r="I34" i="24"/>
  <c r="H34" i="24"/>
  <c r="G34" i="24"/>
  <c r="F34" i="24"/>
  <c r="W17" i="24"/>
  <c r="V17" i="24"/>
  <c r="U17" i="24"/>
  <c r="T17" i="24"/>
  <c r="S17" i="24"/>
  <c r="R17" i="24"/>
  <c r="Q17" i="24"/>
  <c r="P17" i="24"/>
  <c r="F5" i="24"/>
  <c r="G5" i="24"/>
  <c r="H5" i="24"/>
  <c r="I5" i="24"/>
  <c r="J5" i="24"/>
  <c r="K5" i="24"/>
  <c r="L5" i="24"/>
  <c r="M5" i="24"/>
  <c r="W16" i="24"/>
  <c r="V16" i="24"/>
  <c r="U16" i="24"/>
  <c r="T16" i="24"/>
  <c r="S16" i="24"/>
  <c r="R16" i="24"/>
  <c r="Q16" i="24"/>
  <c r="P16" i="24"/>
  <c r="H4" i="24"/>
  <c r="I4" i="24"/>
  <c r="J4" i="24"/>
  <c r="K4" i="24"/>
  <c r="L4" i="24"/>
  <c r="M4" i="24"/>
  <c r="W14" i="24"/>
  <c r="V14" i="24"/>
  <c r="U14" i="24"/>
  <c r="T14" i="24"/>
  <c r="S14" i="24"/>
  <c r="R14" i="24"/>
  <c r="Q14" i="24"/>
  <c r="W13" i="24"/>
  <c r="V13" i="24"/>
  <c r="U13" i="24"/>
  <c r="T13" i="24"/>
  <c r="S13" i="24"/>
  <c r="R13" i="24"/>
  <c r="Q13" i="24"/>
  <c r="M2" i="24"/>
  <c r="L2" i="24"/>
  <c r="K2" i="24"/>
  <c r="J2" i="24"/>
  <c r="I2" i="24"/>
  <c r="H2" i="24"/>
  <c r="G2" i="24"/>
  <c r="F2" i="23"/>
  <c r="F6" i="23"/>
  <c r="G6" i="23"/>
  <c r="H6" i="23"/>
  <c r="I6" i="23"/>
  <c r="J6" i="23"/>
  <c r="K6" i="23"/>
  <c r="L6" i="23"/>
  <c r="M6" i="23"/>
  <c r="M30" i="23"/>
  <c r="L30" i="23"/>
  <c r="K30" i="23"/>
  <c r="J30" i="23"/>
  <c r="I30" i="23"/>
  <c r="H30" i="23"/>
  <c r="G30" i="23"/>
  <c r="F30" i="23"/>
  <c r="W16" i="23"/>
  <c r="V16" i="23"/>
  <c r="U16" i="23"/>
  <c r="T16" i="23"/>
  <c r="S16" i="23"/>
  <c r="R16" i="23"/>
  <c r="Q16" i="23"/>
  <c r="P16" i="23"/>
  <c r="F5" i="23"/>
  <c r="G5" i="23"/>
  <c r="H5" i="23"/>
  <c r="I5" i="23"/>
  <c r="J5" i="23"/>
  <c r="K5" i="23"/>
  <c r="L5" i="23"/>
  <c r="M5" i="23"/>
  <c r="W15" i="23"/>
  <c r="V15" i="23"/>
  <c r="U15" i="23"/>
  <c r="T15" i="23"/>
  <c r="S15" i="23"/>
  <c r="R15" i="23"/>
  <c r="Q15" i="23"/>
  <c r="P15" i="23"/>
  <c r="H4" i="23"/>
  <c r="I4" i="23"/>
  <c r="J4" i="23"/>
  <c r="K4" i="23"/>
  <c r="L4" i="23"/>
  <c r="M4" i="23"/>
  <c r="W13" i="23"/>
  <c r="V13" i="23"/>
  <c r="U13" i="23"/>
  <c r="T13" i="23"/>
  <c r="S13" i="23"/>
  <c r="R13" i="23"/>
  <c r="Q13" i="23"/>
  <c r="W12" i="23"/>
  <c r="V12" i="23"/>
  <c r="U12" i="23"/>
  <c r="T12" i="23"/>
  <c r="S12" i="23"/>
  <c r="R12" i="23"/>
  <c r="Q12" i="23"/>
  <c r="M2" i="23"/>
  <c r="L2" i="23"/>
  <c r="K2" i="23"/>
  <c r="J2" i="23"/>
  <c r="I2" i="23"/>
  <c r="H2" i="23"/>
  <c r="G2" i="23"/>
  <c r="F2" i="22"/>
  <c r="M6" i="22"/>
  <c r="M32" i="22"/>
  <c r="L6" i="22"/>
  <c r="L32" i="22"/>
  <c r="K6" i="22"/>
  <c r="K32" i="22"/>
  <c r="J6" i="22"/>
  <c r="J32" i="22"/>
  <c r="I6" i="22"/>
  <c r="I32" i="22"/>
  <c r="H6" i="22"/>
  <c r="H32" i="22"/>
  <c r="G6" i="22"/>
  <c r="G32" i="22"/>
  <c r="F6" i="22"/>
  <c r="F32" i="22"/>
  <c r="W17" i="22"/>
  <c r="V17" i="22"/>
  <c r="U17" i="22"/>
  <c r="T17" i="22"/>
  <c r="S17" i="22"/>
  <c r="R17" i="22"/>
  <c r="Q17" i="22"/>
  <c r="P17" i="22"/>
  <c r="F5" i="22"/>
  <c r="G5" i="22"/>
  <c r="H5" i="22"/>
  <c r="I5" i="22"/>
  <c r="J5" i="22"/>
  <c r="K5" i="22"/>
  <c r="L5" i="22"/>
  <c r="M5" i="22"/>
  <c r="W16" i="22"/>
  <c r="V16" i="22"/>
  <c r="U16" i="22"/>
  <c r="T16" i="22"/>
  <c r="S16" i="22"/>
  <c r="R16" i="22"/>
  <c r="Q16" i="22"/>
  <c r="P16" i="22"/>
  <c r="H4" i="22"/>
  <c r="I4" i="22"/>
  <c r="J4" i="22"/>
  <c r="K4" i="22"/>
  <c r="L4" i="22"/>
  <c r="M4" i="22"/>
  <c r="W15" i="22"/>
  <c r="V15" i="22"/>
  <c r="U15" i="22"/>
  <c r="T15" i="22"/>
  <c r="S15" i="22"/>
  <c r="R15" i="22"/>
  <c r="Q15" i="22"/>
  <c r="W14" i="22"/>
  <c r="V14" i="22"/>
  <c r="U14" i="22"/>
  <c r="T14" i="22"/>
  <c r="S14" i="22"/>
  <c r="R14" i="22"/>
  <c r="Q14" i="22"/>
  <c r="M2" i="22"/>
  <c r="L2" i="22"/>
  <c r="K2" i="22"/>
  <c r="J2" i="22"/>
  <c r="I2" i="22"/>
  <c r="H2" i="22"/>
  <c r="G2" i="22"/>
  <c r="M44" i="3"/>
  <c r="L44" i="3"/>
  <c r="K44" i="3"/>
  <c r="J44" i="3"/>
  <c r="I44" i="3"/>
  <c r="H44" i="3"/>
  <c r="G44" i="3"/>
  <c r="F44" i="3"/>
  <c r="H4" i="3"/>
  <c r="I4" i="3"/>
  <c r="J4" i="3"/>
  <c r="K4" i="3"/>
  <c r="L4" i="3"/>
  <c r="M4" i="3"/>
  <c r="W16" i="3"/>
  <c r="V16" i="3"/>
  <c r="U16" i="3"/>
  <c r="T16" i="3"/>
  <c r="S16" i="3"/>
  <c r="R16" i="3"/>
  <c r="Q16" i="3"/>
  <c r="W15" i="3"/>
  <c r="V15" i="3"/>
  <c r="U15" i="3"/>
  <c r="T15" i="3"/>
  <c r="S15" i="3"/>
  <c r="R15" i="3"/>
  <c r="Q15" i="3"/>
  <c r="M2" i="3"/>
  <c r="L2" i="3"/>
  <c r="K2" i="3"/>
  <c r="J2" i="3"/>
  <c r="I2" i="3"/>
  <c r="H2" i="3"/>
  <c r="G2" i="3"/>
  <c r="AE14" i="18"/>
  <c r="AF14" i="18"/>
  <c r="AE16" i="18"/>
  <c r="X14" i="18"/>
  <c r="Y14" i="18"/>
  <c r="Z14" i="18"/>
  <c r="AA14" i="18"/>
  <c r="AB14" i="18"/>
  <c r="AC14" i="18"/>
  <c r="AD14" i="18"/>
  <c r="X16" i="18"/>
  <c r="Q14" i="18"/>
  <c r="R14" i="18"/>
  <c r="S14" i="18"/>
  <c r="T14" i="18"/>
  <c r="U14" i="18"/>
  <c r="V14" i="18"/>
  <c r="W14" i="18"/>
  <c r="Q16" i="18"/>
  <c r="O14" i="18"/>
  <c r="P14" i="18"/>
  <c r="J14" i="18"/>
  <c r="K14" i="18"/>
  <c r="L14" i="18"/>
  <c r="M14" i="18"/>
  <c r="N14" i="18"/>
  <c r="J16" i="18"/>
  <c r="C14" i="18"/>
  <c r="D14" i="18"/>
  <c r="E14" i="18"/>
  <c r="F14" i="18"/>
  <c r="G14" i="18"/>
  <c r="H14" i="18"/>
  <c r="I14" i="18"/>
  <c r="C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G13" i="18"/>
  <c r="AG8" i="18"/>
  <c r="AG9" i="18"/>
  <c r="AG10" i="18"/>
  <c r="AG11" i="18"/>
  <c r="AG12" i="18"/>
  <c r="AG14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R4" i="18"/>
  <c r="C4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E14" i="2"/>
  <c r="AF14" i="2"/>
  <c r="AE16" i="2"/>
  <c r="X14" i="2"/>
  <c r="Y14" i="2"/>
  <c r="Z14" i="2"/>
  <c r="AA14" i="2"/>
  <c r="AB14" i="2"/>
  <c r="AC14" i="2"/>
  <c r="AD14" i="2"/>
  <c r="X16" i="2"/>
  <c r="Q14" i="2"/>
  <c r="R14" i="2"/>
  <c r="S14" i="2"/>
  <c r="T14" i="2"/>
  <c r="U14" i="2"/>
  <c r="V14" i="2"/>
  <c r="W14" i="2"/>
  <c r="Q16" i="2"/>
  <c r="J14" i="2"/>
  <c r="K14" i="2"/>
  <c r="L14" i="2"/>
  <c r="M14" i="2"/>
  <c r="N14" i="2"/>
  <c r="O14" i="2"/>
  <c r="P14" i="2"/>
  <c r="J16" i="2"/>
  <c r="C14" i="2"/>
  <c r="D14" i="2"/>
  <c r="E14" i="2"/>
  <c r="F14" i="2"/>
  <c r="G14" i="2"/>
  <c r="H14" i="2"/>
  <c r="I14" i="2"/>
  <c r="C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G8" i="2"/>
  <c r="AG9" i="2"/>
  <c r="AG10" i="2"/>
  <c r="AG11" i="2"/>
  <c r="AG12" i="2"/>
  <c r="AG13" i="2"/>
  <c r="AG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4" i="2"/>
  <c r="C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comments1.xml><?xml version="1.0" encoding="utf-8"?>
<comments xmlns="http://schemas.openxmlformats.org/spreadsheetml/2006/main">
  <authors>
    <author>Joana Paulo Pardal</author>
  </authors>
  <commentList>
    <comment ref="B2" authorId="0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3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4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5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6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<sst xmlns="http://schemas.openxmlformats.org/spreadsheetml/2006/main" count="526" uniqueCount="187">
  <si>
    <t>João</t>
  </si>
  <si>
    <t>Joaquim</t>
  </si>
  <si>
    <t>Fibonnaci</t>
  </si>
  <si>
    <t>∞</t>
  </si>
  <si>
    <t>Status</t>
  </si>
  <si>
    <t>Planned</t>
  </si>
  <si>
    <t>Ongoing</t>
  </si>
  <si>
    <t>ALL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</si>
  <si>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</si>
  <si>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</si>
  <si>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</si>
  <si>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</si>
  <si>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</si>
  <si>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</si>
  <si>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</si>
  <si>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</si>
  <si>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</si>
  <si>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</si>
  <si>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</si>
  <si>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Sprint #5</t>
  </si>
  <si>
    <t>Sprint #2</t>
  </si>
  <si>
    <t>Sprint #3</t>
  </si>
  <si>
    <t>Sprint #4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</si>
  <si>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</si>
  <si>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</si>
  <si>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</si>
  <si>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</si>
  <si>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</si>
  <si>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</si>
  <si>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</si>
  <si>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</si>
  <si>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</si>
  <si>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</si>
  <si>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</si>
  <si>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Domain</t>
  </si>
  <si>
    <t>Service</t>
  </si>
  <si>
    <t>Presentation</t>
  </si>
  <si>
    <t>Testing</t>
  </si>
  <si>
    <t>Estimate</t>
  </si>
  <si>
    <t>Ideal</t>
  </si>
  <si>
    <t>Real</t>
  </si>
  <si>
    <t>Points</t>
  </si>
  <si>
    <t>Bug-Fix</t>
  </si>
  <si>
    <t>Distribution</t>
  </si>
  <si>
    <t>Availability Estimate</t>
  </si>
  <si>
    <t>Actual Availability</t>
  </si>
  <si>
    <t>NOT DONE</t>
  </si>
  <si>
    <t>IN PROGRESS...</t>
  </si>
  <si>
    <t>Name</t>
  </si>
  <si>
    <t>Description</t>
  </si>
  <si>
    <t>STORIES</t>
  </si>
  <si>
    <t>State</t>
  </si>
  <si>
    <t>Product BackLog</t>
  </si>
  <si>
    <t>Alexandre</t>
  </si>
  <si>
    <t>Emídio</t>
  </si>
  <si>
    <t>Miguel</t>
  </si>
  <si>
    <t>Rodrigo</t>
  </si>
  <si>
    <t>Voice Calls</t>
  </si>
  <si>
    <t>Video Calls</t>
  </si>
  <si>
    <t>Establish voice calls between two phones</t>
  </si>
  <si>
    <t>Establish video calls between two phones</t>
  </si>
  <si>
    <t>Last Call Info</t>
  </si>
  <si>
    <t>Display the information of the last call established by the phone</t>
  </si>
  <si>
    <t>Bonus Offers</t>
  </si>
  <si>
    <t>Offer bonuses when a client increases its balance</t>
  </si>
  <si>
    <t>Update Domain</t>
  </si>
  <si>
    <t>Update Bridges</t>
  </si>
  <si>
    <t>MakeVoiceCallService, ReceiveVoiceCallService &amp; FinishVoiceCallService</t>
  </si>
  <si>
    <t>TestVoiceCall</t>
  </si>
  <si>
    <t>Update WSDL Contract</t>
  </si>
  <si>
    <t>Implement Display</t>
  </si>
  <si>
    <t>Implement Handlers</t>
  </si>
  <si>
    <t>MakeVideoCallService, ReceiveVideoCallService &amp; FinishVideoCallService</t>
  </si>
  <si>
    <t>TestVideoCall</t>
  </si>
  <si>
    <t>LastCallService</t>
  </si>
  <si>
    <t>TestLastCall</t>
  </si>
  <si>
    <t>Update Operator Instantiation</t>
  </si>
  <si>
    <t>Update Handlers</t>
  </si>
  <si>
    <t>Joaquim e Rodrigo</t>
  </si>
  <si>
    <t>Alexandre e Emídio</t>
  </si>
  <si>
    <t>João e Miguel</t>
  </si>
  <si>
    <t>Update RegisterOperatorService</t>
  </si>
  <si>
    <t>Update IncreasePhoneBalanceTest &amp; CreateNewOperatorServiceTest</t>
  </si>
  <si>
    <t>1st Sprint Bug Fix</t>
  </si>
  <si>
    <t>Fix bugs in the 1st sprint</t>
  </si>
  <si>
    <t>1st Sprint Refination</t>
  </si>
  <si>
    <t>Improve the code from the 1st sprint</t>
  </si>
  <si>
    <t>UDDI Registry</t>
  </si>
  <si>
    <t>Allow for the presentation server to discover application server URLs dinamicly</t>
  </si>
  <si>
    <t>Timestamp Storing</t>
  </si>
  <si>
    <t>Store timestamps along with the data in the database</t>
  </si>
  <si>
    <t>Packet Ordering</t>
  </si>
  <si>
    <t>SOAP messages are numbered in the presentation server and ordered in the receiver</t>
  </si>
  <si>
    <t>Silent Failures</t>
  </si>
  <si>
    <t>Tolerate one silent failure in an Operator's servers</t>
  </si>
  <si>
    <t>Byzantine Failures</t>
  </si>
  <si>
    <t>Tolerate one byzantine failure in an Operator's servers</t>
  </si>
  <si>
    <t>Certification Authority</t>
  </si>
  <si>
    <t>Provide a service for certification of application servers' public keys</t>
  </si>
  <si>
    <t>Message Authentication</t>
  </si>
  <si>
    <t>Sign SOAP messages and validate signatures</t>
  </si>
  <si>
    <t>Certificate Revogation</t>
  </si>
  <si>
    <t>Allow servers to revogate their certificates and generate new private and public keys</t>
  </si>
  <si>
    <t>Don't allow state changes in the OccupiedState</t>
  </si>
  <si>
    <t>Fix video calls</t>
  </si>
  <si>
    <t>Provide interface for LastMadeCommunication</t>
  </si>
  <si>
    <t>Move SendSMS behaviour to the PhoneState</t>
  </si>
  <si>
    <t>Organize exceptions in packages</t>
  </si>
  <si>
    <t>Replace substrings to get number prefixes</t>
  </si>
  <si>
    <t>Refine GetLastMadeCommunicationService</t>
  </si>
  <si>
    <t>Turn representations and verifiers into Singletons</t>
  </si>
  <si>
    <t>Organize and improve tests</t>
  </si>
  <si>
    <t>Improve communication input and last communication display</t>
  </si>
  <si>
    <t>Display error messages more appropriately</t>
  </si>
  <si>
    <t>Update build.xml</t>
  </si>
  <si>
    <t>Implemente registration, search and deletion</t>
  </si>
  <si>
    <t>Minimize UDDI searches</t>
  </si>
  <si>
    <t>Implement timestamp database</t>
  </si>
  <si>
    <t>Implement handlers</t>
  </si>
  <si>
    <t>Number packets</t>
  </si>
  <si>
    <t>Order packets</t>
  </si>
  <si>
    <t>Implement database</t>
  </si>
  <si>
    <t>Implement SignCertificateService</t>
  </si>
  <si>
    <t>Write WSDL</t>
  </si>
  <si>
    <t>Emídio e Rodrigo</t>
  </si>
  <si>
    <t>Miguel e Rodrigo</t>
  </si>
  <si>
    <t>Emídio e Miguel</t>
  </si>
  <si>
    <t>Alexandre e João</t>
  </si>
  <si>
    <t>Alexandre e Joaquim</t>
  </si>
  <si>
    <t>João e Joaquim</t>
  </si>
  <si>
    <t>Implement packet replicator</t>
  </si>
  <si>
    <t>Implement response merger</t>
  </si>
  <si>
    <t>Implement asynchronous calls</t>
  </si>
  <si>
    <t>Check certificate's time validity</t>
  </si>
  <si>
    <t>Validate CA's certificate</t>
  </si>
  <si>
    <t>Validate client's digital signature</t>
  </si>
  <si>
    <t>Implement RevogateCertificateService</t>
  </si>
  <si>
    <t>Implement GetBlackListService</t>
  </si>
  <si>
    <t>Update WSDL</t>
  </si>
  <si>
    <t>Verify if certificates aren't in black list</t>
  </si>
  <si>
    <t>Timestamp Phones</t>
  </si>
  <si>
    <t>Allow timestamps to be stored along with Phones</t>
  </si>
  <si>
    <t>Update Services</t>
  </si>
  <si>
    <t>Refine Timestamping</t>
  </si>
  <si>
    <t>Timestamps will be moved from Phone to Network and local services will be implemented to manipulate this timestamp</t>
  </si>
  <si>
    <t>Implement jUnit test cases for replication and fault toleration</t>
  </si>
  <si>
    <t>Implement response voting</t>
  </si>
  <si>
    <t>Ignore multiple response from the same server</t>
  </si>
  <si>
    <t>Update domain</t>
  </si>
  <si>
    <t>Update services</t>
  </si>
  <si>
    <t>Implement SetTimestampService and GetTimestampService</t>
  </si>
  <si>
    <t>Test packet replication</t>
  </si>
  <si>
    <t>Test packet merging</t>
  </si>
  <si>
    <t>Test silent fault toleration</t>
  </si>
  <si>
    <t>Test byzantine fault toleration</t>
  </si>
  <si>
    <t>Update ApplicationServerWebService</t>
  </si>
  <si>
    <t>Update DistributedAnacomServerBridge</t>
  </si>
  <si>
    <t>Replication Tests</t>
  </si>
  <si>
    <t>Security Tests</t>
  </si>
  <si>
    <t>Implement jUnit test cases for the Certification Authority and security</t>
  </si>
  <si>
    <t>Test SetKeysService</t>
  </si>
  <si>
    <t>Test SignCertificateService</t>
  </si>
  <si>
    <t>Test BlockCertificateService</t>
  </si>
  <si>
    <t>Test GetBlockedListService</t>
  </si>
  <si>
    <t>Test SOAP messages</t>
  </si>
  <si>
    <t>3th Sprint Refination</t>
  </si>
  <si>
    <t>Improve the code from the 3rd sprint</t>
  </si>
  <si>
    <t>3rd Sprint Refination</t>
  </si>
  <si>
    <t>Add type distinction in the communication classes</t>
  </si>
  <si>
    <t>Normalize prefix determination</t>
  </si>
  <si>
    <t>Normalize attribute names</t>
  </si>
  <si>
    <t>Normalize service return</t>
  </si>
  <si>
    <t>Bug Fix</t>
  </si>
  <si>
    <t>Refactoring</t>
  </si>
  <si>
    <t>Write Reports</t>
  </si>
  <si>
    <t>Write ES and SD reports.</t>
  </si>
  <si>
    <t>Refactorig extensive code</t>
  </si>
  <si>
    <t>Fix general project bugs</t>
  </si>
  <si>
    <t>BizantineProtocolHandler refactoring</t>
  </si>
  <si>
    <t>SecurityHandler refactoring</t>
  </si>
  <si>
    <t>SilentFailureProtocolHandler refactoring</t>
  </si>
  <si>
    <t>Write ES report</t>
  </si>
  <si>
    <t>Write SD report</t>
  </si>
  <si>
    <t>Fix replication bugs</t>
  </si>
  <si>
    <t xml:space="preserve">Fix order packet bugs </t>
  </si>
  <si>
    <t>Fix SecurityHandler bugs</t>
  </si>
  <si>
    <t>Fix CAManager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</si>
</sst>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1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b/>
      <sz val="20"/>
      <name val="Arial"/>
      <family val="2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027"/>
        <bgColor indexed="64"/>
      </patternFill>
    </fill>
  </fills>
  <borders count="13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</borders>
  <cellStyleXfs count="9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26">
    <xf numFmtId="0" fontId="0" fillId="0" borderId="0" xfId="0"/>
    <xf numFmtId="0" fontId="4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0" fontId="10" fillId="0" borderId="27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29" xfId="0" applyNumberFormat="1" applyFont="1" applyFill="1" applyBorder="1" applyAlignment="1">
      <alignment horizontal="center" vertical="center" textRotation="90"/>
    </xf>
    <xf numFmtId="166" fontId="0" fillId="3" borderId="30" xfId="0" applyNumberFormat="1" applyFont="1" applyFill="1" applyBorder="1" applyAlignment="1">
      <alignment horizontal="center" vertical="center" textRotation="90"/>
    </xf>
    <xf numFmtId="166" fontId="0" fillId="3" borderId="31" xfId="0" applyNumberFormat="1" applyFont="1" applyFill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5" fontId="10" fillId="3" borderId="38" xfId="0" applyNumberFormat="1" applyFont="1" applyFill="1" applyBorder="1" applyAlignment="1" applyProtection="1">
      <alignment horizontal="center" vertical="center" textRotation="90" wrapText="1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0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42" xfId="0" applyNumberFormat="1" applyFont="1" applyFill="1" applyBorder="1" applyAlignment="1" applyProtection="1">
      <alignment horizontal="center" vertical="center" wrapText="1"/>
    </xf>
    <xf numFmtId="0" fontId="9" fillId="3" borderId="43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44" xfId="0" applyFont="1" applyFill="1" applyBorder="1" applyAlignment="1" applyProtection="1">
      <alignment horizontal="center" vertic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4" fillId="0" borderId="17" xfId="0" applyFont="1" applyBorder="1" applyAlignment="1" applyProtection="1">
      <alignment horizontal="right" vertical="center"/>
      <protection locked="0"/>
    </xf>
    <xf numFmtId="0" fontId="14" fillId="0" borderId="15" xfId="0" applyFont="1" applyBorder="1" applyAlignment="1" applyProtection="1">
      <alignment horizontal="right" vertical="center"/>
      <protection locked="0"/>
    </xf>
    <xf numFmtId="0" fontId="14" fillId="0" borderId="22" xfId="0" applyFont="1" applyBorder="1" applyAlignment="1" applyProtection="1">
      <alignment horizontal="right" vertical="center"/>
      <protection locked="0"/>
    </xf>
    <xf numFmtId="0" fontId="14" fillId="0" borderId="51" xfId="0" applyFont="1" applyBorder="1" applyAlignment="1" applyProtection="1">
      <alignment horizontal="right" vertical="center"/>
      <protection locked="0"/>
    </xf>
    <xf numFmtId="0" fontId="14" fillId="0" borderId="52" xfId="0" applyFont="1" applyBorder="1" applyAlignment="1" applyProtection="1">
      <alignment horizontal="right" vertical="center"/>
      <protection locked="0"/>
    </xf>
    <xf numFmtId="0" fontId="14" fillId="4" borderId="0" xfId="0" applyFont="1" applyFill="1" applyAlignment="1" applyProtection="1">
      <alignment horizontal="right" vertical="center"/>
      <protection locked="0"/>
    </xf>
    <xf numFmtId="0" fontId="5" fillId="0" borderId="53" xfId="0" applyFont="1" applyBorder="1" applyAlignment="1" applyProtection="1">
      <alignment horizontal="left" vertical="center"/>
      <protection locked="0"/>
    </xf>
    <xf numFmtId="0" fontId="5" fillId="0" borderId="54" xfId="0" applyFont="1" applyBorder="1" applyAlignment="1" applyProtection="1">
      <alignment horizontal="left" vertical="center"/>
      <protection locked="0"/>
    </xf>
    <xf numFmtId="0" fontId="5" fillId="0" borderId="55" xfId="0" applyFont="1" applyBorder="1" applyAlignment="1" applyProtection="1">
      <alignment horizontal="left" vertical="center"/>
      <protection locked="0"/>
    </xf>
    <xf numFmtId="0" fontId="5" fillId="0" borderId="56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22" fillId="5" borderId="58" xfId="0" applyFont="1" applyFill="1" applyBorder="1" applyAlignment="1" applyProtection="1">
      <alignment horizontal="right" vertical="center"/>
    </xf>
    <xf numFmtId="1" fontId="22" fillId="5" borderId="58" xfId="0" applyNumberFormat="1" applyFont="1" applyFill="1" applyBorder="1" applyAlignment="1" applyProtection="1">
      <alignment horizontal="center" vertical="center"/>
    </xf>
    <xf numFmtId="1" fontId="21" fillId="5" borderId="59" xfId="0" applyNumberFormat="1" applyFont="1" applyFill="1" applyBorder="1" applyAlignment="1" applyProtection="1">
      <alignment horizontal="center" vertical="center"/>
    </xf>
    <xf numFmtId="1" fontId="21" fillId="5" borderId="60" xfId="0" applyNumberFormat="1" applyFont="1" applyFill="1" applyBorder="1" applyAlignment="1" applyProtection="1">
      <alignment horizontal="center" vertical="center"/>
    </xf>
    <xf numFmtId="1" fontId="21" fillId="5" borderId="61" xfId="0" applyNumberFormat="1" applyFont="1" applyFill="1" applyBorder="1" applyAlignment="1" applyProtection="1">
      <alignment horizontal="center" vertical="center"/>
    </xf>
    <xf numFmtId="0" fontId="22" fillId="5" borderId="62" xfId="0" applyFont="1" applyFill="1" applyBorder="1" applyAlignment="1" applyProtection="1">
      <alignment horizontal="right" vertical="center"/>
    </xf>
    <xf numFmtId="1" fontId="22" fillId="5" borderId="62" xfId="0" applyNumberFormat="1" applyFont="1" applyFill="1" applyBorder="1" applyAlignment="1" applyProtection="1">
      <alignment horizontal="center" vertical="center"/>
    </xf>
    <xf numFmtId="0" fontId="21" fillId="5" borderId="63" xfId="0" applyFont="1" applyFill="1" applyBorder="1" applyAlignment="1" applyProtection="1">
      <alignment horizontal="center" vertical="center"/>
    </xf>
    <xf numFmtId="0" fontId="21" fillId="5" borderId="64" xfId="0" applyFont="1" applyFill="1" applyBorder="1" applyAlignment="1" applyProtection="1">
      <alignment horizontal="center" vertical="center"/>
    </xf>
    <xf numFmtId="0" fontId="21" fillId="5" borderId="65" xfId="0" applyFont="1" applyFill="1" applyBorder="1" applyAlignment="1" applyProtection="1">
      <alignment horizontal="center" vertical="center"/>
    </xf>
    <xf numFmtId="0" fontId="21" fillId="6" borderId="66" xfId="0" applyFont="1" applyFill="1" applyBorder="1" applyAlignment="1" applyProtection="1">
      <alignment horizontal="right" vertical="center"/>
      <protection locked="0"/>
    </xf>
    <xf numFmtId="1" fontId="21" fillId="6" borderId="66" xfId="0" applyNumberFormat="1" applyFont="1" applyFill="1" applyBorder="1" applyAlignment="1" applyProtection="1">
      <alignment horizontal="center" vertical="center"/>
      <protection locked="0"/>
    </xf>
    <xf numFmtId="0" fontId="21" fillId="7" borderId="66" xfId="0" applyFont="1" applyFill="1" applyBorder="1" applyAlignment="1" applyProtection="1">
      <alignment horizontal="right" vertical="center"/>
      <protection locked="0"/>
    </xf>
    <xf numFmtId="1" fontId="21" fillId="7" borderId="66" xfId="0" applyNumberFormat="1" applyFont="1" applyFill="1" applyBorder="1" applyAlignment="1" applyProtection="1">
      <alignment horizontal="center" vertical="center"/>
      <protection locked="0"/>
    </xf>
    <xf numFmtId="0" fontId="21" fillId="8" borderId="58" xfId="0" applyFont="1" applyFill="1" applyBorder="1" applyAlignment="1" applyProtection="1">
      <alignment horizontal="right" vertical="center"/>
      <protection locked="0"/>
    </xf>
    <xf numFmtId="1" fontId="21" fillId="8" borderId="58" xfId="0" applyNumberFormat="1" applyFont="1" applyFill="1" applyBorder="1" applyAlignment="1" applyProtection="1">
      <alignment horizontal="center" vertical="center"/>
      <protection locked="0"/>
    </xf>
    <xf numFmtId="0" fontId="21" fillId="8" borderId="39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21" fillId="9" borderId="66" xfId="0" applyFont="1" applyFill="1" applyBorder="1" applyAlignment="1" applyProtection="1">
      <alignment horizontal="right" vertical="center"/>
      <protection locked="0"/>
    </xf>
    <xf numFmtId="1" fontId="21" fillId="9" borderId="66" xfId="0" applyNumberFormat="1" applyFont="1" applyFill="1" applyBorder="1" applyAlignment="1" applyProtection="1">
      <alignment horizontal="center" vertical="center"/>
      <protection locked="0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" fillId="3" borderId="68" xfId="0" applyNumberFormat="1" applyFont="1" applyFill="1" applyBorder="1" applyAlignment="1" applyProtection="1">
      <alignment horizontal="center" vertical="center"/>
    </xf>
    <xf numFmtId="0" fontId="21" fillId="10" borderId="69" xfId="0" applyFont="1" applyFill="1" applyBorder="1" applyAlignment="1" applyProtection="1">
      <alignment horizontal="right" vertical="center"/>
      <protection locked="0"/>
    </xf>
    <xf numFmtId="1" fontId="21" fillId="10" borderId="66" xfId="0" applyNumberFormat="1" applyFont="1" applyFill="1" applyBorder="1" applyAlignment="1" applyProtection="1">
      <alignment horizontal="center" vertical="center"/>
      <protection locked="0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1" borderId="62" xfId="0" applyFont="1" applyFill="1" applyBorder="1" applyAlignment="1" applyProtection="1">
      <alignment horizontal="right" vertical="center"/>
      <protection locked="0"/>
    </xf>
    <xf numFmtId="1" fontId="21" fillId="11" borderId="62" xfId="0" applyNumberFormat="1" applyFont="1" applyFill="1" applyBorder="1" applyAlignment="1" applyProtection="1">
      <alignment horizontal="center" vertical="center"/>
      <protection locked="0"/>
    </xf>
    <xf numFmtId="0" fontId="21" fillId="11" borderId="29" xfId="0" applyFont="1" applyFill="1" applyBorder="1" applyAlignment="1">
      <alignment horizontal="center" vertical="center"/>
    </xf>
    <xf numFmtId="0" fontId="21" fillId="11" borderId="30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4" fontId="18" fillId="0" borderId="0" xfId="0" applyNumberFormat="1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7" fontId="0" fillId="0" borderId="29" xfId="0" applyNumberFormat="1" applyFont="1" applyBorder="1" applyAlignment="1">
      <alignment horizontal="center" vertical="center"/>
    </xf>
    <xf numFmtId="167" fontId="0" fillId="0" borderId="30" xfId="0" applyNumberFormat="1" applyFont="1" applyBorder="1" applyAlignment="1">
      <alignment horizontal="center" vertical="center"/>
    </xf>
    <xf numFmtId="167" fontId="0" fillId="0" borderId="31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1" fontId="23" fillId="3" borderId="68" xfId="0" applyNumberFormat="1" applyFont="1" applyFill="1" applyBorder="1" applyAlignment="1" applyProtection="1">
      <alignment horizontal="center" vertical="center"/>
    </xf>
    <xf numFmtId="0" fontId="11" fillId="12" borderId="0" xfId="0" applyFont="1" applyFill="1" applyAlignment="1" applyProtection="1">
      <alignment horizontal="center" vertical="center" wrapText="1"/>
      <protection locked="0"/>
    </xf>
    <xf numFmtId="166" fontId="0" fillId="12" borderId="30" xfId="0" applyNumberFormat="1" applyFont="1" applyFill="1" applyBorder="1" applyAlignment="1">
      <alignment horizontal="center" vertical="center" textRotation="90"/>
    </xf>
    <xf numFmtId="0" fontId="4" fillId="12" borderId="40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14" fillId="0" borderId="73" xfId="0" applyFont="1" applyBorder="1" applyAlignment="1" applyProtection="1">
      <alignment horizontal="right" vertical="center"/>
      <protection locked="0"/>
    </xf>
    <xf numFmtId="0" fontId="14" fillId="0" borderId="74" xfId="0" applyFont="1" applyBorder="1" applyAlignment="1" applyProtection="1">
      <alignment horizontal="right" vertical="center"/>
      <protection locked="0"/>
    </xf>
    <xf numFmtId="0" fontId="14" fillId="0" borderId="75" xfId="0" applyFont="1" applyBorder="1" applyAlignment="1" applyProtection="1">
      <alignment horizontal="right" vertical="center"/>
      <protection locked="0"/>
    </xf>
    <xf numFmtId="0" fontId="14" fillId="0" borderId="76" xfId="0" applyFont="1" applyBorder="1" applyAlignment="1" applyProtection="1">
      <alignment horizontal="right" vertical="center"/>
      <protection locked="0"/>
    </xf>
    <xf numFmtId="0" fontId="14" fillId="0" borderId="77" xfId="0" applyFont="1" applyBorder="1" applyAlignment="1" applyProtection="1">
      <alignment horizontal="right" vertical="center"/>
      <protection locked="0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5" fillId="0" borderId="81" xfId="0" applyFont="1" applyBorder="1" applyAlignment="1" applyProtection="1">
      <alignment horizontal="left" vertical="center"/>
      <protection locked="0"/>
    </xf>
    <xf numFmtId="0" fontId="14" fillId="0" borderId="82" xfId="0" applyFont="1" applyBorder="1" applyAlignment="1" applyProtection="1">
      <alignment horizontal="right" vertical="center"/>
      <protection locked="0"/>
    </xf>
    <xf numFmtId="0" fontId="5" fillId="0" borderId="83" xfId="0" applyFont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 wrapText="1"/>
      <protection locked="0"/>
    </xf>
    <xf numFmtId="0" fontId="4" fillId="12" borderId="79" xfId="0" applyFont="1" applyFill="1" applyBorder="1" applyAlignment="1">
      <alignment horizontal="center" vertical="center"/>
    </xf>
    <xf numFmtId="0" fontId="4" fillId="12" borderId="80" xfId="0" applyFont="1" applyFill="1" applyBorder="1" applyAlignment="1">
      <alignment horizontal="center" vertical="center"/>
    </xf>
    <xf numFmtId="0" fontId="14" fillId="0" borderId="85" xfId="0" applyFont="1" applyBorder="1" applyAlignment="1" applyProtection="1">
      <alignment horizontal="right" vertical="center"/>
      <protection locked="0"/>
    </xf>
    <xf numFmtId="0" fontId="12" fillId="0" borderId="119" xfId="0" applyFont="1" applyBorder="1" applyAlignment="1">
      <alignment horizontal="center" vertical="center"/>
    </xf>
    <xf numFmtId="0" fontId="0" fillId="0" borderId="119" xfId="0" applyBorder="1"/>
    <xf numFmtId="0" fontId="13" fillId="9" borderId="60" xfId="0" applyFont="1" applyFill="1" applyBorder="1" applyAlignment="1">
      <alignment horizontal="center" vertical="center"/>
    </xf>
    <xf numFmtId="0" fontId="12" fillId="10" borderId="60" xfId="0" applyFont="1" applyFill="1" applyBorder="1" applyAlignment="1">
      <alignment horizontal="center" vertical="center"/>
    </xf>
    <xf numFmtId="0" fontId="12" fillId="13" borderId="61" xfId="0" applyFont="1" applyFill="1" applyBorder="1" applyAlignment="1">
      <alignment horizontal="center" vertical="center"/>
    </xf>
    <xf numFmtId="0" fontId="3" fillId="9" borderId="121" xfId="0" applyFont="1" applyFill="1" applyBorder="1"/>
    <xf numFmtId="0" fontId="0" fillId="10" borderId="121" xfId="0" applyFill="1" applyBorder="1"/>
    <xf numFmtId="0" fontId="0" fillId="13" borderId="122" xfId="0" applyFill="1" applyBorder="1"/>
    <xf numFmtId="0" fontId="0" fillId="9" borderId="121" xfId="0" applyFill="1" applyBorder="1"/>
    <xf numFmtId="0" fontId="25" fillId="14" borderId="59" xfId="0" applyFont="1" applyFill="1" applyBorder="1" applyAlignment="1">
      <alignment horizontal="center" vertical="center"/>
    </xf>
    <xf numFmtId="0" fontId="12" fillId="7" borderId="60" xfId="0" applyFont="1" applyFill="1" applyBorder="1" applyAlignment="1">
      <alignment horizontal="center" vertical="center"/>
    </xf>
    <xf numFmtId="0" fontId="0" fillId="14" borderId="120" xfId="0" applyFill="1" applyBorder="1"/>
    <xf numFmtId="0" fontId="0" fillId="7" borderId="121" xfId="0" applyFill="1" applyBorder="1"/>
    <xf numFmtId="0" fontId="11" fillId="0" borderId="123" xfId="0" applyFont="1" applyBorder="1" applyAlignment="1" applyProtection="1">
      <alignment horizontal="center" vertical="center" wrapText="1"/>
    </xf>
    <xf numFmtId="0" fontId="11" fillId="0" borderId="124" xfId="0" applyFont="1" applyBorder="1" applyAlignment="1" applyProtection="1">
      <alignment horizontal="center" vertical="center" wrapText="1"/>
    </xf>
    <xf numFmtId="164" fontId="11" fillId="0" borderId="67" xfId="0" applyNumberFormat="1" applyFont="1" applyBorder="1" applyAlignment="1">
      <alignment horizontal="center" vertical="center"/>
    </xf>
    <xf numFmtId="0" fontId="15" fillId="0" borderId="121" xfId="0" applyFont="1" applyBorder="1" applyAlignment="1" applyProtection="1">
      <alignment horizontal="center" vertical="center"/>
      <protection locked="0"/>
    </xf>
    <xf numFmtId="0" fontId="0" fillId="0" borderId="121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left" vertical="center"/>
    </xf>
    <xf numFmtId="0" fontId="0" fillId="0" borderId="121" xfId="0" applyFont="1" applyBorder="1" applyAlignment="1">
      <alignment horizontal="left" vertical="center"/>
    </xf>
    <xf numFmtId="0" fontId="15" fillId="0" borderId="121" xfId="0" applyFont="1" applyBorder="1" applyAlignment="1">
      <alignment horizontal="left" vertical="center"/>
    </xf>
    <xf numFmtId="0" fontId="0" fillId="0" borderId="120" xfId="0" applyFont="1" applyBorder="1" applyAlignment="1" applyProtection="1">
      <alignment horizontal="center" vertical="center"/>
      <protection locked="0"/>
    </xf>
    <xf numFmtId="164" fontId="16" fillId="0" borderId="122" xfId="0" applyNumberFormat="1" applyFont="1" applyBorder="1" applyAlignment="1">
      <alignment horizontal="center" vertical="center"/>
    </xf>
    <xf numFmtId="0" fontId="0" fillId="0" borderId="120" xfId="0" applyFont="1" applyBorder="1" applyAlignment="1">
      <alignment horizontal="left" vertical="center"/>
    </xf>
    <xf numFmtId="0" fontId="4" fillId="15" borderId="40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166" fontId="0" fillId="15" borderId="30" xfId="0" applyNumberFormat="1" applyFont="1" applyFill="1" applyBorder="1" applyAlignment="1">
      <alignment horizontal="center" vertical="center" textRotation="90"/>
    </xf>
    <xf numFmtId="166" fontId="0" fillId="15" borderId="31" xfId="0" applyNumberFormat="1" applyFont="1" applyFill="1" applyBorder="1" applyAlignment="1">
      <alignment horizontal="center" vertical="center" textRotation="90"/>
    </xf>
    <xf numFmtId="0" fontId="29" fillId="0" borderId="53" xfId="0" applyFont="1" applyBorder="1" applyAlignment="1" applyProtection="1">
      <alignment horizontal="left" vertical="center"/>
      <protection locked="0"/>
    </xf>
    <xf numFmtId="0" fontId="29" fillId="0" borderId="56" xfId="0" applyFont="1" applyBorder="1" applyAlignment="1" applyProtection="1">
      <alignment horizontal="left" vertical="center"/>
      <protection locked="0"/>
    </xf>
    <xf numFmtId="0" fontId="29" fillId="0" borderId="81" xfId="0" applyFont="1" applyBorder="1" applyAlignment="1" applyProtection="1">
      <alignment horizontal="left" vertical="center"/>
      <protection locked="0"/>
    </xf>
    <xf numFmtId="0" fontId="29" fillId="0" borderId="54" xfId="0" applyFont="1" applyBorder="1" applyAlignment="1" applyProtection="1">
      <alignment horizontal="left" vertical="center"/>
      <protection locked="0"/>
    </xf>
    <xf numFmtId="0" fontId="29" fillId="0" borderId="55" xfId="0" applyFont="1" applyBorder="1" applyAlignment="1" applyProtection="1">
      <alignment horizontal="left" vertical="center"/>
      <protection locked="0"/>
    </xf>
    <xf numFmtId="0" fontId="29" fillId="0" borderId="125" xfId="0" applyFont="1" applyBorder="1" applyAlignment="1" applyProtection="1">
      <alignment horizontal="left" vertical="center"/>
      <protection locked="0"/>
    </xf>
    <xf numFmtId="0" fontId="14" fillId="0" borderId="126" xfId="0" applyFont="1" applyBorder="1" applyAlignment="1" applyProtection="1">
      <alignment horizontal="right" vertical="center"/>
      <protection locked="0"/>
    </xf>
    <xf numFmtId="0" fontId="5" fillId="0" borderId="127" xfId="0" applyFont="1" applyBorder="1" applyAlignment="1" applyProtection="1">
      <alignment horizontal="center" vertical="center"/>
      <protection locked="0"/>
    </xf>
    <xf numFmtId="0" fontId="9" fillId="2" borderId="128" xfId="0" applyFont="1" applyFill="1" applyBorder="1" applyAlignment="1" applyProtection="1">
      <alignment horizontal="center" vertical="center" wrapText="1"/>
      <protection locked="0"/>
    </xf>
    <xf numFmtId="0" fontId="4" fillId="0" borderId="129" xfId="0" applyFont="1" applyBorder="1" applyAlignment="1">
      <alignment horizontal="center" vertical="center"/>
    </xf>
    <xf numFmtId="0" fontId="4" fillId="0" borderId="130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>
      <alignment horizontal="center" vertical="center"/>
    </xf>
    <xf numFmtId="0" fontId="29" fillId="0" borderId="47" xfId="0" applyFont="1" applyBorder="1" applyAlignment="1" applyProtection="1">
      <alignment horizontal="center" vertical="center"/>
      <protection locked="0"/>
    </xf>
    <xf numFmtId="0" fontId="29" fillId="0" borderId="49" xfId="0" applyFont="1" applyBorder="1" applyAlignment="1" applyProtection="1">
      <alignment horizontal="center" vertical="center"/>
      <protection locked="0"/>
    </xf>
    <xf numFmtId="0" fontId="9" fillId="2" borderId="133" xfId="0" applyFont="1" applyFill="1" applyBorder="1" applyAlignment="1" applyProtection="1">
      <alignment horizontal="center" vertical="center" wrapText="1"/>
      <protection locked="0"/>
    </xf>
    <xf numFmtId="0" fontId="9" fillId="2" borderId="134" xfId="0" applyFont="1" applyFill="1" applyBorder="1" applyAlignment="1" applyProtection="1">
      <alignment horizontal="center" vertical="center" wrapText="1"/>
      <protection locked="0"/>
    </xf>
    <xf numFmtId="0" fontId="4" fillId="0" borderId="135" xfId="0" applyFont="1" applyBorder="1" applyAlignment="1">
      <alignment horizontal="center" vertical="center"/>
    </xf>
    <xf numFmtId="0" fontId="4" fillId="0" borderId="136" xfId="0" applyFont="1" applyBorder="1" applyAlignment="1">
      <alignment horizontal="center" vertical="center"/>
    </xf>
    <xf numFmtId="0" fontId="4" fillId="0" borderId="137" xfId="0" applyFont="1" applyBorder="1" applyAlignment="1">
      <alignment horizontal="center" vertical="center"/>
    </xf>
    <xf numFmtId="169" fontId="22" fillId="5" borderId="107" xfId="0" applyNumberFormat="1" applyFont="1" applyFill="1" applyBorder="1" applyAlignment="1" applyProtection="1">
      <alignment horizontal="center" vertical="center" textRotation="90"/>
    </xf>
    <xf numFmtId="0" fontId="24" fillId="5" borderId="68" xfId="0" applyFont="1" applyFill="1" applyBorder="1" applyAlignment="1" applyProtection="1">
      <alignment horizontal="center" vertical="center" textRotation="90" wrapText="1"/>
    </xf>
    <xf numFmtId="169" fontId="22" fillId="5" borderId="87" xfId="0" applyNumberFormat="1" applyFont="1" applyFill="1" applyBorder="1" applyAlignment="1" applyProtection="1">
      <alignment horizontal="center" vertical="center" textRotation="90"/>
    </xf>
    <xf numFmtId="169" fontId="22" fillId="5" borderId="111" xfId="0" applyNumberFormat="1" applyFont="1" applyFill="1" applyBorder="1" applyAlignment="1" applyProtection="1">
      <alignment horizontal="center" vertical="center" textRotation="90"/>
    </xf>
    <xf numFmtId="0" fontId="5" fillId="0" borderId="125" xfId="0" applyFont="1" applyBorder="1" applyAlignment="1" applyProtection="1">
      <alignment horizontal="left" vertical="center"/>
      <protection locked="0"/>
    </xf>
    <xf numFmtId="0" fontId="14" fillId="0" borderId="138" xfId="0" applyFont="1" applyBorder="1" applyAlignment="1" applyProtection="1">
      <alignment horizontal="right" vertical="center"/>
      <protection locked="0"/>
    </xf>
    <xf numFmtId="0" fontId="4" fillId="12" borderId="130" xfId="0" applyFont="1" applyFill="1" applyBorder="1" applyAlignment="1">
      <alignment horizontal="center" vertical="center"/>
    </xf>
    <xf numFmtId="0" fontId="4" fillId="12" borderId="13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6" fillId="0" borderId="92" xfId="0" applyFont="1" applyBorder="1" applyAlignment="1">
      <alignment horizontal="center" vertical="center" wrapText="1"/>
    </xf>
    <xf numFmtId="0" fontId="6" fillId="0" borderId="93" xfId="0" applyFont="1" applyBorder="1" applyAlignment="1">
      <alignment horizontal="center" vertical="center" wrapText="1"/>
    </xf>
    <xf numFmtId="168" fontId="6" fillId="0" borderId="27" xfId="0" applyNumberFormat="1" applyFont="1" applyBorder="1" applyAlignment="1">
      <alignment horizontal="center" vertical="center"/>
    </xf>
    <xf numFmtId="168" fontId="6" fillId="0" borderId="94" xfId="0" applyNumberFormat="1" applyFont="1" applyBorder="1" applyAlignment="1">
      <alignment horizontal="center" vertical="center"/>
    </xf>
    <xf numFmtId="168" fontId="6" fillId="0" borderId="95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6" fillId="0" borderId="88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6" fillId="0" borderId="9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2" fillId="0" borderId="109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5" fillId="0" borderId="108" xfId="0" applyFont="1" applyBorder="1" applyAlignment="1" applyProtection="1">
      <alignment horizontal="center" vertical="center" wrapText="1"/>
    </xf>
    <xf numFmtId="0" fontId="15" fillId="0" borderId="109" xfId="0" applyFont="1" applyBorder="1" applyAlignment="1" applyProtection="1">
      <alignment horizontal="center" vertical="center" wrapText="1"/>
    </xf>
    <xf numFmtId="0" fontId="15" fillId="0" borderId="110" xfId="0" applyFont="1" applyBorder="1" applyAlignment="1" applyProtection="1">
      <alignment horizontal="center" vertical="center" wrapText="1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106" xfId="0" applyFont="1" applyBorder="1" applyAlignment="1" applyProtection="1">
      <alignment horizontal="center" vertical="center" wrapText="1"/>
      <protection locked="0"/>
    </xf>
    <xf numFmtId="0" fontId="5" fillId="0" borderId="114" xfId="0" applyFont="1" applyBorder="1" applyAlignment="1" applyProtection="1">
      <alignment horizontal="center" vertical="center" wrapText="1"/>
      <protection locked="0"/>
    </xf>
    <xf numFmtId="0" fontId="29" fillId="0" borderId="105" xfId="0" applyFont="1" applyBorder="1" applyAlignment="1" applyProtection="1">
      <alignment horizontal="center" vertical="center" wrapText="1"/>
      <protection locked="0"/>
    </xf>
    <xf numFmtId="0" fontId="29" fillId="0" borderId="116" xfId="0" applyFont="1" applyBorder="1" applyAlignment="1" applyProtection="1">
      <alignment horizontal="center" vertical="center" wrapText="1"/>
      <protection locked="0"/>
    </xf>
    <xf numFmtId="0" fontId="5" fillId="0" borderId="116" xfId="0" applyFont="1" applyBorder="1" applyAlignment="1" applyProtection="1">
      <alignment horizontal="center" vertical="center" wrapText="1"/>
      <protection locked="0"/>
    </xf>
    <xf numFmtId="169" fontId="22" fillId="5" borderId="107" xfId="0" applyNumberFormat="1" applyFont="1" applyFill="1" applyBorder="1" applyAlignment="1" applyProtection="1">
      <alignment horizontal="center" vertical="center" textRotation="90"/>
    </xf>
    <xf numFmtId="169" fontId="22" fillId="5" borderId="132" xfId="0" applyNumberFormat="1" applyFont="1" applyFill="1" applyBorder="1" applyAlignment="1" applyProtection="1">
      <alignment horizontal="center" vertical="center" textRotation="90"/>
    </xf>
    <xf numFmtId="169" fontId="22" fillId="5" borderId="112" xfId="0" applyNumberFormat="1" applyFont="1" applyFill="1" applyBorder="1" applyAlignment="1" applyProtection="1">
      <alignment horizontal="center" vertical="center" textRotation="90"/>
    </xf>
    <xf numFmtId="0" fontId="9" fillId="0" borderId="86" xfId="0" applyFont="1" applyBorder="1" applyAlignment="1" applyProtection="1">
      <alignment horizontal="center" vertical="center" wrapText="1"/>
    </xf>
    <xf numFmtId="0" fontId="9" fillId="0" borderId="113" xfId="0" applyFont="1" applyBorder="1" applyAlignment="1" applyProtection="1">
      <alignment horizontal="center" vertical="center" wrapText="1"/>
    </xf>
    <xf numFmtId="0" fontId="9" fillId="0" borderId="87" xfId="0" applyFont="1" applyBorder="1" applyAlignment="1" applyProtection="1">
      <alignment horizontal="center" vertical="center" wrapText="1"/>
    </xf>
    <xf numFmtId="0" fontId="9" fillId="0" borderId="114" xfId="0" applyFont="1" applyBorder="1" applyAlignment="1" applyProtection="1">
      <alignment horizontal="center" vertical="center" wrapText="1"/>
    </xf>
    <xf numFmtId="0" fontId="24" fillId="5" borderId="68" xfId="0" applyFont="1" applyFill="1" applyBorder="1" applyAlignment="1" applyProtection="1">
      <alignment horizontal="center" vertical="center" textRotation="90" wrapText="1"/>
    </xf>
    <xf numFmtId="0" fontId="24" fillId="5" borderId="43" xfId="0" applyFont="1" applyFill="1" applyBorder="1" applyAlignment="1" applyProtection="1">
      <alignment horizontal="center" vertical="center" textRotation="90" wrapText="1"/>
    </xf>
    <xf numFmtId="0" fontId="24" fillId="5" borderId="38" xfId="0" applyFont="1" applyFill="1" applyBorder="1" applyAlignment="1" applyProtection="1">
      <alignment horizontal="center" vertical="center" textRotation="90" wrapText="1"/>
    </xf>
    <xf numFmtId="169" fontId="22" fillId="5" borderId="87" xfId="0" applyNumberFormat="1" applyFont="1" applyFill="1" applyBorder="1" applyAlignment="1" applyProtection="1">
      <alignment horizontal="center" vertical="center" textRotation="90"/>
    </xf>
    <xf numFmtId="169" fontId="22" fillId="5" borderId="116" xfId="0" applyNumberFormat="1" applyFont="1" applyFill="1" applyBorder="1" applyAlignment="1" applyProtection="1">
      <alignment horizontal="center" vertical="center" textRotation="90"/>
    </xf>
    <xf numFmtId="169" fontId="22" fillId="5" borderId="114" xfId="0" applyNumberFormat="1" applyFont="1" applyFill="1" applyBorder="1" applyAlignment="1" applyProtection="1">
      <alignment horizontal="center" vertical="center" textRotation="90"/>
    </xf>
    <xf numFmtId="169" fontId="22" fillId="5" borderId="111" xfId="0" applyNumberFormat="1" applyFont="1" applyFill="1" applyBorder="1" applyAlignment="1" applyProtection="1">
      <alignment horizontal="center" vertical="center" textRotation="90"/>
    </xf>
    <xf numFmtId="169" fontId="22" fillId="5" borderId="1" xfId="0" applyNumberFormat="1" applyFont="1" applyFill="1" applyBorder="1" applyAlignment="1" applyProtection="1">
      <alignment horizontal="center" vertical="center" textRotation="90"/>
    </xf>
    <xf numFmtId="169" fontId="22" fillId="5" borderId="115" xfId="0" applyNumberFormat="1" applyFont="1" applyFill="1" applyBorder="1" applyAlignment="1" applyProtection="1">
      <alignment horizontal="center" vertical="center" textRotation="90"/>
    </xf>
    <xf numFmtId="0" fontId="9" fillId="0" borderId="111" xfId="0" applyFont="1" applyBorder="1" applyAlignment="1" applyProtection="1">
      <alignment horizontal="center" vertical="center" wrapText="1"/>
    </xf>
    <xf numFmtId="0" fontId="9" fillId="0" borderId="115" xfId="0" applyFont="1" applyBorder="1" applyAlignment="1" applyProtection="1">
      <alignment horizontal="center" vertical="center" wrapText="1"/>
    </xf>
    <xf numFmtId="0" fontId="9" fillId="0" borderId="107" xfId="0" applyFont="1" applyBorder="1" applyAlignment="1" applyProtection="1">
      <alignment horizontal="center" vertical="center" wrapText="1"/>
    </xf>
    <xf numFmtId="0" fontId="9" fillId="0" borderId="112" xfId="0" applyFont="1" applyBorder="1" applyAlignment="1" applyProtection="1">
      <alignment horizontal="center" vertical="center" wrapText="1"/>
    </xf>
    <xf numFmtId="0" fontId="29" fillId="0" borderId="87" xfId="0" applyFont="1" applyBorder="1" applyAlignment="1" applyProtection="1">
      <alignment horizontal="center" vertical="center" wrapText="1"/>
      <protection locked="0"/>
    </xf>
    <xf numFmtId="0" fontId="29" fillId="0" borderId="106" xfId="0" applyFont="1" applyBorder="1" applyAlignment="1" applyProtection="1">
      <alignment horizontal="center" vertical="center" wrapText="1"/>
      <protection locked="0"/>
    </xf>
    <xf numFmtId="165" fontId="9" fillId="3" borderId="98" xfId="0" applyNumberFormat="1" applyFont="1" applyFill="1" applyBorder="1" applyAlignment="1" applyProtection="1">
      <alignment horizontal="center" vertical="center"/>
    </xf>
    <xf numFmtId="165" fontId="9" fillId="3" borderId="99" xfId="0" applyNumberFormat="1" applyFont="1" applyFill="1" applyBorder="1" applyAlignment="1" applyProtection="1">
      <alignment horizontal="center" vertical="center"/>
    </xf>
    <xf numFmtId="165" fontId="9" fillId="3" borderId="100" xfId="0" applyNumberFormat="1" applyFont="1" applyFill="1" applyBorder="1" applyAlignment="1" applyProtection="1">
      <alignment horizontal="center" vertical="center"/>
    </xf>
    <xf numFmtId="0" fontId="9" fillId="0" borderId="98" xfId="0" applyFont="1" applyBorder="1" applyAlignment="1" applyProtection="1">
      <alignment horizontal="right" vertical="center"/>
    </xf>
    <xf numFmtId="0" fontId="9" fillId="0" borderId="99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right" vertical="center"/>
    </xf>
    <xf numFmtId="0" fontId="9" fillId="0" borderId="28" xfId="0" applyFont="1" applyBorder="1" applyAlignment="1" applyProtection="1">
      <alignment horizontal="right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0" xfId="0" applyFont="1" applyBorder="1" applyAlignment="1" applyProtection="1">
      <alignment horizontal="right" vertical="center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04" xfId="0" applyFont="1" applyBorder="1" applyAlignment="1" applyProtection="1">
      <alignment horizontal="center" vertical="center"/>
      <protection locked="0"/>
    </xf>
    <xf numFmtId="0" fontId="5" fillId="0" borderId="115" xfId="0" applyFont="1" applyBorder="1" applyAlignment="1" applyProtection="1">
      <alignment horizontal="center" vertical="center"/>
      <protection locked="0"/>
    </xf>
    <xf numFmtId="0" fontId="9" fillId="0" borderId="117" xfId="0" applyFont="1" applyBorder="1" applyAlignment="1" applyProtection="1">
      <alignment horizontal="right" vertical="center"/>
    </xf>
    <xf numFmtId="0" fontId="9" fillId="0" borderId="118" xfId="0" applyFont="1" applyBorder="1" applyAlignment="1" applyProtection="1">
      <alignment horizontal="right" vertical="center"/>
    </xf>
    <xf numFmtId="0" fontId="5" fillId="0" borderId="111" xfId="0" applyFont="1" applyBorder="1" applyAlignment="1" applyProtection="1">
      <alignment horizontal="center" vertical="center"/>
      <protection locked="0"/>
    </xf>
    <xf numFmtId="0" fontId="21" fillId="8" borderId="59" xfId="0" applyFont="1" applyFill="1" applyBorder="1" applyAlignment="1">
      <alignment horizontal="center" vertical="center"/>
    </xf>
    <xf numFmtId="0" fontId="21" fillId="8" borderId="60" xfId="0" applyFont="1" applyFill="1" applyBorder="1" applyAlignment="1">
      <alignment horizontal="center" vertical="center"/>
    </xf>
    <xf numFmtId="0" fontId="21" fillId="8" borderId="61" xfId="0" applyFont="1" applyFill="1" applyBorder="1" applyAlignment="1">
      <alignment horizontal="center" vertical="center"/>
    </xf>
    <xf numFmtId="0" fontId="21" fillId="6" borderId="120" xfId="0" applyFont="1" applyFill="1" applyBorder="1" applyAlignment="1">
      <alignment horizontal="center" vertical="center"/>
    </xf>
    <xf numFmtId="0" fontId="21" fillId="6" borderId="121" xfId="0" applyFont="1" applyFill="1" applyBorder="1" applyAlignment="1">
      <alignment horizontal="center" vertical="center"/>
    </xf>
    <xf numFmtId="0" fontId="21" fillId="6" borderId="122" xfId="0" applyFont="1" applyFill="1" applyBorder="1" applyAlignment="1">
      <alignment horizontal="center" vertical="center"/>
    </xf>
    <xf numFmtId="0" fontId="21" fillId="7" borderId="120" xfId="0" applyFont="1" applyFill="1" applyBorder="1" applyAlignment="1">
      <alignment horizontal="center" vertical="center"/>
    </xf>
    <xf numFmtId="0" fontId="21" fillId="7" borderId="121" xfId="0" applyFont="1" applyFill="1" applyBorder="1" applyAlignment="1">
      <alignment horizontal="center" vertical="center"/>
    </xf>
    <xf numFmtId="0" fontId="21" fillId="7" borderId="122" xfId="0" applyFont="1" applyFill="1" applyBorder="1" applyAlignment="1">
      <alignment horizontal="center" vertical="center"/>
    </xf>
    <xf numFmtId="0" fontId="21" fillId="9" borderId="120" xfId="0" applyFont="1" applyFill="1" applyBorder="1" applyAlignment="1">
      <alignment horizontal="center" vertical="center"/>
    </xf>
    <xf numFmtId="0" fontId="21" fillId="9" borderId="121" xfId="0" applyFont="1" applyFill="1" applyBorder="1" applyAlignment="1">
      <alignment horizontal="center" vertical="center"/>
    </xf>
    <xf numFmtId="0" fontId="21" fillId="9" borderId="122" xfId="0" applyFont="1" applyFill="1" applyBorder="1" applyAlignment="1">
      <alignment horizontal="center" vertical="center"/>
    </xf>
    <xf numFmtId="0" fontId="21" fillId="10" borderId="120" xfId="0" applyFont="1" applyFill="1" applyBorder="1" applyAlignment="1">
      <alignment horizontal="center" vertical="center"/>
    </xf>
    <xf numFmtId="0" fontId="21" fillId="10" borderId="121" xfId="0" applyFont="1" applyFill="1" applyBorder="1" applyAlignment="1">
      <alignment horizontal="center" vertical="center"/>
    </xf>
    <xf numFmtId="0" fontId="21" fillId="10" borderId="122" xfId="0" applyFont="1" applyFill="1" applyBorder="1" applyAlignment="1">
      <alignment horizontal="center" vertical="center"/>
    </xf>
    <xf numFmtId="0" fontId="21" fillId="11" borderId="63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21" fillId="11" borderId="65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5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Sprint'!$O$23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Sprint'!$P$23:$W$23</c:f>
              <c:numCache>
                <c:formatCode>General</c:formatCode>
                <c:ptCount val="8"/>
                <c:pt idx="0" formatCode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'1st Sprint'!$O$24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Sprint'!$P$24:$W$24</c:f>
              <c:numCache>
                <c:formatCode>General</c:formatCode>
                <c:ptCount val="8"/>
                <c:pt idx="0" formatCode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'1st Sprint'!$O$25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Sprint'!$P$25:$W$25</c:f>
              <c:numCache>
                <c:formatCode>General</c:formatCode>
                <c:ptCount val="8"/>
                <c:pt idx="0" formatCode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'1st Sprint'!$O$26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Sprint'!$P$26:$W$26</c:f>
              <c:numCache>
                <c:formatCode>General</c:formatCode>
                <c:ptCount val="8"/>
                <c:pt idx="0" formatCode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'1st Sprint'!$O$27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Sprint'!$P$27:$W$27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5336"/>
        <c:axId val="458863528"/>
      </c:areaChart>
      <c:lineChart>
        <c:grouping val="standard"/>
        <c:varyColors val="0"/>
        <c:ser>
          <c:idx val="0"/>
          <c:order val="0"/>
          <c:tx>
            <c:strRef>
              <c:f>'1st Sprint'!$O$21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Sprint'!$P$21:$W$21</c:f>
              <c:numCache>
                <c:formatCode>0</c:formatCode>
                <c:ptCount val="8"/>
                <c:pt idx="0">
                  <c:v>34.0</c:v>
                </c:pt>
                <c:pt idx="1">
                  <c:v>27.2</c:v>
                </c:pt>
                <c:pt idx="2">
                  <c:v>20.4</c:v>
                </c:pt>
                <c:pt idx="3">
                  <c:v>13.6</c:v>
                </c:pt>
                <c:pt idx="4">
                  <c:v>6.799999999999998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 Sprint'!$O$22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Sprint'!$P$16:$W$20</c:f>
              <c:strCache>
                <c:ptCount val="8"/>
                <c:pt idx="0">
                  <c:v>Estimate</c:v>
                </c:pt>
                <c:pt idx="1">
                  <c:v>Abr 16</c:v>
                </c:pt>
                <c:pt idx="2">
                  <c:v>Abr 17</c:v>
                </c:pt>
                <c:pt idx="3">
                  <c:v>Abr 18</c:v>
                </c:pt>
                <c:pt idx="4">
                  <c:v>Abr 19</c:v>
                </c:pt>
                <c:pt idx="5">
                  <c:v>Abr 20</c:v>
                </c:pt>
                <c:pt idx="6">
                  <c:v>Abr 21</c:v>
                </c:pt>
                <c:pt idx="7">
                  <c:v>Abr 22</c:v>
                </c:pt>
              </c:strCache>
            </c:strRef>
          </c:cat>
          <c:val>
            <c:numRef>
              <c:f>'1st Sprint'!$P$22:$W$22</c:f>
              <c:numCache>
                <c:formatCode>0</c:formatCode>
                <c:ptCount val="8"/>
                <c:pt idx="0">
                  <c:v>34.0</c:v>
                </c:pt>
                <c:pt idx="1">
                  <c:v>33.0</c:v>
                </c:pt>
                <c:pt idx="2">
                  <c:v>31.0</c:v>
                </c:pt>
                <c:pt idx="3">
                  <c:v>27.0</c:v>
                </c:pt>
                <c:pt idx="4">
                  <c:v>16.0</c:v>
                </c:pt>
                <c:pt idx="5">
                  <c:v>12.0</c:v>
                </c:pt>
                <c:pt idx="6">
                  <c:v>7.0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05336"/>
        <c:axId val="458863528"/>
      </c:lineChart>
      <c:catAx>
        <c:axId val="51490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886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8863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9053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6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5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Sprint'!$O$18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'2nd Sprint'!$O$19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'2nd Sprint'!$O$20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'2nd Sprint'!$O$21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8.0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'2nd Sprint'!$O$22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'2nd Sprint'!$O$23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Sprint'!$P$23:$W$23</c:f>
              <c:numCache>
                <c:formatCode>General</c:formatCode>
                <c:ptCount val="8"/>
                <c:pt idx="0" formatCode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61000"/>
        <c:axId val="485449448"/>
      </c:areaChart>
      <c:lineChart>
        <c:grouping val="standard"/>
        <c:varyColors val="0"/>
        <c:ser>
          <c:idx val="0"/>
          <c:order val="0"/>
          <c:tx>
            <c:strRef>
              <c:f>'2nd Sprint'!$O$16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Sprint'!$P$16:$W$16</c:f>
              <c:numCache>
                <c:formatCode>0</c:formatCode>
                <c:ptCount val="8"/>
                <c:pt idx="0">
                  <c:v>38.0</c:v>
                </c:pt>
                <c:pt idx="1">
                  <c:v>30.4</c:v>
                </c:pt>
                <c:pt idx="2">
                  <c:v>22.8</c:v>
                </c:pt>
                <c:pt idx="3">
                  <c:v>15.2</c:v>
                </c:pt>
                <c:pt idx="4">
                  <c:v>7.599999999999998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Sprint'!$O$17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Sprint'!$P$15:$W$15</c:f>
              <c:strCache>
                <c:ptCount val="8"/>
                <c:pt idx="0">
                  <c:v>Estimate</c:v>
                </c:pt>
                <c:pt idx="1">
                  <c:v>Abr 23</c:v>
                </c:pt>
                <c:pt idx="2">
                  <c:v>Abr 24</c:v>
                </c:pt>
                <c:pt idx="3">
                  <c:v>Abr 25</c:v>
                </c:pt>
                <c:pt idx="4">
                  <c:v>Abr 26</c:v>
                </c:pt>
                <c:pt idx="5">
                  <c:v>Abr 27</c:v>
                </c:pt>
                <c:pt idx="6">
                  <c:v>Abr 28</c:v>
                </c:pt>
                <c:pt idx="7">
                  <c:v>Abr 29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38.0</c:v>
                </c:pt>
                <c:pt idx="1">
                  <c:v>35.0</c:v>
                </c:pt>
                <c:pt idx="2">
                  <c:v>35.0</c:v>
                </c:pt>
                <c:pt idx="3">
                  <c:v>26.0</c:v>
                </c:pt>
                <c:pt idx="4">
                  <c:v>24.0</c:v>
                </c:pt>
                <c:pt idx="5">
                  <c:v>22.0</c:v>
                </c:pt>
                <c:pt idx="6">
                  <c:v>11.0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61000"/>
        <c:axId val="485449448"/>
      </c:lineChart>
      <c:catAx>
        <c:axId val="4591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4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5449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16100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6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5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27.0</c:v>
                </c:pt>
                <c:pt idx="1">
                  <c:v>21.0</c:v>
                </c:pt>
                <c:pt idx="2">
                  <c:v>19.0</c:v>
                </c:pt>
                <c:pt idx="3">
                  <c:v>19.0</c:v>
                </c:pt>
                <c:pt idx="4">
                  <c:v>14.0</c:v>
                </c:pt>
                <c:pt idx="5">
                  <c:v>12.0</c:v>
                </c:pt>
                <c:pt idx="6">
                  <c:v>12.0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'3rd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85480"/>
        <c:axId val="455577864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32.0</c:v>
                </c:pt>
                <c:pt idx="1">
                  <c:v>25.6</c:v>
                </c:pt>
                <c:pt idx="2">
                  <c:v>19.2</c:v>
                </c:pt>
                <c:pt idx="3">
                  <c:v>12.8</c:v>
                </c:pt>
                <c:pt idx="4">
                  <c:v>6.400000000000002</c:v>
                </c:pt>
                <c:pt idx="5">
                  <c:v>1.77635683940025E-15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Abr 30</c:v>
                </c:pt>
                <c:pt idx="2">
                  <c:v>Mai 01</c:v>
                </c:pt>
                <c:pt idx="3">
                  <c:v>Mai 02</c:v>
                </c:pt>
                <c:pt idx="4">
                  <c:v>Mai 03</c:v>
                </c:pt>
                <c:pt idx="5">
                  <c:v>Mai 04</c:v>
                </c:pt>
                <c:pt idx="6">
                  <c:v>Mai 05</c:v>
                </c:pt>
                <c:pt idx="7">
                  <c:v>Mai 06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32.0</c:v>
                </c:pt>
                <c:pt idx="1">
                  <c:v>21.0</c:v>
                </c:pt>
                <c:pt idx="2">
                  <c:v>19.0</c:v>
                </c:pt>
                <c:pt idx="3">
                  <c:v>19.0</c:v>
                </c:pt>
                <c:pt idx="4">
                  <c:v>14.0</c:v>
                </c:pt>
                <c:pt idx="5">
                  <c:v>12.0</c:v>
                </c:pt>
                <c:pt idx="6">
                  <c:v>12.0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85480"/>
        <c:axId val="455577864"/>
      </c:lineChart>
      <c:catAx>
        <c:axId val="45538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57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5577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38548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6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5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'4th Sprint'!$O$18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Sprint'!$P$18:$W$18</c:f>
              <c:numCache>
                <c:formatCode>General</c:formatCode>
                <c:ptCount val="8"/>
                <c:pt idx="0" formatCode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'4th Sprint'!$O$19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Sprint'!$P$19:$W$19</c:f>
              <c:numCache>
                <c:formatCode>General</c:formatCode>
                <c:ptCount val="8"/>
                <c:pt idx="0" formatCode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'4th Sprint'!$O$20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'4th Sprint'!$O$21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Sprint'!$P$21:$W$21</c:f>
              <c:numCache>
                <c:formatCode>General</c:formatCode>
                <c:ptCount val="8"/>
                <c:pt idx="0" formatCode="0">
                  <c:v>10.0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'4th Sprint'!$O$22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Sprint'!$P$22:$W$22</c:f>
              <c:numCache>
                <c:formatCode>General</c:formatCode>
                <c:ptCount val="8"/>
                <c:pt idx="0" formatCode="0">
                  <c:v>36.0</c:v>
                </c:pt>
                <c:pt idx="1">
                  <c:v>34.0</c:v>
                </c:pt>
                <c:pt idx="2">
                  <c:v>27.0</c:v>
                </c:pt>
                <c:pt idx="3">
                  <c:v>23.0</c:v>
                </c:pt>
                <c:pt idx="4">
                  <c:v>16.0</c:v>
                </c:pt>
                <c:pt idx="5">
                  <c:v>12.0</c:v>
                </c:pt>
                <c:pt idx="6">
                  <c:v>6.0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'4th Sprint'!$O$23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Sprint'!$P$23:$W$23</c:f>
              <c:numCache>
                <c:formatCode>General</c:formatCode>
                <c:ptCount val="8"/>
                <c:pt idx="0" formatCode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56744"/>
        <c:axId val="480001720"/>
      </c:areaChart>
      <c:lineChart>
        <c:grouping val="standard"/>
        <c:varyColors val="0"/>
        <c:ser>
          <c:idx val="0"/>
          <c:order val="0"/>
          <c:tx>
            <c:strRef>
              <c:f>'4th Sprint'!$O$16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Sprint'!$P$16:$W$16</c:f>
              <c:numCache>
                <c:formatCode>0</c:formatCode>
                <c:ptCount val="8"/>
                <c:pt idx="0">
                  <c:v>56.0</c:v>
                </c:pt>
                <c:pt idx="1">
                  <c:v>44.8</c:v>
                </c:pt>
                <c:pt idx="2">
                  <c:v>33.6</c:v>
                </c:pt>
                <c:pt idx="3">
                  <c:v>22.39999999999999</c:v>
                </c:pt>
                <c:pt idx="4">
                  <c:v>11.2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'4th Sprint'!$O$17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'4th Sprint'!$P$14:$W$15</c:f>
              <c:strCache>
                <c:ptCount val="8"/>
                <c:pt idx="0">
                  <c:v>Estimate</c:v>
                </c:pt>
                <c:pt idx="1">
                  <c:v>Mai 07</c:v>
                </c:pt>
                <c:pt idx="2">
                  <c:v>Mai 08</c:v>
                </c:pt>
                <c:pt idx="3">
                  <c:v>Mai 09</c:v>
                </c:pt>
                <c:pt idx="4">
                  <c:v>Mai 10</c:v>
                </c:pt>
                <c:pt idx="5">
                  <c:v>Mai 11</c:v>
                </c:pt>
                <c:pt idx="6">
                  <c:v>Mai 12</c:v>
                </c:pt>
                <c:pt idx="7">
                  <c:v>Mai 13</c:v>
                </c:pt>
              </c:strCache>
            </c:strRef>
          </c:cat>
          <c:val>
            <c:numRef>
              <c:f>'4th Sprint'!$P$17:$W$17</c:f>
              <c:numCache>
                <c:formatCode>General</c:formatCode>
                <c:ptCount val="8"/>
                <c:pt idx="0" formatCode="0">
                  <c:v>56.0</c:v>
                </c:pt>
                <c:pt idx="1">
                  <c:v>47.0</c:v>
                </c:pt>
                <c:pt idx="2">
                  <c:v>40.0</c:v>
                </c:pt>
                <c:pt idx="3">
                  <c:v>36.0</c:v>
                </c:pt>
                <c:pt idx="4">
                  <c:v>26.0</c:v>
                </c:pt>
                <c:pt idx="5">
                  <c:v>18.0</c:v>
                </c:pt>
                <c:pt idx="6">
                  <c:v>7.0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56744"/>
        <c:axId val="480001720"/>
      </c:lineChart>
      <c:catAx>
        <c:axId val="48505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00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001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05674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6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5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'5th Sprint'!$O$18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'5th Sprint'!$O$19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'5th Sprint'!$O$20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'5th Sprint'!$O$21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'5th Sprint'!$O$22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'5th Sprint'!$O$23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Sprint'!$P$23:$W$23</c:f>
              <c:numCache>
                <c:formatCode>General</c:formatCode>
                <c:ptCount val="8"/>
                <c:pt idx="0" formatCode="0">
                  <c:v>8.0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33672"/>
        <c:axId val="485341464"/>
      </c:areaChart>
      <c:lineChart>
        <c:grouping val="standard"/>
        <c:varyColors val="0"/>
        <c:ser>
          <c:idx val="0"/>
          <c:order val="0"/>
          <c:tx>
            <c:strRef>
              <c:f>'5th Sprint'!$O$16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Sprint'!$P$16:$W$16</c:f>
              <c:numCache>
                <c:formatCode>0</c:formatCode>
                <c:ptCount val="8"/>
                <c:pt idx="0">
                  <c:v>9.0</c:v>
                </c:pt>
                <c:pt idx="1">
                  <c:v>4.5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'5th Sprint'!$O$17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'5th Sprint'!$P$14:$W$15</c:f>
              <c:strCache>
                <c:ptCount val="8"/>
                <c:pt idx="0">
                  <c:v>Estimate</c:v>
                </c:pt>
                <c:pt idx="1">
                  <c:v>Mai 14</c:v>
                </c:pt>
                <c:pt idx="2">
                  <c:v>Mai 15</c:v>
                </c:pt>
                <c:pt idx="3">
                  <c:v>Mai 16</c:v>
                </c:pt>
                <c:pt idx="4">
                  <c:v>Mai 17</c:v>
                </c:pt>
                <c:pt idx="5">
                  <c:v>Mai 18</c:v>
                </c:pt>
                <c:pt idx="6">
                  <c:v>Mai 19</c:v>
                </c:pt>
                <c:pt idx="7">
                  <c:v>Mai 20</c:v>
                </c:pt>
              </c:strCache>
            </c:strRef>
          </c:cat>
          <c:val>
            <c:numRef>
              <c:f>'5th Sprint'!$P$17:$W$17</c:f>
              <c:numCache>
                <c:formatCode>General</c:formatCode>
                <c:ptCount val="8"/>
                <c:pt idx="0" formatCode="0">
                  <c:v>9.0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33672"/>
        <c:axId val="485341464"/>
      </c:lineChart>
      <c:catAx>
        <c:axId val="4853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34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5341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33367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6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88900</xdr:rowOff>
    </xdr:from>
    <xdr:to>
      <xdr:col>0</xdr:col>
      <xdr:colOff>1541600</xdr:colOff>
      <xdr:row>1</xdr:row>
      <xdr:rowOff>1168900</xdr:rowOff>
    </xdr:to>
    <xdr:sp macro="" textlink="">
      <xdr:nvSpPr>
        <xdr:cNvPr id="2" name="Folded Corner 1"/>
        <xdr:cNvSpPr/>
      </xdr:nvSpPr>
      <xdr:spPr>
        <a:xfrm>
          <a:off x="101600" y="7112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01:</a:t>
          </a:r>
        </a:p>
        <a:p>
          <a:pPr algn="l"/>
          <a:r>
            <a:rPr lang="pt-PT" sz="1600">
              <a:solidFill>
                <a:srgbClr val="000000"/>
              </a:solidFill>
            </a:rPr>
            <a:t>Voice Calls</a:t>
          </a:r>
        </a:p>
      </xdr:txBody>
    </xdr:sp>
    <xdr:clientData/>
  </xdr:twoCellAnchor>
  <xdr:twoCellAnchor>
    <xdr:from>
      <xdr:col>3</xdr:col>
      <xdr:colOff>1652361</xdr:colOff>
      <xdr:row>1</xdr:row>
      <xdr:rowOff>2023835</xdr:rowOff>
    </xdr:from>
    <xdr:to>
      <xdr:col>3</xdr:col>
      <xdr:colOff>3011261</xdr:colOff>
      <xdr:row>1</xdr:row>
      <xdr:rowOff>2573111</xdr:rowOff>
    </xdr:to>
    <xdr:sp macro="" textlink="">
      <xdr:nvSpPr>
        <xdr:cNvPr id="9" name="Folded Corner 8"/>
        <xdr:cNvSpPr/>
      </xdr:nvSpPr>
      <xdr:spPr>
        <a:xfrm>
          <a:off x="10837182" y="2649764"/>
          <a:ext cx="1358900" cy="54927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01 -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TestVoiceCall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1509034</xdr:colOff>
      <xdr:row>1</xdr:row>
      <xdr:rowOff>84817</xdr:rowOff>
    </xdr:from>
    <xdr:to>
      <xdr:col>3</xdr:col>
      <xdr:colOff>2823483</xdr:colOff>
      <xdr:row>1</xdr:row>
      <xdr:rowOff>576943</xdr:rowOff>
    </xdr:to>
    <xdr:sp macro="" textlink="">
      <xdr:nvSpPr>
        <xdr:cNvPr id="10" name="Folded Corner 9"/>
        <xdr:cNvSpPr/>
      </xdr:nvSpPr>
      <xdr:spPr>
        <a:xfrm>
          <a:off x="10693855" y="710746"/>
          <a:ext cx="1314449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06: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Display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85271</xdr:colOff>
      <xdr:row>1</xdr:row>
      <xdr:rowOff>1224642</xdr:rowOff>
    </xdr:from>
    <xdr:to>
      <xdr:col>3</xdr:col>
      <xdr:colOff>3031672</xdr:colOff>
      <xdr:row>1</xdr:row>
      <xdr:rowOff>1939018</xdr:rowOff>
    </xdr:to>
    <xdr:sp macro="" textlink="">
      <xdr:nvSpPr>
        <xdr:cNvPr id="11" name="Folded Corner 10"/>
        <xdr:cNvSpPr/>
      </xdr:nvSpPr>
      <xdr:spPr>
        <a:xfrm>
          <a:off x="9270092" y="1850571"/>
          <a:ext cx="2946401" cy="714376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MakeVoiceCallService, ReceiveVoiceCallService &amp; FinishVoiceCallService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123826</xdr:colOff>
      <xdr:row>1</xdr:row>
      <xdr:rowOff>88899</xdr:rowOff>
    </xdr:from>
    <xdr:to>
      <xdr:col>3</xdr:col>
      <xdr:colOff>1447800</xdr:colOff>
      <xdr:row>1</xdr:row>
      <xdr:rowOff>600075</xdr:rowOff>
    </xdr:to>
    <xdr:sp macro="" textlink="">
      <xdr:nvSpPr>
        <xdr:cNvPr id="12" name="Folded Corner 11"/>
        <xdr:cNvSpPr/>
      </xdr:nvSpPr>
      <xdr:spPr>
        <a:xfrm>
          <a:off x="9296401" y="708024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67581</xdr:colOff>
      <xdr:row>1</xdr:row>
      <xdr:rowOff>2039710</xdr:rowOff>
    </xdr:from>
    <xdr:to>
      <xdr:col>3</xdr:col>
      <xdr:colOff>1604282</xdr:colOff>
      <xdr:row>1</xdr:row>
      <xdr:rowOff>2554060</xdr:rowOff>
    </xdr:to>
    <xdr:sp macro="" textlink="">
      <xdr:nvSpPr>
        <xdr:cNvPr id="13" name="Folded Corner 12"/>
        <xdr:cNvSpPr/>
      </xdr:nvSpPr>
      <xdr:spPr>
        <a:xfrm>
          <a:off x="9252402" y="2665639"/>
          <a:ext cx="153670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Contract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88900</xdr:colOff>
      <xdr:row>2</xdr:row>
      <xdr:rowOff>114300</xdr:rowOff>
    </xdr:from>
    <xdr:to>
      <xdr:col>0</xdr:col>
      <xdr:colOff>1528900</xdr:colOff>
      <xdr:row>2</xdr:row>
      <xdr:rowOff>1194300</xdr:rowOff>
    </xdr:to>
    <xdr:sp macro="" textlink="">
      <xdr:nvSpPr>
        <xdr:cNvPr id="14" name="Folded Corner 13"/>
        <xdr:cNvSpPr/>
      </xdr:nvSpPr>
      <xdr:spPr>
        <a:xfrm>
          <a:off x="88900" y="19939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02:</a:t>
          </a:r>
        </a:p>
        <a:p>
          <a:pPr algn="l"/>
          <a:r>
            <a:rPr lang="pt-PT" sz="1600">
              <a:solidFill>
                <a:srgbClr val="000000"/>
              </a:solidFill>
            </a:rPr>
            <a:t>Video</a:t>
          </a:r>
          <a:r>
            <a:rPr lang="pt-PT" sz="1600" baseline="0">
              <a:solidFill>
                <a:srgbClr val="000000"/>
              </a:solidFill>
            </a:rPr>
            <a:t> Calls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93891</xdr:colOff>
      <xdr:row>1</xdr:row>
      <xdr:rowOff>676275</xdr:rowOff>
    </xdr:from>
    <xdr:to>
      <xdr:col>3</xdr:col>
      <xdr:colOff>1436915</xdr:colOff>
      <xdr:row>1</xdr:row>
      <xdr:rowOff>1171575</xdr:rowOff>
    </xdr:to>
    <xdr:sp macro="" textlink="">
      <xdr:nvSpPr>
        <xdr:cNvPr id="17" name="Folded Corner 16"/>
        <xdr:cNvSpPr/>
      </xdr:nvSpPr>
      <xdr:spPr>
        <a:xfrm>
          <a:off x="9278712" y="1302204"/>
          <a:ext cx="1343024" cy="4953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Bridges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1534431</xdr:colOff>
      <xdr:row>1</xdr:row>
      <xdr:rowOff>667204</xdr:rowOff>
    </xdr:from>
    <xdr:to>
      <xdr:col>3</xdr:col>
      <xdr:colOff>2890156</xdr:colOff>
      <xdr:row>1</xdr:row>
      <xdr:rowOff>1159330</xdr:rowOff>
    </xdr:to>
    <xdr:sp macro="" textlink="">
      <xdr:nvSpPr>
        <xdr:cNvPr id="18" name="Folded Corner 17"/>
        <xdr:cNvSpPr/>
      </xdr:nvSpPr>
      <xdr:spPr>
        <a:xfrm>
          <a:off x="10719252" y="1293133"/>
          <a:ext cx="1355725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07: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Handlers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1673226</xdr:colOff>
      <xdr:row>2</xdr:row>
      <xdr:rowOff>2023382</xdr:rowOff>
    </xdr:from>
    <xdr:to>
      <xdr:col>3</xdr:col>
      <xdr:colOff>3032126</xdr:colOff>
      <xdr:row>2</xdr:row>
      <xdr:rowOff>2572658</xdr:rowOff>
    </xdr:to>
    <xdr:sp macro="" textlink="">
      <xdr:nvSpPr>
        <xdr:cNvPr id="26" name="Folded Corner 25"/>
        <xdr:cNvSpPr/>
      </xdr:nvSpPr>
      <xdr:spPr>
        <a:xfrm>
          <a:off x="10858047" y="5302703"/>
          <a:ext cx="1358900" cy="54927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02 -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TestVideoCall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1513570</xdr:colOff>
      <xdr:row>2</xdr:row>
      <xdr:rowOff>83004</xdr:rowOff>
    </xdr:from>
    <xdr:to>
      <xdr:col>3</xdr:col>
      <xdr:colOff>2828019</xdr:colOff>
      <xdr:row>2</xdr:row>
      <xdr:rowOff>575130</xdr:rowOff>
    </xdr:to>
    <xdr:sp macro="" textlink="">
      <xdr:nvSpPr>
        <xdr:cNvPr id="27" name="Folded Corner 26"/>
        <xdr:cNvSpPr/>
      </xdr:nvSpPr>
      <xdr:spPr>
        <a:xfrm>
          <a:off x="10698391" y="3362325"/>
          <a:ext cx="1314449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06: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Display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74839</xdr:colOff>
      <xdr:row>2</xdr:row>
      <xdr:rowOff>1236436</xdr:rowOff>
    </xdr:from>
    <xdr:to>
      <xdr:col>3</xdr:col>
      <xdr:colOff>3021240</xdr:colOff>
      <xdr:row>2</xdr:row>
      <xdr:rowOff>1950812</xdr:rowOff>
    </xdr:to>
    <xdr:sp macro="" textlink="">
      <xdr:nvSpPr>
        <xdr:cNvPr id="28" name="Folded Corner 27"/>
        <xdr:cNvSpPr/>
      </xdr:nvSpPr>
      <xdr:spPr>
        <a:xfrm>
          <a:off x="9259660" y="4515757"/>
          <a:ext cx="2946401" cy="714376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MakeVideoCallService, ReceiveVideoCallService &amp; FinishVideoCallService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88902</xdr:colOff>
      <xdr:row>2</xdr:row>
      <xdr:rowOff>85725</xdr:rowOff>
    </xdr:from>
    <xdr:to>
      <xdr:col>3</xdr:col>
      <xdr:colOff>1412876</xdr:colOff>
      <xdr:row>2</xdr:row>
      <xdr:rowOff>596901</xdr:rowOff>
    </xdr:to>
    <xdr:sp macro="" textlink="">
      <xdr:nvSpPr>
        <xdr:cNvPr id="29" name="Folded Corner 28"/>
        <xdr:cNvSpPr/>
      </xdr:nvSpPr>
      <xdr:spPr>
        <a:xfrm>
          <a:off x="9261477" y="3362325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102054</xdr:colOff>
      <xdr:row>2</xdr:row>
      <xdr:rowOff>2039259</xdr:rowOff>
    </xdr:from>
    <xdr:to>
      <xdr:col>3</xdr:col>
      <xdr:colOff>1638755</xdr:colOff>
      <xdr:row>2</xdr:row>
      <xdr:rowOff>2553609</xdr:rowOff>
    </xdr:to>
    <xdr:sp macro="" textlink="">
      <xdr:nvSpPr>
        <xdr:cNvPr id="30" name="Folded Corner 29"/>
        <xdr:cNvSpPr/>
      </xdr:nvSpPr>
      <xdr:spPr>
        <a:xfrm>
          <a:off x="9286875" y="5318580"/>
          <a:ext cx="153670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Contract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87542</xdr:colOff>
      <xdr:row>2</xdr:row>
      <xdr:rowOff>662216</xdr:rowOff>
    </xdr:from>
    <xdr:to>
      <xdr:col>3</xdr:col>
      <xdr:colOff>1430566</xdr:colOff>
      <xdr:row>2</xdr:row>
      <xdr:rowOff>1157516</xdr:rowOff>
    </xdr:to>
    <xdr:sp macro="" textlink="">
      <xdr:nvSpPr>
        <xdr:cNvPr id="31" name="Folded Corner 30"/>
        <xdr:cNvSpPr/>
      </xdr:nvSpPr>
      <xdr:spPr>
        <a:xfrm>
          <a:off x="9272363" y="3941537"/>
          <a:ext cx="1343024" cy="4953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Bridges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1515383</xdr:colOff>
      <xdr:row>2</xdr:row>
      <xdr:rowOff>653598</xdr:rowOff>
    </xdr:from>
    <xdr:to>
      <xdr:col>3</xdr:col>
      <xdr:colOff>2880633</xdr:colOff>
      <xdr:row>2</xdr:row>
      <xdr:rowOff>1145724</xdr:rowOff>
    </xdr:to>
    <xdr:sp macro="" textlink="">
      <xdr:nvSpPr>
        <xdr:cNvPr id="32" name="Folded Corner 31"/>
        <xdr:cNvSpPr/>
      </xdr:nvSpPr>
      <xdr:spPr>
        <a:xfrm>
          <a:off x="10700204" y="3932919"/>
          <a:ext cx="1365250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07: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Handlers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85725</xdr:colOff>
      <xdr:row>3</xdr:row>
      <xdr:rowOff>95250</xdr:rowOff>
    </xdr:from>
    <xdr:to>
      <xdr:col>0</xdr:col>
      <xdr:colOff>1525725</xdr:colOff>
      <xdr:row>3</xdr:row>
      <xdr:rowOff>1175250</xdr:rowOff>
    </xdr:to>
    <xdr:sp macro="" textlink="">
      <xdr:nvSpPr>
        <xdr:cNvPr id="33" name="Folded Corner 32"/>
        <xdr:cNvSpPr/>
      </xdr:nvSpPr>
      <xdr:spPr>
        <a:xfrm>
          <a:off x="85725" y="5991225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03:</a:t>
          </a:r>
        </a:p>
        <a:p>
          <a:pPr algn="l"/>
          <a:r>
            <a:rPr lang="pt-PT" sz="1600">
              <a:solidFill>
                <a:srgbClr val="000000"/>
              </a:solidFill>
            </a:rPr>
            <a:t>Last Call Info</a:t>
          </a:r>
        </a:p>
      </xdr:txBody>
    </xdr:sp>
    <xdr:clientData/>
  </xdr:twoCellAnchor>
  <xdr:twoCellAnchor>
    <xdr:from>
      <xdr:col>3</xdr:col>
      <xdr:colOff>154215</xdr:colOff>
      <xdr:row>3</xdr:row>
      <xdr:rowOff>1744436</xdr:rowOff>
    </xdr:from>
    <xdr:to>
      <xdr:col>3</xdr:col>
      <xdr:colOff>1513115</xdr:colOff>
      <xdr:row>3</xdr:row>
      <xdr:rowOff>2293712</xdr:rowOff>
    </xdr:to>
    <xdr:sp macro="" textlink="">
      <xdr:nvSpPr>
        <xdr:cNvPr id="36" name="Folded Corner 35"/>
        <xdr:cNvSpPr/>
      </xdr:nvSpPr>
      <xdr:spPr>
        <a:xfrm>
          <a:off x="10658929" y="7622722"/>
          <a:ext cx="1358900" cy="54927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03 -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TestLastCall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1459542</xdr:colOff>
      <xdr:row>3</xdr:row>
      <xdr:rowOff>1158128</xdr:rowOff>
    </xdr:from>
    <xdr:to>
      <xdr:col>3</xdr:col>
      <xdr:colOff>2773991</xdr:colOff>
      <xdr:row>3</xdr:row>
      <xdr:rowOff>1650254</xdr:rowOff>
    </xdr:to>
    <xdr:sp macro="" textlink="">
      <xdr:nvSpPr>
        <xdr:cNvPr id="37" name="Folded Corner 36"/>
        <xdr:cNvSpPr/>
      </xdr:nvSpPr>
      <xdr:spPr>
        <a:xfrm>
          <a:off x="10644363" y="7063628"/>
          <a:ext cx="1314449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06: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Display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81243</xdr:colOff>
      <xdr:row>3</xdr:row>
      <xdr:rowOff>591858</xdr:rowOff>
    </xdr:from>
    <xdr:to>
      <xdr:col>3</xdr:col>
      <xdr:colOff>1414742</xdr:colOff>
      <xdr:row>3</xdr:row>
      <xdr:rowOff>1099858</xdr:rowOff>
    </xdr:to>
    <xdr:sp macro="" textlink="">
      <xdr:nvSpPr>
        <xdr:cNvPr id="38" name="Folded Corner 37"/>
        <xdr:cNvSpPr/>
      </xdr:nvSpPr>
      <xdr:spPr>
        <a:xfrm>
          <a:off x="9258861" y="6486152"/>
          <a:ext cx="1333499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LastCallService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76015</xdr:colOff>
      <xdr:row>3</xdr:row>
      <xdr:rowOff>47625</xdr:rowOff>
    </xdr:from>
    <xdr:to>
      <xdr:col>3</xdr:col>
      <xdr:colOff>1399989</xdr:colOff>
      <xdr:row>3</xdr:row>
      <xdr:rowOff>558801</xdr:rowOff>
    </xdr:to>
    <xdr:sp macro="" textlink="">
      <xdr:nvSpPr>
        <xdr:cNvPr id="39" name="Folded Corner 38"/>
        <xdr:cNvSpPr/>
      </xdr:nvSpPr>
      <xdr:spPr>
        <a:xfrm>
          <a:off x="9253633" y="5941919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1463488</xdr:colOff>
      <xdr:row>3</xdr:row>
      <xdr:rowOff>577291</xdr:rowOff>
    </xdr:from>
    <xdr:to>
      <xdr:col>3</xdr:col>
      <xdr:colOff>3000189</xdr:colOff>
      <xdr:row>3</xdr:row>
      <xdr:rowOff>1091641</xdr:rowOff>
    </xdr:to>
    <xdr:sp macro="" textlink="">
      <xdr:nvSpPr>
        <xdr:cNvPr id="40" name="Folded Corner 39"/>
        <xdr:cNvSpPr/>
      </xdr:nvSpPr>
      <xdr:spPr>
        <a:xfrm>
          <a:off x="10641106" y="6471585"/>
          <a:ext cx="153670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Contract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1468347</xdr:colOff>
      <xdr:row>3</xdr:row>
      <xdr:rowOff>53975</xdr:rowOff>
    </xdr:from>
    <xdr:to>
      <xdr:col>3</xdr:col>
      <xdr:colOff>2811371</xdr:colOff>
      <xdr:row>3</xdr:row>
      <xdr:rowOff>549275</xdr:rowOff>
    </xdr:to>
    <xdr:sp macro="" textlink="">
      <xdr:nvSpPr>
        <xdr:cNvPr id="41" name="Folded Corner 40"/>
        <xdr:cNvSpPr/>
      </xdr:nvSpPr>
      <xdr:spPr>
        <a:xfrm>
          <a:off x="10645965" y="5948269"/>
          <a:ext cx="1343024" cy="4953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Bridges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78977</xdr:colOff>
      <xdr:row>3</xdr:row>
      <xdr:rowOff>1170962</xdr:rowOff>
    </xdr:from>
    <xdr:to>
      <xdr:col>3</xdr:col>
      <xdr:colOff>1399775</xdr:colOff>
      <xdr:row>3</xdr:row>
      <xdr:rowOff>1663088</xdr:rowOff>
    </xdr:to>
    <xdr:sp macro="" textlink="">
      <xdr:nvSpPr>
        <xdr:cNvPr id="42" name="Folded Corner 41"/>
        <xdr:cNvSpPr/>
      </xdr:nvSpPr>
      <xdr:spPr>
        <a:xfrm>
          <a:off x="9263798" y="7076462"/>
          <a:ext cx="1320798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07: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Handlers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76200</xdr:colOff>
      <xdr:row>4</xdr:row>
      <xdr:rowOff>85725</xdr:rowOff>
    </xdr:from>
    <xdr:to>
      <xdr:col>0</xdr:col>
      <xdr:colOff>1516200</xdr:colOff>
      <xdr:row>4</xdr:row>
      <xdr:rowOff>1165725</xdr:rowOff>
    </xdr:to>
    <xdr:sp macro="" textlink="">
      <xdr:nvSpPr>
        <xdr:cNvPr id="43" name="Folded Corner 42"/>
        <xdr:cNvSpPr/>
      </xdr:nvSpPr>
      <xdr:spPr>
        <a:xfrm>
          <a:off x="76200" y="836295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04:</a:t>
          </a:r>
        </a:p>
        <a:p>
          <a:pPr algn="l"/>
          <a:r>
            <a:rPr lang="pt-PT" sz="1600">
              <a:solidFill>
                <a:srgbClr val="000000"/>
              </a:solidFill>
            </a:rPr>
            <a:t>Bonus</a:t>
          </a:r>
          <a:r>
            <a:rPr lang="pt-PT" sz="1600" baseline="0">
              <a:solidFill>
                <a:srgbClr val="000000"/>
              </a:solidFill>
            </a:rPr>
            <a:t> Offers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136525</xdr:colOff>
      <xdr:row>4</xdr:row>
      <xdr:rowOff>139700</xdr:rowOff>
    </xdr:from>
    <xdr:to>
      <xdr:col>3</xdr:col>
      <xdr:colOff>1460499</xdr:colOff>
      <xdr:row>4</xdr:row>
      <xdr:rowOff>650876</xdr:rowOff>
    </xdr:to>
    <xdr:sp macro="" textlink="">
      <xdr:nvSpPr>
        <xdr:cNvPr id="44" name="Folded Corner 43"/>
        <xdr:cNvSpPr/>
      </xdr:nvSpPr>
      <xdr:spPr>
        <a:xfrm>
          <a:off x="9309100" y="8416925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98426</xdr:colOff>
      <xdr:row>4</xdr:row>
      <xdr:rowOff>2098675</xdr:rowOff>
    </xdr:from>
    <xdr:to>
      <xdr:col>3</xdr:col>
      <xdr:colOff>1431925</xdr:colOff>
      <xdr:row>4</xdr:row>
      <xdr:rowOff>2794000</xdr:rowOff>
    </xdr:to>
    <xdr:sp macro="" textlink="">
      <xdr:nvSpPr>
        <xdr:cNvPr id="45" name="Folded Corner 44"/>
        <xdr:cNvSpPr/>
      </xdr:nvSpPr>
      <xdr:spPr>
        <a:xfrm>
          <a:off x="9271001" y="10375900"/>
          <a:ext cx="1333499" cy="695325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Operator Instantiation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476090</xdr:colOff>
      <xdr:row>4</xdr:row>
      <xdr:rowOff>1284513</xdr:rowOff>
    </xdr:from>
    <xdr:to>
      <xdr:col>3</xdr:col>
      <xdr:colOff>2657315</xdr:colOff>
      <xdr:row>4</xdr:row>
      <xdr:rowOff>2008414</xdr:rowOff>
    </xdr:to>
    <xdr:sp macro="" textlink="">
      <xdr:nvSpPr>
        <xdr:cNvPr id="46" name="Folded Corner 45"/>
        <xdr:cNvSpPr/>
      </xdr:nvSpPr>
      <xdr:spPr>
        <a:xfrm>
          <a:off x="9660911" y="9571263"/>
          <a:ext cx="2181225" cy="723901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04 -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IncreasePhoneBalanceTest &amp; CreateNewOperatorServiceTest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574115</xdr:colOff>
      <xdr:row>4</xdr:row>
      <xdr:rowOff>701861</xdr:rowOff>
    </xdr:from>
    <xdr:to>
      <xdr:col>3</xdr:col>
      <xdr:colOff>2641040</xdr:colOff>
      <xdr:row>4</xdr:row>
      <xdr:rowOff>1209861</xdr:rowOff>
    </xdr:to>
    <xdr:sp macro="" textlink="">
      <xdr:nvSpPr>
        <xdr:cNvPr id="47" name="Folded Corner 46"/>
        <xdr:cNvSpPr/>
      </xdr:nvSpPr>
      <xdr:spPr>
        <a:xfrm>
          <a:off x="9751733" y="8983008"/>
          <a:ext cx="2066925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RegisterOperatorService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1616073</xdr:colOff>
      <xdr:row>4</xdr:row>
      <xdr:rowOff>142875</xdr:rowOff>
    </xdr:from>
    <xdr:to>
      <xdr:col>3</xdr:col>
      <xdr:colOff>2943224</xdr:colOff>
      <xdr:row>4</xdr:row>
      <xdr:rowOff>638175</xdr:rowOff>
    </xdr:to>
    <xdr:sp macro="" textlink="">
      <xdr:nvSpPr>
        <xdr:cNvPr id="48" name="Folded Corner 47"/>
        <xdr:cNvSpPr/>
      </xdr:nvSpPr>
      <xdr:spPr>
        <a:xfrm>
          <a:off x="10788648" y="8420100"/>
          <a:ext cx="1327151" cy="4953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Bridges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1625601</xdr:colOff>
      <xdr:row>4</xdr:row>
      <xdr:rowOff>2089148</xdr:rowOff>
    </xdr:from>
    <xdr:to>
      <xdr:col>3</xdr:col>
      <xdr:colOff>2930525</xdr:colOff>
      <xdr:row>4</xdr:row>
      <xdr:rowOff>2784475</xdr:rowOff>
    </xdr:to>
    <xdr:sp macro="" textlink="">
      <xdr:nvSpPr>
        <xdr:cNvPr id="49" name="Folded Corner 48"/>
        <xdr:cNvSpPr/>
      </xdr:nvSpPr>
      <xdr:spPr>
        <a:xfrm>
          <a:off x="10798176" y="10366373"/>
          <a:ext cx="1304924" cy="695327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06: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Contract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81643</xdr:colOff>
      <xdr:row>5</xdr:row>
      <xdr:rowOff>68036</xdr:rowOff>
    </xdr:from>
    <xdr:to>
      <xdr:col>0</xdr:col>
      <xdr:colOff>1521643</xdr:colOff>
      <xdr:row>5</xdr:row>
      <xdr:rowOff>1148036</xdr:rowOff>
    </xdr:to>
    <xdr:sp macro="" textlink="">
      <xdr:nvSpPr>
        <xdr:cNvPr id="34" name="Folded Corner 33"/>
        <xdr:cNvSpPr/>
      </xdr:nvSpPr>
      <xdr:spPr>
        <a:xfrm>
          <a:off x="81643" y="112395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05:</a:t>
          </a:r>
        </a:p>
        <a:p>
          <a:pPr algn="l"/>
          <a:r>
            <a:rPr lang="pt-PT" sz="1600">
              <a:solidFill>
                <a:srgbClr val="000000"/>
              </a:solidFill>
            </a:rPr>
            <a:t>1st Sprint Bug Fix</a:t>
          </a:r>
        </a:p>
      </xdr:txBody>
    </xdr:sp>
    <xdr:clientData/>
  </xdr:twoCellAnchor>
  <xdr:twoCellAnchor>
    <xdr:from>
      <xdr:col>0</xdr:col>
      <xdr:colOff>95250</xdr:colOff>
      <xdr:row>6</xdr:row>
      <xdr:rowOff>81643</xdr:rowOff>
    </xdr:from>
    <xdr:to>
      <xdr:col>0</xdr:col>
      <xdr:colOff>1535250</xdr:colOff>
      <xdr:row>6</xdr:row>
      <xdr:rowOff>1161643</xdr:rowOff>
    </xdr:to>
    <xdr:sp macro="" textlink="">
      <xdr:nvSpPr>
        <xdr:cNvPr id="50" name="Folded Corner 49"/>
        <xdr:cNvSpPr/>
      </xdr:nvSpPr>
      <xdr:spPr>
        <a:xfrm>
          <a:off x="95250" y="13498286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06:</a:t>
          </a:r>
        </a:p>
        <a:p>
          <a:pPr algn="l"/>
          <a:r>
            <a:rPr lang="pt-PT" sz="1600">
              <a:solidFill>
                <a:srgbClr val="000000"/>
              </a:solidFill>
            </a:rPr>
            <a:t>1st Sprint Refination</a:t>
          </a:r>
        </a:p>
      </xdr:txBody>
    </xdr:sp>
    <xdr:clientData/>
  </xdr:twoCellAnchor>
  <xdr:twoCellAnchor>
    <xdr:from>
      <xdr:col>3</xdr:col>
      <xdr:colOff>93548</xdr:colOff>
      <xdr:row>6</xdr:row>
      <xdr:rowOff>73137</xdr:rowOff>
    </xdr:from>
    <xdr:to>
      <xdr:col>3</xdr:col>
      <xdr:colOff>2801371</xdr:colOff>
      <xdr:row>6</xdr:row>
      <xdr:rowOff>581137</xdr:rowOff>
    </xdr:to>
    <xdr:sp macro="" textlink="">
      <xdr:nvSpPr>
        <xdr:cNvPr id="51" name="Folded Corner 50"/>
        <xdr:cNvSpPr/>
      </xdr:nvSpPr>
      <xdr:spPr>
        <a:xfrm>
          <a:off x="9278369" y="12496458"/>
          <a:ext cx="2707823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Refine GetLastMadeCommunicationService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136070</xdr:colOff>
      <xdr:row>6</xdr:row>
      <xdr:rowOff>2011383</xdr:rowOff>
    </xdr:from>
    <xdr:to>
      <xdr:col>3</xdr:col>
      <xdr:colOff>2979964</xdr:colOff>
      <xdr:row>6</xdr:row>
      <xdr:rowOff>2522559</xdr:rowOff>
    </xdr:to>
    <xdr:sp macro="" textlink="">
      <xdr:nvSpPr>
        <xdr:cNvPr id="52" name="Folded Corner 51"/>
        <xdr:cNvSpPr/>
      </xdr:nvSpPr>
      <xdr:spPr>
        <a:xfrm>
          <a:off x="9332025" y="14428519"/>
          <a:ext cx="284389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Provide interface for LastMadeCommunication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1696184</xdr:colOff>
      <xdr:row>6</xdr:row>
      <xdr:rowOff>2642416</xdr:rowOff>
    </xdr:from>
    <xdr:to>
      <xdr:col>3</xdr:col>
      <xdr:colOff>3022881</xdr:colOff>
      <xdr:row>6</xdr:row>
      <xdr:rowOff>3385706</xdr:rowOff>
    </xdr:to>
    <xdr:sp macro="" textlink="">
      <xdr:nvSpPr>
        <xdr:cNvPr id="53" name="Folded Corner 52"/>
        <xdr:cNvSpPr/>
      </xdr:nvSpPr>
      <xdr:spPr>
        <a:xfrm>
          <a:off x="10892139" y="15059552"/>
          <a:ext cx="1326697" cy="74329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06 -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07: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Organize and improve tests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80406</xdr:colOff>
      <xdr:row>6</xdr:row>
      <xdr:rowOff>653144</xdr:rowOff>
    </xdr:from>
    <xdr:to>
      <xdr:col>3</xdr:col>
      <xdr:colOff>2869870</xdr:colOff>
      <xdr:row>6</xdr:row>
      <xdr:rowOff>1164320</xdr:rowOff>
    </xdr:to>
    <xdr:sp macro="" textlink="">
      <xdr:nvSpPr>
        <xdr:cNvPr id="54" name="Folded Corner 53"/>
        <xdr:cNvSpPr/>
      </xdr:nvSpPr>
      <xdr:spPr>
        <a:xfrm>
          <a:off x="9276361" y="13070280"/>
          <a:ext cx="278946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Move SendSMS behaviour to the PhoneState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90520</xdr:colOff>
      <xdr:row>6</xdr:row>
      <xdr:rowOff>1247125</xdr:rowOff>
    </xdr:from>
    <xdr:to>
      <xdr:col>3</xdr:col>
      <xdr:colOff>1497159</xdr:colOff>
      <xdr:row>6</xdr:row>
      <xdr:rowOff>1937688</xdr:rowOff>
    </xdr:to>
    <xdr:sp macro="" textlink="">
      <xdr:nvSpPr>
        <xdr:cNvPr id="55" name="Folded Corner 54"/>
        <xdr:cNvSpPr/>
      </xdr:nvSpPr>
      <xdr:spPr>
        <a:xfrm>
          <a:off x="9286475" y="13664261"/>
          <a:ext cx="1406639" cy="690563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Organize exceptions in packages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1554000</xdr:colOff>
      <xdr:row>6</xdr:row>
      <xdr:rowOff>1230517</xdr:rowOff>
    </xdr:from>
    <xdr:to>
      <xdr:col>3</xdr:col>
      <xdr:colOff>3006562</xdr:colOff>
      <xdr:row>6</xdr:row>
      <xdr:rowOff>1943192</xdr:rowOff>
    </xdr:to>
    <xdr:sp macro="" textlink="">
      <xdr:nvSpPr>
        <xdr:cNvPr id="56" name="Folded Corner 55"/>
        <xdr:cNvSpPr/>
      </xdr:nvSpPr>
      <xdr:spPr>
        <a:xfrm>
          <a:off x="10749955" y="13647653"/>
          <a:ext cx="1452562" cy="712675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04:</a:t>
          </a:r>
        </a:p>
        <a:p>
          <a:pPr algn="l"/>
          <a:r>
            <a:rPr lang="pt-PT" sz="1100">
              <a:solidFill>
                <a:srgbClr val="000000"/>
              </a:solidFill>
            </a:rPr>
            <a:t>Replace</a:t>
          </a:r>
          <a:r>
            <a:rPr lang="pt-PT" sz="1100" baseline="0">
              <a:solidFill>
                <a:srgbClr val="000000"/>
              </a:solidFill>
            </a:rPr>
            <a:t> substrings to get number prefixes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201676</xdr:colOff>
      <xdr:row>6</xdr:row>
      <xdr:rowOff>3548249</xdr:rowOff>
    </xdr:from>
    <xdr:to>
      <xdr:col>3</xdr:col>
      <xdr:colOff>2860172</xdr:colOff>
      <xdr:row>6</xdr:row>
      <xdr:rowOff>4040375</xdr:rowOff>
    </xdr:to>
    <xdr:sp macro="" textlink="">
      <xdr:nvSpPr>
        <xdr:cNvPr id="57" name="Folded Corner 56"/>
        <xdr:cNvSpPr/>
      </xdr:nvSpPr>
      <xdr:spPr>
        <a:xfrm>
          <a:off x="9397631" y="15965385"/>
          <a:ext cx="2658496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08: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Display error messages more appropriately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314201</xdr:colOff>
      <xdr:row>6</xdr:row>
      <xdr:rowOff>4101162</xdr:rowOff>
    </xdr:from>
    <xdr:to>
      <xdr:col>3</xdr:col>
      <xdr:colOff>2790701</xdr:colOff>
      <xdr:row>6</xdr:row>
      <xdr:rowOff>4822342</xdr:rowOff>
    </xdr:to>
    <xdr:sp macro="" textlink="">
      <xdr:nvSpPr>
        <xdr:cNvPr id="58" name="Folded Corner 57"/>
        <xdr:cNvSpPr/>
      </xdr:nvSpPr>
      <xdr:spPr>
        <a:xfrm>
          <a:off x="9510156" y="16518298"/>
          <a:ext cx="2476500" cy="72118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09: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Improve communication input and last communication display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81643</xdr:colOff>
      <xdr:row>7</xdr:row>
      <xdr:rowOff>81643</xdr:rowOff>
    </xdr:from>
    <xdr:to>
      <xdr:col>0</xdr:col>
      <xdr:colOff>1521643</xdr:colOff>
      <xdr:row>7</xdr:row>
      <xdr:rowOff>1161643</xdr:rowOff>
    </xdr:to>
    <xdr:sp macro="" textlink="">
      <xdr:nvSpPr>
        <xdr:cNvPr id="60" name="Folded Corner 59"/>
        <xdr:cNvSpPr/>
      </xdr:nvSpPr>
      <xdr:spPr>
        <a:xfrm>
          <a:off x="81643" y="17498786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07:</a:t>
          </a:r>
        </a:p>
        <a:p>
          <a:pPr algn="l"/>
          <a:r>
            <a:rPr lang="pt-PT" sz="1600">
              <a:solidFill>
                <a:srgbClr val="000000"/>
              </a:solidFill>
            </a:rPr>
            <a:t>UDDI Registry</a:t>
          </a:r>
        </a:p>
      </xdr:txBody>
    </xdr:sp>
    <xdr:clientData/>
  </xdr:twoCellAnchor>
  <xdr:twoCellAnchor>
    <xdr:from>
      <xdr:col>3</xdr:col>
      <xdr:colOff>225136</xdr:colOff>
      <xdr:row>7</xdr:row>
      <xdr:rowOff>64326</xdr:rowOff>
    </xdr:from>
    <xdr:to>
      <xdr:col>3</xdr:col>
      <xdr:colOff>1558635</xdr:colOff>
      <xdr:row>7</xdr:row>
      <xdr:rowOff>578676</xdr:rowOff>
    </xdr:to>
    <xdr:sp macro="" textlink="">
      <xdr:nvSpPr>
        <xdr:cNvPr id="61" name="Folded Corner 60"/>
        <xdr:cNvSpPr/>
      </xdr:nvSpPr>
      <xdr:spPr>
        <a:xfrm>
          <a:off x="9421091" y="17365190"/>
          <a:ext cx="133349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build.xml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87826</xdr:colOff>
      <xdr:row>7</xdr:row>
      <xdr:rowOff>632112</xdr:rowOff>
    </xdr:from>
    <xdr:to>
      <xdr:col>3</xdr:col>
      <xdr:colOff>2850077</xdr:colOff>
      <xdr:row>7</xdr:row>
      <xdr:rowOff>1146462</xdr:rowOff>
    </xdr:to>
    <xdr:sp macro="" textlink="">
      <xdr:nvSpPr>
        <xdr:cNvPr id="62" name="Folded Corner 61"/>
        <xdr:cNvSpPr/>
      </xdr:nvSpPr>
      <xdr:spPr>
        <a:xfrm>
          <a:off x="9283781" y="17932976"/>
          <a:ext cx="276225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registration, search and deletion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245299</xdr:colOff>
      <xdr:row>7</xdr:row>
      <xdr:rowOff>1238868</xdr:rowOff>
    </xdr:from>
    <xdr:to>
      <xdr:col>3</xdr:col>
      <xdr:colOff>1837334</xdr:colOff>
      <xdr:row>7</xdr:row>
      <xdr:rowOff>1753218</xdr:rowOff>
    </xdr:to>
    <xdr:sp macro="" textlink="">
      <xdr:nvSpPr>
        <xdr:cNvPr id="63" name="Folded Corner 62"/>
        <xdr:cNvSpPr/>
      </xdr:nvSpPr>
      <xdr:spPr>
        <a:xfrm>
          <a:off x="9417874" y="18526743"/>
          <a:ext cx="1592035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Minimize UDDI searches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81643</xdr:colOff>
      <xdr:row>8</xdr:row>
      <xdr:rowOff>68036</xdr:rowOff>
    </xdr:from>
    <xdr:to>
      <xdr:col>0</xdr:col>
      <xdr:colOff>1521643</xdr:colOff>
      <xdr:row>8</xdr:row>
      <xdr:rowOff>1148036</xdr:rowOff>
    </xdr:to>
    <xdr:sp macro="" textlink="">
      <xdr:nvSpPr>
        <xdr:cNvPr id="64" name="Folded Corner 63"/>
        <xdr:cNvSpPr/>
      </xdr:nvSpPr>
      <xdr:spPr>
        <a:xfrm>
          <a:off x="81643" y="19322143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08:</a:t>
          </a:r>
        </a:p>
        <a:p>
          <a:pPr algn="l"/>
          <a:r>
            <a:rPr lang="pt-PT" sz="1600">
              <a:solidFill>
                <a:srgbClr val="000000"/>
              </a:solidFill>
            </a:rPr>
            <a:t>Timestamp</a:t>
          </a:r>
          <a:r>
            <a:rPr lang="pt-PT" sz="1600" baseline="0">
              <a:solidFill>
                <a:srgbClr val="000000"/>
              </a:solidFill>
            </a:rPr>
            <a:t> Storing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447798</xdr:colOff>
      <xdr:row>8</xdr:row>
      <xdr:rowOff>60613</xdr:rowOff>
    </xdr:from>
    <xdr:to>
      <xdr:col>4</xdr:col>
      <xdr:colOff>2516084</xdr:colOff>
      <xdr:row>8</xdr:row>
      <xdr:rowOff>574963</xdr:rowOff>
    </xdr:to>
    <xdr:sp macro="" textlink="">
      <xdr:nvSpPr>
        <xdr:cNvPr id="65" name="Folded Corner 64"/>
        <xdr:cNvSpPr/>
      </xdr:nvSpPr>
      <xdr:spPr>
        <a:xfrm>
          <a:off x="12691169" y="19206933"/>
          <a:ext cx="2068286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timestamp database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781568</xdr:colOff>
      <xdr:row>8</xdr:row>
      <xdr:rowOff>659327</xdr:rowOff>
    </xdr:from>
    <xdr:to>
      <xdr:col>4</xdr:col>
      <xdr:colOff>2169497</xdr:colOff>
      <xdr:row>8</xdr:row>
      <xdr:rowOff>1173677</xdr:rowOff>
    </xdr:to>
    <xdr:sp macro="" textlink="">
      <xdr:nvSpPr>
        <xdr:cNvPr id="66" name="Folded Corner 65"/>
        <xdr:cNvSpPr/>
      </xdr:nvSpPr>
      <xdr:spPr>
        <a:xfrm>
          <a:off x="13024939" y="19805647"/>
          <a:ext cx="138792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handlers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95250</xdr:colOff>
      <xdr:row>9</xdr:row>
      <xdr:rowOff>81643</xdr:rowOff>
    </xdr:from>
    <xdr:to>
      <xdr:col>0</xdr:col>
      <xdr:colOff>1535250</xdr:colOff>
      <xdr:row>9</xdr:row>
      <xdr:rowOff>1161643</xdr:rowOff>
    </xdr:to>
    <xdr:sp macro="" textlink="">
      <xdr:nvSpPr>
        <xdr:cNvPr id="67" name="Folded Corner 66"/>
        <xdr:cNvSpPr/>
      </xdr:nvSpPr>
      <xdr:spPr>
        <a:xfrm>
          <a:off x="95250" y="20628429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09:</a:t>
          </a:r>
        </a:p>
        <a:p>
          <a:pPr algn="l"/>
          <a:r>
            <a:rPr lang="pt-PT" sz="1600">
              <a:solidFill>
                <a:srgbClr val="000000"/>
              </a:solidFill>
            </a:rPr>
            <a:t>Packet</a:t>
          </a:r>
          <a:r>
            <a:rPr lang="pt-PT" sz="1600" baseline="0">
              <a:solidFill>
                <a:srgbClr val="000000"/>
              </a:solidFill>
            </a:rPr>
            <a:t> Ordering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699407</xdr:colOff>
      <xdr:row>9</xdr:row>
      <xdr:rowOff>62593</xdr:rowOff>
    </xdr:from>
    <xdr:to>
      <xdr:col>3</xdr:col>
      <xdr:colOff>2087336</xdr:colOff>
      <xdr:row>9</xdr:row>
      <xdr:rowOff>576943</xdr:rowOff>
    </xdr:to>
    <xdr:sp macro="" textlink="">
      <xdr:nvSpPr>
        <xdr:cNvPr id="68" name="Folded Corner 67"/>
        <xdr:cNvSpPr/>
      </xdr:nvSpPr>
      <xdr:spPr>
        <a:xfrm>
          <a:off x="9871982" y="20484193"/>
          <a:ext cx="138792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Number packets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667120</xdr:colOff>
      <xdr:row>9</xdr:row>
      <xdr:rowOff>641266</xdr:rowOff>
    </xdr:from>
    <xdr:to>
      <xdr:col>3</xdr:col>
      <xdr:colOff>2055049</xdr:colOff>
      <xdr:row>9</xdr:row>
      <xdr:rowOff>1155616</xdr:rowOff>
    </xdr:to>
    <xdr:sp macro="" textlink="">
      <xdr:nvSpPr>
        <xdr:cNvPr id="69" name="Folded Corner 68"/>
        <xdr:cNvSpPr/>
      </xdr:nvSpPr>
      <xdr:spPr>
        <a:xfrm>
          <a:off x="9863075" y="21076721"/>
          <a:ext cx="138792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Order packets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108857</xdr:colOff>
      <xdr:row>10</xdr:row>
      <xdr:rowOff>108857</xdr:rowOff>
    </xdr:from>
    <xdr:to>
      <xdr:col>0</xdr:col>
      <xdr:colOff>1548857</xdr:colOff>
      <xdr:row>10</xdr:row>
      <xdr:rowOff>1188857</xdr:rowOff>
    </xdr:to>
    <xdr:sp macro="" textlink="">
      <xdr:nvSpPr>
        <xdr:cNvPr id="70" name="Folded Corner 69"/>
        <xdr:cNvSpPr/>
      </xdr:nvSpPr>
      <xdr:spPr>
        <a:xfrm>
          <a:off x="108857" y="219075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10:</a:t>
          </a:r>
        </a:p>
        <a:p>
          <a:pPr algn="l"/>
          <a:r>
            <a:rPr lang="pt-PT" sz="1600">
              <a:solidFill>
                <a:srgbClr val="000000"/>
              </a:solidFill>
            </a:rPr>
            <a:t>Silent Failures</a:t>
          </a:r>
        </a:p>
      </xdr:txBody>
    </xdr:sp>
    <xdr:clientData/>
  </xdr:twoCellAnchor>
  <xdr:twoCellAnchor>
    <xdr:from>
      <xdr:col>0</xdr:col>
      <xdr:colOff>108857</xdr:colOff>
      <xdr:row>11</xdr:row>
      <xdr:rowOff>95250</xdr:rowOff>
    </xdr:from>
    <xdr:to>
      <xdr:col>0</xdr:col>
      <xdr:colOff>1548857</xdr:colOff>
      <xdr:row>11</xdr:row>
      <xdr:rowOff>1175250</xdr:rowOff>
    </xdr:to>
    <xdr:sp macro="" textlink="">
      <xdr:nvSpPr>
        <xdr:cNvPr id="71" name="Folded Corner 70"/>
        <xdr:cNvSpPr/>
      </xdr:nvSpPr>
      <xdr:spPr>
        <a:xfrm>
          <a:off x="108857" y="23213786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11:</a:t>
          </a:r>
        </a:p>
        <a:p>
          <a:pPr algn="l"/>
          <a:r>
            <a:rPr lang="pt-PT" sz="1600">
              <a:solidFill>
                <a:srgbClr val="000000"/>
              </a:solidFill>
            </a:rPr>
            <a:t>Byzantine Failures</a:t>
          </a:r>
        </a:p>
      </xdr:txBody>
    </xdr:sp>
    <xdr:clientData/>
  </xdr:twoCellAnchor>
  <xdr:twoCellAnchor>
    <xdr:from>
      <xdr:col>0</xdr:col>
      <xdr:colOff>122464</xdr:colOff>
      <xdr:row>12</xdr:row>
      <xdr:rowOff>81644</xdr:rowOff>
    </xdr:from>
    <xdr:to>
      <xdr:col>0</xdr:col>
      <xdr:colOff>1562464</xdr:colOff>
      <xdr:row>12</xdr:row>
      <xdr:rowOff>1161644</xdr:rowOff>
    </xdr:to>
    <xdr:sp macro="" textlink="">
      <xdr:nvSpPr>
        <xdr:cNvPr id="72" name="Folded Corner 71"/>
        <xdr:cNvSpPr/>
      </xdr:nvSpPr>
      <xdr:spPr>
        <a:xfrm>
          <a:off x="122464" y="24465644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12:</a:t>
          </a:r>
        </a:p>
        <a:p>
          <a:pPr algn="l"/>
          <a:r>
            <a:rPr lang="pt-PT" sz="1600">
              <a:solidFill>
                <a:srgbClr val="000000"/>
              </a:solidFill>
            </a:rPr>
            <a:t>Certification</a:t>
          </a:r>
          <a:r>
            <a:rPr lang="pt-PT" sz="1600" baseline="0">
              <a:solidFill>
                <a:srgbClr val="000000"/>
              </a:solidFill>
            </a:rPr>
            <a:t> Authority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109105</xdr:colOff>
      <xdr:row>12</xdr:row>
      <xdr:rowOff>74469</xdr:rowOff>
    </xdr:from>
    <xdr:to>
      <xdr:col>3</xdr:col>
      <xdr:colOff>1497034</xdr:colOff>
      <xdr:row>12</xdr:row>
      <xdr:rowOff>588819</xdr:rowOff>
    </xdr:to>
    <xdr:sp macro="" textlink="">
      <xdr:nvSpPr>
        <xdr:cNvPr id="73" name="Folded Corner 72"/>
        <xdr:cNvSpPr/>
      </xdr:nvSpPr>
      <xdr:spPr>
        <a:xfrm>
          <a:off x="9305060" y="24354560"/>
          <a:ext cx="138792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database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514351</xdr:colOff>
      <xdr:row>12</xdr:row>
      <xdr:rowOff>707570</xdr:rowOff>
    </xdr:from>
    <xdr:to>
      <xdr:col>3</xdr:col>
      <xdr:colOff>2609851</xdr:colOff>
      <xdr:row>12</xdr:row>
      <xdr:rowOff>1221920</xdr:rowOff>
    </xdr:to>
    <xdr:sp macro="" textlink="">
      <xdr:nvSpPr>
        <xdr:cNvPr id="74" name="Folded Corner 73"/>
        <xdr:cNvSpPr/>
      </xdr:nvSpPr>
      <xdr:spPr>
        <a:xfrm>
          <a:off x="10991851" y="24913770"/>
          <a:ext cx="2095500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SignCertificateService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1590884</xdr:colOff>
      <xdr:row>12</xdr:row>
      <xdr:rowOff>69849</xdr:rowOff>
    </xdr:from>
    <xdr:to>
      <xdr:col>3</xdr:col>
      <xdr:colOff>2996047</xdr:colOff>
      <xdr:row>12</xdr:row>
      <xdr:rowOff>584199</xdr:rowOff>
    </xdr:to>
    <xdr:sp macro="" textlink="">
      <xdr:nvSpPr>
        <xdr:cNvPr id="75" name="Folded Corner 74"/>
        <xdr:cNvSpPr/>
      </xdr:nvSpPr>
      <xdr:spPr>
        <a:xfrm>
          <a:off x="10786839" y="24349940"/>
          <a:ext cx="1405163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12 -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Write WSDL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108857</xdr:colOff>
      <xdr:row>13</xdr:row>
      <xdr:rowOff>81642</xdr:rowOff>
    </xdr:from>
    <xdr:to>
      <xdr:col>0</xdr:col>
      <xdr:colOff>1548857</xdr:colOff>
      <xdr:row>13</xdr:row>
      <xdr:rowOff>1161642</xdr:rowOff>
    </xdr:to>
    <xdr:sp macro="" textlink="">
      <xdr:nvSpPr>
        <xdr:cNvPr id="76" name="Folded Corner 75"/>
        <xdr:cNvSpPr/>
      </xdr:nvSpPr>
      <xdr:spPr>
        <a:xfrm>
          <a:off x="108857" y="25771928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13:</a:t>
          </a:r>
        </a:p>
        <a:p>
          <a:pPr algn="l"/>
          <a:r>
            <a:rPr lang="pt-PT" sz="1600">
              <a:solidFill>
                <a:srgbClr val="000000"/>
              </a:solidFill>
            </a:rPr>
            <a:t>Message Authentication</a:t>
          </a:r>
        </a:p>
      </xdr:txBody>
    </xdr:sp>
    <xdr:clientData/>
  </xdr:twoCellAnchor>
  <xdr:twoCellAnchor>
    <xdr:from>
      <xdr:col>3</xdr:col>
      <xdr:colOff>392620</xdr:colOff>
      <xdr:row>13</xdr:row>
      <xdr:rowOff>81644</xdr:rowOff>
    </xdr:from>
    <xdr:to>
      <xdr:col>3</xdr:col>
      <xdr:colOff>2379263</xdr:colOff>
      <xdr:row>13</xdr:row>
      <xdr:rowOff>595994</xdr:rowOff>
    </xdr:to>
    <xdr:sp macro="" textlink="">
      <xdr:nvSpPr>
        <xdr:cNvPr id="77" name="Folded Corner 76"/>
        <xdr:cNvSpPr/>
      </xdr:nvSpPr>
      <xdr:spPr>
        <a:xfrm>
          <a:off x="9575148" y="26173723"/>
          <a:ext cx="1986643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13 -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Check certificate's time validity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665374</xdr:colOff>
      <xdr:row>13</xdr:row>
      <xdr:rowOff>677451</xdr:rowOff>
    </xdr:from>
    <xdr:to>
      <xdr:col>3</xdr:col>
      <xdr:colOff>2216588</xdr:colOff>
      <xdr:row>13</xdr:row>
      <xdr:rowOff>1191801</xdr:rowOff>
    </xdr:to>
    <xdr:sp macro="" textlink="">
      <xdr:nvSpPr>
        <xdr:cNvPr id="78" name="Folded Corner 77"/>
        <xdr:cNvSpPr/>
      </xdr:nvSpPr>
      <xdr:spPr>
        <a:xfrm>
          <a:off x="9847902" y="26769530"/>
          <a:ext cx="1551214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13 -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Validate CA's certificate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421771</xdr:colOff>
      <xdr:row>13</xdr:row>
      <xdr:rowOff>1255424</xdr:rowOff>
    </xdr:from>
    <xdr:to>
      <xdr:col>3</xdr:col>
      <xdr:colOff>2476450</xdr:colOff>
      <xdr:row>13</xdr:row>
      <xdr:rowOff>1769774</xdr:rowOff>
    </xdr:to>
    <xdr:sp macro="" textlink="">
      <xdr:nvSpPr>
        <xdr:cNvPr id="79" name="Folded Corner 78"/>
        <xdr:cNvSpPr/>
      </xdr:nvSpPr>
      <xdr:spPr>
        <a:xfrm>
          <a:off x="9604299" y="27347503"/>
          <a:ext cx="205467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13 -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Validate client's digital signature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95251</xdr:colOff>
      <xdr:row>14</xdr:row>
      <xdr:rowOff>81642</xdr:rowOff>
    </xdr:from>
    <xdr:to>
      <xdr:col>0</xdr:col>
      <xdr:colOff>1535251</xdr:colOff>
      <xdr:row>14</xdr:row>
      <xdr:rowOff>1161642</xdr:rowOff>
    </xdr:to>
    <xdr:sp macro="" textlink="">
      <xdr:nvSpPr>
        <xdr:cNvPr id="80" name="Folded Corner 79"/>
        <xdr:cNvSpPr/>
      </xdr:nvSpPr>
      <xdr:spPr>
        <a:xfrm>
          <a:off x="95251" y="27608892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14:</a:t>
          </a:r>
        </a:p>
        <a:p>
          <a:pPr algn="l"/>
          <a:r>
            <a:rPr lang="pt-PT" sz="1600">
              <a:solidFill>
                <a:srgbClr val="000000"/>
              </a:solidFill>
            </a:rPr>
            <a:t>Certificate Revogation</a:t>
          </a:r>
        </a:p>
      </xdr:txBody>
    </xdr:sp>
    <xdr:clientData/>
  </xdr:twoCellAnchor>
  <xdr:twoCellAnchor>
    <xdr:from>
      <xdr:col>3</xdr:col>
      <xdr:colOff>347288</xdr:colOff>
      <xdr:row>14</xdr:row>
      <xdr:rowOff>97583</xdr:rowOff>
    </xdr:from>
    <xdr:to>
      <xdr:col>3</xdr:col>
      <xdr:colOff>2714933</xdr:colOff>
      <xdr:row>14</xdr:row>
      <xdr:rowOff>611933</xdr:rowOff>
    </xdr:to>
    <xdr:sp macro="" textlink="">
      <xdr:nvSpPr>
        <xdr:cNvPr id="81" name="Folded Corner 80"/>
        <xdr:cNvSpPr/>
      </xdr:nvSpPr>
      <xdr:spPr>
        <a:xfrm>
          <a:off x="9529816" y="28030448"/>
          <a:ext cx="2367645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14 -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RevogateCertificateService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754844</xdr:colOff>
      <xdr:row>14</xdr:row>
      <xdr:rowOff>1237875</xdr:rowOff>
    </xdr:from>
    <xdr:to>
      <xdr:col>3</xdr:col>
      <xdr:colOff>2101952</xdr:colOff>
      <xdr:row>14</xdr:row>
      <xdr:rowOff>1752225</xdr:rowOff>
    </xdr:to>
    <xdr:sp macro="" textlink="">
      <xdr:nvSpPr>
        <xdr:cNvPr id="82" name="Folded Corner 81"/>
        <xdr:cNvSpPr/>
      </xdr:nvSpPr>
      <xdr:spPr>
        <a:xfrm>
          <a:off x="9937372" y="29170740"/>
          <a:ext cx="1347108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14 -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517849</xdr:colOff>
      <xdr:row>14</xdr:row>
      <xdr:rowOff>665139</xdr:rowOff>
    </xdr:from>
    <xdr:to>
      <xdr:col>3</xdr:col>
      <xdr:colOff>2490887</xdr:colOff>
      <xdr:row>14</xdr:row>
      <xdr:rowOff>1179489</xdr:rowOff>
    </xdr:to>
    <xdr:sp macro="" textlink="">
      <xdr:nvSpPr>
        <xdr:cNvPr id="83" name="Folded Corner 82"/>
        <xdr:cNvSpPr/>
      </xdr:nvSpPr>
      <xdr:spPr>
        <a:xfrm>
          <a:off x="9700377" y="28598004"/>
          <a:ext cx="1973038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14 -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GetBlackListService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317855</xdr:colOff>
      <xdr:row>14</xdr:row>
      <xdr:rowOff>1816797</xdr:rowOff>
    </xdr:from>
    <xdr:to>
      <xdr:col>3</xdr:col>
      <xdr:colOff>2658285</xdr:colOff>
      <xdr:row>14</xdr:row>
      <xdr:rowOff>2331147</xdr:rowOff>
    </xdr:to>
    <xdr:sp macro="" textlink="">
      <xdr:nvSpPr>
        <xdr:cNvPr id="84" name="Folded Corner 83"/>
        <xdr:cNvSpPr/>
      </xdr:nvSpPr>
      <xdr:spPr>
        <a:xfrm>
          <a:off x="9500383" y="29749662"/>
          <a:ext cx="2340430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14 - TASK # 04: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Verify if certificates aren't in black list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43801</xdr:colOff>
      <xdr:row>6</xdr:row>
      <xdr:rowOff>2592048</xdr:rowOff>
    </xdr:from>
    <xdr:to>
      <xdr:col>3</xdr:col>
      <xdr:colOff>1639237</xdr:colOff>
      <xdr:row>6</xdr:row>
      <xdr:rowOff>3485018</xdr:rowOff>
    </xdr:to>
    <xdr:sp macro="" textlink="">
      <xdr:nvSpPr>
        <xdr:cNvPr id="85" name="Folded Corner 84"/>
        <xdr:cNvSpPr/>
      </xdr:nvSpPr>
      <xdr:spPr>
        <a:xfrm>
          <a:off x="9226329" y="15017357"/>
          <a:ext cx="1595436" cy="89297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06: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Turn representations and verifiers into Singletons 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123393</xdr:colOff>
      <xdr:row>5</xdr:row>
      <xdr:rowOff>119062</xdr:rowOff>
    </xdr:from>
    <xdr:to>
      <xdr:col>3</xdr:col>
      <xdr:colOff>3064237</xdr:colOff>
      <xdr:row>5</xdr:row>
      <xdr:rowOff>551062</xdr:rowOff>
    </xdr:to>
    <xdr:sp macro="" textlink="">
      <xdr:nvSpPr>
        <xdr:cNvPr id="86" name="Folded Corner 85"/>
        <xdr:cNvSpPr/>
      </xdr:nvSpPr>
      <xdr:spPr>
        <a:xfrm>
          <a:off x="9319348" y="11289289"/>
          <a:ext cx="2940844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05 -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Don't allow state changes in the OccupiedState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823233</xdr:colOff>
      <xdr:row>5</xdr:row>
      <xdr:rowOff>750093</xdr:rowOff>
    </xdr:from>
    <xdr:to>
      <xdr:col>3</xdr:col>
      <xdr:colOff>2228170</xdr:colOff>
      <xdr:row>5</xdr:row>
      <xdr:rowOff>1182093</xdr:rowOff>
    </xdr:to>
    <xdr:sp macro="" textlink="">
      <xdr:nvSpPr>
        <xdr:cNvPr id="87" name="Folded Corner 86"/>
        <xdr:cNvSpPr/>
      </xdr:nvSpPr>
      <xdr:spPr>
        <a:xfrm>
          <a:off x="10008054" y="11921557"/>
          <a:ext cx="1404937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05 - TASK # 02: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video calls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564471</xdr:colOff>
      <xdr:row>10</xdr:row>
      <xdr:rowOff>100399</xdr:rowOff>
    </xdr:from>
    <xdr:to>
      <xdr:col>3</xdr:col>
      <xdr:colOff>2446270</xdr:colOff>
      <xdr:row>10</xdr:row>
      <xdr:rowOff>614749</xdr:rowOff>
    </xdr:to>
    <xdr:sp macro="" textlink="">
      <xdr:nvSpPr>
        <xdr:cNvPr id="88" name="Folded Corner 87"/>
        <xdr:cNvSpPr/>
      </xdr:nvSpPr>
      <xdr:spPr>
        <a:xfrm>
          <a:off x="9746999" y="21793854"/>
          <a:ext cx="188179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10 -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packet replicator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798643</xdr:colOff>
      <xdr:row>11</xdr:row>
      <xdr:rowOff>82998</xdr:rowOff>
    </xdr:from>
    <xdr:to>
      <xdr:col>3</xdr:col>
      <xdr:colOff>2645643</xdr:colOff>
      <xdr:row>11</xdr:row>
      <xdr:rowOff>597348</xdr:rowOff>
    </xdr:to>
    <xdr:sp macro="" textlink="">
      <xdr:nvSpPr>
        <xdr:cNvPr id="89" name="Folded Corner 88"/>
        <xdr:cNvSpPr/>
      </xdr:nvSpPr>
      <xdr:spPr>
        <a:xfrm>
          <a:off x="11286845" y="23542324"/>
          <a:ext cx="1847000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11-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response voting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300337</xdr:colOff>
      <xdr:row>11</xdr:row>
      <xdr:rowOff>677371</xdr:rowOff>
    </xdr:from>
    <xdr:to>
      <xdr:col>3</xdr:col>
      <xdr:colOff>3220738</xdr:colOff>
      <xdr:row>11</xdr:row>
      <xdr:rowOff>1191721</xdr:rowOff>
    </xdr:to>
    <xdr:sp macro="" textlink="">
      <xdr:nvSpPr>
        <xdr:cNvPr id="90" name="Folded Corner 89"/>
        <xdr:cNvSpPr/>
      </xdr:nvSpPr>
      <xdr:spPr>
        <a:xfrm>
          <a:off x="10788539" y="24136697"/>
          <a:ext cx="292040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11-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Ignore multiple response from the same server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546827</xdr:colOff>
      <xdr:row>10</xdr:row>
      <xdr:rowOff>668791</xdr:rowOff>
    </xdr:from>
    <xdr:to>
      <xdr:col>3</xdr:col>
      <xdr:colOff>2428626</xdr:colOff>
      <xdr:row>10</xdr:row>
      <xdr:rowOff>1183141</xdr:rowOff>
    </xdr:to>
    <xdr:sp macro="" textlink="">
      <xdr:nvSpPr>
        <xdr:cNvPr id="91" name="Folded Corner 90"/>
        <xdr:cNvSpPr/>
      </xdr:nvSpPr>
      <xdr:spPr>
        <a:xfrm>
          <a:off x="9729355" y="22362246"/>
          <a:ext cx="1881799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10 -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response merger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492304</xdr:colOff>
      <xdr:row>10</xdr:row>
      <xdr:rowOff>1241462</xdr:rowOff>
    </xdr:from>
    <xdr:to>
      <xdr:col>3</xdr:col>
      <xdr:colOff>2461517</xdr:colOff>
      <xdr:row>10</xdr:row>
      <xdr:rowOff>1755812</xdr:rowOff>
    </xdr:to>
    <xdr:sp macro="" textlink="">
      <xdr:nvSpPr>
        <xdr:cNvPr id="92" name="Folded Corner 91"/>
        <xdr:cNvSpPr/>
      </xdr:nvSpPr>
      <xdr:spPr>
        <a:xfrm>
          <a:off x="9674832" y="22934917"/>
          <a:ext cx="1969213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10 - TASK # 03:</a:t>
          </a:r>
          <a:endParaRPr lang="pt-PT" sz="1100" b="0" u="none" baseline="0">
            <a:solidFill>
              <a:srgbClr val="000000"/>
            </a:solidFill>
          </a:endParaRPr>
        </a:p>
        <a:p>
          <a:pPr algn="l"/>
          <a:r>
            <a:rPr lang="pt-PT" sz="1100" b="0" u="none" baseline="0">
              <a:solidFill>
                <a:srgbClr val="000000"/>
              </a:solidFill>
            </a:rPr>
            <a:t>Implement asynchronous calls</a:t>
          </a:r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85619</xdr:colOff>
      <xdr:row>15</xdr:row>
      <xdr:rowOff>74916</xdr:rowOff>
    </xdr:from>
    <xdr:to>
      <xdr:col>0</xdr:col>
      <xdr:colOff>1525619</xdr:colOff>
      <xdr:row>15</xdr:row>
      <xdr:rowOff>1154916</xdr:rowOff>
    </xdr:to>
    <xdr:sp macro="" textlink="">
      <xdr:nvSpPr>
        <xdr:cNvPr id="93" name="Folded Corner 92"/>
        <xdr:cNvSpPr/>
      </xdr:nvSpPr>
      <xdr:spPr>
        <a:xfrm>
          <a:off x="85619" y="30415787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15:</a:t>
          </a:r>
        </a:p>
        <a:p>
          <a:pPr algn="l"/>
          <a:r>
            <a:rPr lang="pt-PT" sz="1600">
              <a:solidFill>
                <a:srgbClr val="000000"/>
              </a:solidFill>
            </a:rPr>
            <a:t>Timestamp Phones</a:t>
          </a:r>
        </a:p>
      </xdr:txBody>
    </xdr:sp>
    <xdr:clientData/>
  </xdr:twoCellAnchor>
  <xdr:twoCellAnchor>
    <xdr:from>
      <xdr:col>3</xdr:col>
      <xdr:colOff>74916</xdr:colOff>
      <xdr:row>15</xdr:row>
      <xdr:rowOff>64212</xdr:rowOff>
    </xdr:from>
    <xdr:to>
      <xdr:col>3</xdr:col>
      <xdr:colOff>1398890</xdr:colOff>
      <xdr:row>15</xdr:row>
      <xdr:rowOff>575388</xdr:rowOff>
    </xdr:to>
    <xdr:sp macro="" textlink="">
      <xdr:nvSpPr>
        <xdr:cNvPr id="94" name="Folded Corner 93"/>
        <xdr:cNvSpPr/>
      </xdr:nvSpPr>
      <xdr:spPr>
        <a:xfrm>
          <a:off x="9257444" y="30405083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15 -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1541126</xdr:colOff>
      <xdr:row>15</xdr:row>
      <xdr:rowOff>53512</xdr:rowOff>
    </xdr:from>
    <xdr:to>
      <xdr:col>3</xdr:col>
      <xdr:colOff>2889608</xdr:colOff>
      <xdr:row>15</xdr:row>
      <xdr:rowOff>561512</xdr:rowOff>
    </xdr:to>
    <xdr:sp macro="" textlink="">
      <xdr:nvSpPr>
        <xdr:cNvPr id="95" name="Folded Corner 94"/>
        <xdr:cNvSpPr/>
      </xdr:nvSpPr>
      <xdr:spPr>
        <a:xfrm>
          <a:off x="10723654" y="30394383"/>
          <a:ext cx="1348482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15 -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Services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888286</xdr:colOff>
      <xdr:row>15</xdr:row>
      <xdr:rowOff>652837</xdr:rowOff>
    </xdr:from>
    <xdr:to>
      <xdr:col>3</xdr:col>
      <xdr:colOff>2226067</xdr:colOff>
      <xdr:row>15</xdr:row>
      <xdr:rowOff>1167187</xdr:rowOff>
    </xdr:to>
    <xdr:sp macro="" textlink="">
      <xdr:nvSpPr>
        <xdr:cNvPr id="96" name="Folded Corner 95"/>
        <xdr:cNvSpPr/>
      </xdr:nvSpPr>
      <xdr:spPr>
        <a:xfrm>
          <a:off x="10070814" y="30993708"/>
          <a:ext cx="1337781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15 -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85618</xdr:colOff>
      <xdr:row>16</xdr:row>
      <xdr:rowOff>85618</xdr:rowOff>
    </xdr:from>
    <xdr:to>
      <xdr:col>0</xdr:col>
      <xdr:colOff>1525618</xdr:colOff>
      <xdr:row>16</xdr:row>
      <xdr:rowOff>1165618</xdr:rowOff>
    </xdr:to>
    <xdr:sp macro="" textlink="">
      <xdr:nvSpPr>
        <xdr:cNvPr id="97" name="Folded Corner 96"/>
        <xdr:cNvSpPr/>
      </xdr:nvSpPr>
      <xdr:spPr>
        <a:xfrm>
          <a:off x="85618" y="31678652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16:</a:t>
          </a:r>
        </a:p>
        <a:p>
          <a:pPr algn="l"/>
          <a:r>
            <a:rPr lang="pt-PT" sz="1600">
              <a:solidFill>
                <a:srgbClr val="000000"/>
              </a:solidFill>
            </a:rPr>
            <a:t>Refine Timestamping</a:t>
          </a:r>
        </a:p>
      </xdr:txBody>
    </xdr:sp>
    <xdr:clientData/>
  </xdr:twoCellAnchor>
  <xdr:twoCellAnchor>
    <xdr:from>
      <xdr:col>3</xdr:col>
      <xdr:colOff>117725</xdr:colOff>
      <xdr:row>16</xdr:row>
      <xdr:rowOff>53512</xdr:rowOff>
    </xdr:from>
    <xdr:to>
      <xdr:col>3</xdr:col>
      <xdr:colOff>1441699</xdr:colOff>
      <xdr:row>16</xdr:row>
      <xdr:rowOff>564688</xdr:rowOff>
    </xdr:to>
    <xdr:sp macro="" textlink="">
      <xdr:nvSpPr>
        <xdr:cNvPr id="98" name="Folded Corner 97"/>
        <xdr:cNvSpPr/>
      </xdr:nvSpPr>
      <xdr:spPr>
        <a:xfrm>
          <a:off x="9300253" y="31646546"/>
          <a:ext cx="1323974" cy="51117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16 -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1530421</xdr:colOff>
      <xdr:row>16</xdr:row>
      <xdr:rowOff>53511</xdr:rowOff>
    </xdr:from>
    <xdr:to>
      <xdr:col>3</xdr:col>
      <xdr:colOff>2878903</xdr:colOff>
      <xdr:row>16</xdr:row>
      <xdr:rowOff>561511</xdr:rowOff>
    </xdr:to>
    <xdr:sp macro="" textlink="">
      <xdr:nvSpPr>
        <xdr:cNvPr id="99" name="Folded Corner 98"/>
        <xdr:cNvSpPr/>
      </xdr:nvSpPr>
      <xdr:spPr>
        <a:xfrm>
          <a:off x="10712949" y="31646545"/>
          <a:ext cx="1348482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16 -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Services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128427</xdr:colOff>
      <xdr:row>16</xdr:row>
      <xdr:rowOff>642133</xdr:rowOff>
    </xdr:from>
    <xdr:to>
      <xdr:col>3</xdr:col>
      <xdr:colOff>2911012</xdr:colOff>
      <xdr:row>16</xdr:row>
      <xdr:rowOff>1348482</xdr:rowOff>
    </xdr:to>
    <xdr:sp macro="" textlink="">
      <xdr:nvSpPr>
        <xdr:cNvPr id="101" name="Folded Corner 100"/>
        <xdr:cNvSpPr/>
      </xdr:nvSpPr>
      <xdr:spPr>
        <a:xfrm>
          <a:off x="9310955" y="32235167"/>
          <a:ext cx="2782585" cy="706349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16 - TASK # 03: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 SetTimestampService and GetTimestampService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74916</xdr:colOff>
      <xdr:row>17</xdr:row>
      <xdr:rowOff>85618</xdr:rowOff>
    </xdr:from>
    <xdr:to>
      <xdr:col>0</xdr:col>
      <xdr:colOff>1514916</xdr:colOff>
      <xdr:row>17</xdr:row>
      <xdr:rowOff>1165618</xdr:rowOff>
    </xdr:to>
    <xdr:sp macro="" textlink="">
      <xdr:nvSpPr>
        <xdr:cNvPr id="102" name="Folded Corner 101"/>
        <xdr:cNvSpPr/>
      </xdr:nvSpPr>
      <xdr:spPr>
        <a:xfrm>
          <a:off x="74916" y="33102051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17:</a:t>
          </a:r>
        </a:p>
        <a:p>
          <a:pPr algn="l"/>
          <a:r>
            <a:rPr lang="pt-PT" sz="1600">
              <a:solidFill>
                <a:srgbClr val="000000"/>
              </a:solidFill>
            </a:rPr>
            <a:t>Replication Tests</a:t>
          </a:r>
        </a:p>
      </xdr:txBody>
    </xdr:sp>
    <xdr:clientData/>
  </xdr:twoCellAnchor>
  <xdr:twoCellAnchor>
    <xdr:from>
      <xdr:col>3</xdr:col>
      <xdr:colOff>1020281</xdr:colOff>
      <xdr:row>17</xdr:row>
      <xdr:rowOff>64212</xdr:rowOff>
    </xdr:from>
    <xdr:to>
      <xdr:col>3</xdr:col>
      <xdr:colOff>2529298</xdr:colOff>
      <xdr:row>17</xdr:row>
      <xdr:rowOff>610027</xdr:rowOff>
    </xdr:to>
    <xdr:sp macro="" textlink="">
      <xdr:nvSpPr>
        <xdr:cNvPr id="103" name="Folded Corner 102"/>
        <xdr:cNvSpPr/>
      </xdr:nvSpPr>
      <xdr:spPr>
        <a:xfrm>
          <a:off x="11508483" y="34140167"/>
          <a:ext cx="1509017" cy="54581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17 -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01: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packet replication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891856</xdr:colOff>
      <xdr:row>17</xdr:row>
      <xdr:rowOff>1262866</xdr:rowOff>
    </xdr:from>
    <xdr:to>
      <xdr:col>3</xdr:col>
      <xdr:colOff>2550703</xdr:colOff>
      <xdr:row>17</xdr:row>
      <xdr:rowOff>1819381</xdr:rowOff>
    </xdr:to>
    <xdr:sp macro="" textlink="">
      <xdr:nvSpPr>
        <xdr:cNvPr id="104" name="Folded Corner 103"/>
        <xdr:cNvSpPr/>
      </xdr:nvSpPr>
      <xdr:spPr>
        <a:xfrm>
          <a:off x="11380058" y="35338821"/>
          <a:ext cx="1658847" cy="55651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17 -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03: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silent fault toleration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1041687</xdr:colOff>
      <xdr:row>17</xdr:row>
      <xdr:rowOff>663540</xdr:rowOff>
    </xdr:from>
    <xdr:to>
      <xdr:col>3</xdr:col>
      <xdr:colOff>2432978</xdr:colOff>
      <xdr:row>17</xdr:row>
      <xdr:rowOff>1209355</xdr:rowOff>
    </xdr:to>
    <xdr:sp macro="" textlink="">
      <xdr:nvSpPr>
        <xdr:cNvPr id="105" name="Folded Corner 104"/>
        <xdr:cNvSpPr/>
      </xdr:nvSpPr>
      <xdr:spPr>
        <a:xfrm>
          <a:off x="11529889" y="34739495"/>
          <a:ext cx="1391291" cy="54581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17 -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02: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packet merging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763427</xdr:colOff>
      <xdr:row>17</xdr:row>
      <xdr:rowOff>1872892</xdr:rowOff>
    </xdr:from>
    <xdr:to>
      <xdr:col>3</xdr:col>
      <xdr:colOff>2700534</xdr:colOff>
      <xdr:row>17</xdr:row>
      <xdr:rowOff>2429407</xdr:rowOff>
    </xdr:to>
    <xdr:sp macro="" textlink="">
      <xdr:nvSpPr>
        <xdr:cNvPr id="106" name="Folded Corner 105"/>
        <xdr:cNvSpPr/>
      </xdr:nvSpPr>
      <xdr:spPr>
        <a:xfrm>
          <a:off x="11251629" y="35948847"/>
          <a:ext cx="1937107" cy="55651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17 -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byzantine fault toleration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321069</xdr:colOff>
      <xdr:row>16</xdr:row>
      <xdr:rowOff>1434101</xdr:rowOff>
    </xdr:from>
    <xdr:to>
      <xdr:col>3</xdr:col>
      <xdr:colOff>2643457</xdr:colOff>
      <xdr:row>16</xdr:row>
      <xdr:rowOff>1948451</xdr:rowOff>
    </xdr:to>
    <xdr:sp macro="" textlink="">
      <xdr:nvSpPr>
        <xdr:cNvPr id="107" name="Folded Corner 106"/>
        <xdr:cNvSpPr/>
      </xdr:nvSpPr>
      <xdr:spPr>
        <a:xfrm>
          <a:off x="9503597" y="33027135"/>
          <a:ext cx="2322388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16 - TASK # 04: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ApplicationServerWebService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267556</xdr:colOff>
      <xdr:row>16</xdr:row>
      <xdr:rowOff>2001321</xdr:rowOff>
    </xdr:from>
    <xdr:to>
      <xdr:col>3</xdr:col>
      <xdr:colOff>2782584</xdr:colOff>
      <xdr:row>16</xdr:row>
      <xdr:rowOff>2515671</xdr:rowOff>
    </xdr:to>
    <xdr:sp macro="" textlink="">
      <xdr:nvSpPr>
        <xdr:cNvPr id="108" name="Folded Corner 107"/>
        <xdr:cNvSpPr/>
      </xdr:nvSpPr>
      <xdr:spPr>
        <a:xfrm>
          <a:off x="9450084" y="33594355"/>
          <a:ext cx="2515028" cy="51435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16 -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DistributedAnacomServerBridge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1105900</xdr:colOff>
      <xdr:row>18</xdr:row>
      <xdr:rowOff>78484</xdr:rowOff>
    </xdr:from>
    <xdr:to>
      <xdr:col>3</xdr:col>
      <xdr:colOff>2443681</xdr:colOff>
      <xdr:row>18</xdr:row>
      <xdr:rowOff>613596</xdr:rowOff>
    </xdr:to>
    <xdr:sp macro="" textlink="">
      <xdr:nvSpPr>
        <xdr:cNvPr id="109" name="Folded Corner 108"/>
        <xdr:cNvSpPr/>
      </xdr:nvSpPr>
      <xdr:spPr>
        <a:xfrm>
          <a:off x="11594102" y="36651630"/>
          <a:ext cx="1337781" cy="535112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18 -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01: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SetKeysService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938231</xdr:colOff>
      <xdr:row>18</xdr:row>
      <xdr:rowOff>667106</xdr:rowOff>
    </xdr:from>
    <xdr:to>
      <xdr:col>3</xdr:col>
      <xdr:colOff>2629187</xdr:colOff>
      <xdr:row>18</xdr:row>
      <xdr:rowOff>1202218</xdr:rowOff>
    </xdr:to>
    <xdr:sp macro="" textlink="">
      <xdr:nvSpPr>
        <xdr:cNvPr id="111" name="Folded Corner 110"/>
        <xdr:cNvSpPr/>
      </xdr:nvSpPr>
      <xdr:spPr>
        <a:xfrm>
          <a:off x="11426433" y="37240252"/>
          <a:ext cx="1690956" cy="535112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18 -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02: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SignCertificateService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923960</xdr:colOff>
      <xdr:row>18</xdr:row>
      <xdr:rowOff>1252164</xdr:rowOff>
    </xdr:from>
    <xdr:to>
      <xdr:col>3</xdr:col>
      <xdr:colOff>2711235</xdr:colOff>
      <xdr:row>18</xdr:row>
      <xdr:rowOff>1787276</xdr:rowOff>
    </xdr:to>
    <xdr:sp macro="" textlink="">
      <xdr:nvSpPr>
        <xdr:cNvPr id="112" name="Folded Corner 111"/>
        <xdr:cNvSpPr/>
      </xdr:nvSpPr>
      <xdr:spPr>
        <a:xfrm>
          <a:off x="11412162" y="37825310"/>
          <a:ext cx="1787275" cy="535112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18 -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03: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BlockCertificateService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977474</xdr:colOff>
      <xdr:row>18</xdr:row>
      <xdr:rowOff>1851488</xdr:rowOff>
    </xdr:from>
    <xdr:to>
      <xdr:col>3</xdr:col>
      <xdr:colOff>2700535</xdr:colOff>
      <xdr:row>18</xdr:row>
      <xdr:rowOff>2386600</xdr:rowOff>
    </xdr:to>
    <xdr:sp macro="" textlink="">
      <xdr:nvSpPr>
        <xdr:cNvPr id="113" name="Folded Corner 112"/>
        <xdr:cNvSpPr/>
      </xdr:nvSpPr>
      <xdr:spPr>
        <a:xfrm>
          <a:off x="11465676" y="38424634"/>
          <a:ext cx="1723061" cy="535112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18 -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04: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GetBlockedListService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923951</xdr:colOff>
      <xdr:row>18</xdr:row>
      <xdr:rowOff>2450814</xdr:rowOff>
    </xdr:from>
    <xdr:to>
      <xdr:col>3</xdr:col>
      <xdr:colOff>2325956</xdr:colOff>
      <xdr:row>18</xdr:row>
      <xdr:rowOff>2985926</xdr:rowOff>
    </xdr:to>
    <xdr:sp macro="" textlink="">
      <xdr:nvSpPr>
        <xdr:cNvPr id="115" name="Folded Corner 114"/>
        <xdr:cNvSpPr/>
      </xdr:nvSpPr>
      <xdr:spPr>
        <a:xfrm>
          <a:off x="11412153" y="39023960"/>
          <a:ext cx="1402005" cy="535112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18 -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SOAP Messages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96321</xdr:colOff>
      <xdr:row>18</xdr:row>
      <xdr:rowOff>64214</xdr:rowOff>
    </xdr:from>
    <xdr:to>
      <xdr:col>0</xdr:col>
      <xdr:colOff>1536321</xdr:colOff>
      <xdr:row>18</xdr:row>
      <xdr:rowOff>1144214</xdr:rowOff>
    </xdr:to>
    <xdr:sp macro="" textlink="">
      <xdr:nvSpPr>
        <xdr:cNvPr id="116" name="Folded Corner 115"/>
        <xdr:cNvSpPr/>
      </xdr:nvSpPr>
      <xdr:spPr>
        <a:xfrm>
          <a:off x="96321" y="36740815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18:</a:t>
          </a:r>
        </a:p>
        <a:p>
          <a:pPr algn="l"/>
          <a:r>
            <a:rPr lang="pt-PT" sz="1600">
              <a:solidFill>
                <a:srgbClr val="000000"/>
              </a:solidFill>
            </a:rPr>
            <a:t>Security Tests</a:t>
          </a:r>
        </a:p>
      </xdr:txBody>
    </xdr:sp>
    <xdr:clientData/>
  </xdr:twoCellAnchor>
  <xdr:twoCellAnchor>
    <xdr:from>
      <xdr:col>0</xdr:col>
      <xdr:colOff>85618</xdr:colOff>
      <xdr:row>19</xdr:row>
      <xdr:rowOff>74915</xdr:rowOff>
    </xdr:from>
    <xdr:to>
      <xdr:col>0</xdr:col>
      <xdr:colOff>1525618</xdr:colOff>
      <xdr:row>19</xdr:row>
      <xdr:rowOff>1154915</xdr:rowOff>
    </xdr:to>
    <xdr:sp macro="" textlink="">
      <xdr:nvSpPr>
        <xdr:cNvPr id="118" name="Folded Corner 117"/>
        <xdr:cNvSpPr/>
      </xdr:nvSpPr>
      <xdr:spPr>
        <a:xfrm>
          <a:off x="85618" y="39780252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19:</a:t>
          </a:r>
        </a:p>
        <a:p>
          <a:pPr algn="l"/>
          <a:r>
            <a:rPr lang="pt-PT" sz="1600">
              <a:solidFill>
                <a:srgbClr val="000000"/>
              </a:solidFill>
            </a:rPr>
            <a:t>3rd Sprint Refination</a:t>
          </a:r>
        </a:p>
      </xdr:txBody>
    </xdr:sp>
    <xdr:clientData/>
  </xdr:twoCellAnchor>
  <xdr:twoCellAnchor>
    <xdr:from>
      <xdr:col>3</xdr:col>
      <xdr:colOff>428090</xdr:colOff>
      <xdr:row>19</xdr:row>
      <xdr:rowOff>49944</xdr:rowOff>
    </xdr:from>
    <xdr:to>
      <xdr:col>3</xdr:col>
      <xdr:colOff>3157163</xdr:colOff>
      <xdr:row>19</xdr:row>
      <xdr:rowOff>745590</xdr:rowOff>
    </xdr:to>
    <xdr:sp macro="" textlink="">
      <xdr:nvSpPr>
        <xdr:cNvPr id="119" name="Folded Corner 118"/>
        <xdr:cNvSpPr/>
      </xdr:nvSpPr>
      <xdr:spPr>
        <a:xfrm>
          <a:off x="10916292" y="39648259"/>
          <a:ext cx="2729073" cy="69564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19 -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type distinction in the Communication classes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781265</xdr:colOff>
      <xdr:row>19</xdr:row>
      <xdr:rowOff>809802</xdr:rowOff>
    </xdr:from>
    <xdr:to>
      <xdr:col>3</xdr:col>
      <xdr:colOff>2782585</xdr:colOff>
      <xdr:row>19</xdr:row>
      <xdr:rowOff>1312808</xdr:rowOff>
    </xdr:to>
    <xdr:sp macro="" textlink="">
      <xdr:nvSpPr>
        <xdr:cNvPr id="120" name="Folded Corner 119"/>
        <xdr:cNvSpPr/>
      </xdr:nvSpPr>
      <xdr:spPr>
        <a:xfrm>
          <a:off x="11269467" y="40408117"/>
          <a:ext cx="2001320" cy="50300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19 -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Normalize prefix determination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845479</xdr:colOff>
      <xdr:row>19</xdr:row>
      <xdr:rowOff>1387725</xdr:rowOff>
    </xdr:from>
    <xdr:to>
      <xdr:col>3</xdr:col>
      <xdr:colOff>2589945</xdr:colOff>
      <xdr:row>19</xdr:row>
      <xdr:rowOff>1819725</xdr:rowOff>
    </xdr:to>
    <xdr:sp macro="" textlink="">
      <xdr:nvSpPr>
        <xdr:cNvPr id="121" name="Folded Corner 120"/>
        <xdr:cNvSpPr/>
      </xdr:nvSpPr>
      <xdr:spPr>
        <a:xfrm>
          <a:off x="11333681" y="40986040"/>
          <a:ext cx="1744466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19 -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Normalize attribute names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931096</xdr:colOff>
      <xdr:row>19</xdr:row>
      <xdr:rowOff>1869326</xdr:rowOff>
    </xdr:from>
    <xdr:to>
      <xdr:col>3</xdr:col>
      <xdr:colOff>2525730</xdr:colOff>
      <xdr:row>19</xdr:row>
      <xdr:rowOff>2377326</xdr:rowOff>
    </xdr:to>
    <xdr:sp macro="" textlink="">
      <xdr:nvSpPr>
        <xdr:cNvPr id="122" name="Folded Corner 121"/>
        <xdr:cNvSpPr/>
      </xdr:nvSpPr>
      <xdr:spPr>
        <a:xfrm>
          <a:off x="11419298" y="41467641"/>
          <a:ext cx="1594634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19 - TASK # 04: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Normalize service return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71350</xdr:colOff>
      <xdr:row>20</xdr:row>
      <xdr:rowOff>42810</xdr:rowOff>
    </xdr:from>
    <xdr:to>
      <xdr:col>0</xdr:col>
      <xdr:colOff>1511350</xdr:colOff>
      <xdr:row>20</xdr:row>
      <xdr:rowOff>1122810</xdr:rowOff>
    </xdr:to>
    <xdr:sp macro="" textlink="">
      <xdr:nvSpPr>
        <xdr:cNvPr id="110" name="Folded Corner 109"/>
        <xdr:cNvSpPr/>
      </xdr:nvSpPr>
      <xdr:spPr>
        <a:xfrm>
          <a:off x="71350" y="42066967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20:</a:t>
          </a:r>
        </a:p>
        <a:p>
          <a:pPr algn="l"/>
          <a:r>
            <a:rPr lang="pt-PT" sz="1600">
              <a:solidFill>
                <a:srgbClr val="000000"/>
              </a:solidFill>
            </a:rPr>
            <a:t>Bug fix</a:t>
          </a:r>
        </a:p>
      </xdr:txBody>
    </xdr:sp>
    <xdr:clientData/>
  </xdr:twoCellAnchor>
  <xdr:twoCellAnchor>
    <xdr:from>
      <xdr:col>3</xdr:col>
      <xdr:colOff>756301</xdr:colOff>
      <xdr:row>20</xdr:row>
      <xdr:rowOff>42809</xdr:rowOff>
    </xdr:from>
    <xdr:to>
      <xdr:col>3</xdr:col>
      <xdr:colOff>2500767</xdr:colOff>
      <xdr:row>20</xdr:row>
      <xdr:rowOff>527978</xdr:rowOff>
    </xdr:to>
    <xdr:sp macro="" textlink="">
      <xdr:nvSpPr>
        <xdr:cNvPr id="114" name="Folded Corner 113"/>
        <xdr:cNvSpPr/>
      </xdr:nvSpPr>
      <xdr:spPr>
        <a:xfrm>
          <a:off x="11244503" y="42066966"/>
          <a:ext cx="1744466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20 -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Replication Bugs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756292</xdr:colOff>
      <xdr:row>20</xdr:row>
      <xdr:rowOff>570785</xdr:rowOff>
    </xdr:from>
    <xdr:to>
      <xdr:col>3</xdr:col>
      <xdr:colOff>2500758</xdr:colOff>
      <xdr:row>20</xdr:row>
      <xdr:rowOff>1055954</xdr:rowOff>
    </xdr:to>
    <xdr:sp macro="" textlink="">
      <xdr:nvSpPr>
        <xdr:cNvPr id="117" name="Folded Corner 116"/>
        <xdr:cNvSpPr/>
      </xdr:nvSpPr>
      <xdr:spPr>
        <a:xfrm>
          <a:off x="11244494" y="42594942"/>
          <a:ext cx="1744466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20 - TASK # 02: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Order Packet Bugs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756297</xdr:colOff>
      <xdr:row>20</xdr:row>
      <xdr:rowOff>1113034</xdr:rowOff>
    </xdr:from>
    <xdr:to>
      <xdr:col>3</xdr:col>
      <xdr:colOff>2500763</xdr:colOff>
      <xdr:row>20</xdr:row>
      <xdr:rowOff>1598203</xdr:rowOff>
    </xdr:to>
    <xdr:sp macro="" textlink="">
      <xdr:nvSpPr>
        <xdr:cNvPr id="123" name="Folded Corner 122"/>
        <xdr:cNvSpPr/>
      </xdr:nvSpPr>
      <xdr:spPr>
        <a:xfrm>
          <a:off x="11244499" y="43137191"/>
          <a:ext cx="1744466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20 -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SecurityHandler Bugs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756292</xdr:colOff>
      <xdr:row>20</xdr:row>
      <xdr:rowOff>1641011</xdr:rowOff>
    </xdr:from>
    <xdr:to>
      <xdr:col>3</xdr:col>
      <xdr:colOff>2500758</xdr:colOff>
      <xdr:row>20</xdr:row>
      <xdr:rowOff>2126180</xdr:rowOff>
    </xdr:to>
    <xdr:sp macro="" textlink="">
      <xdr:nvSpPr>
        <xdr:cNvPr id="124" name="Folded Corner 123"/>
        <xdr:cNvSpPr/>
      </xdr:nvSpPr>
      <xdr:spPr>
        <a:xfrm>
          <a:off x="11244494" y="43665168"/>
          <a:ext cx="1744466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20 - TASK # 04: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CAManager Bugs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71349</xdr:colOff>
      <xdr:row>21</xdr:row>
      <xdr:rowOff>0</xdr:rowOff>
    </xdr:from>
    <xdr:to>
      <xdr:col>0</xdr:col>
      <xdr:colOff>1511349</xdr:colOff>
      <xdr:row>21</xdr:row>
      <xdr:rowOff>1080000</xdr:rowOff>
    </xdr:to>
    <xdr:sp macro="" textlink="">
      <xdr:nvSpPr>
        <xdr:cNvPr id="125" name="Folded Corner 124"/>
        <xdr:cNvSpPr/>
      </xdr:nvSpPr>
      <xdr:spPr>
        <a:xfrm>
          <a:off x="71349" y="44193146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21:</a:t>
          </a:r>
        </a:p>
        <a:p>
          <a:pPr algn="l"/>
          <a:r>
            <a:rPr lang="pt-PT" sz="1600">
              <a:solidFill>
                <a:srgbClr val="000000"/>
              </a:solidFill>
            </a:rPr>
            <a:t>Refactoring</a:t>
          </a:r>
        </a:p>
      </xdr:txBody>
    </xdr:sp>
    <xdr:clientData/>
  </xdr:twoCellAnchor>
  <xdr:twoCellAnchor>
    <xdr:from>
      <xdr:col>3</xdr:col>
      <xdr:colOff>770562</xdr:colOff>
      <xdr:row>21</xdr:row>
      <xdr:rowOff>42809</xdr:rowOff>
    </xdr:from>
    <xdr:to>
      <xdr:col>3</xdr:col>
      <xdr:colOff>2696967</xdr:colOff>
      <xdr:row>21</xdr:row>
      <xdr:rowOff>527978</xdr:rowOff>
    </xdr:to>
    <xdr:sp macro="" textlink="">
      <xdr:nvSpPr>
        <xdr:cNvPr id="126" name="Folded Corner 125"/>
        <xdr:cNvSpPr/>
      </xdr:nvSpPr>
      <xdr:spPr>
        <a:xfrm>
          <a:off x="11258764" y="44235955"/>
          <a:ext cx="1926405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21- TASK # 01:</a:t>
          </a:r>
          <a:endParaRPr lang="pt-PT" sz="1100" b="0" u="none" baseline="0">
            <a:solidFill>
              <a:schemeClr val="tx1"/>
            </a:solidFill>
          </a:endParaRPr>
        </a:p>
        <a:p>
          <a:pPr algn="l"/>
          <a:r>
            <a:rPr lang="pt-PT" sz="1100" b="0" u="none" baseline="0">
              <a:solidFill>
                <a:schemeClr val="tx1"/>
              </a:solidFill>
            </a:rPr>
            <a:t>SecurityHandlers refactoring</a:t>
          </a:r>
        </a:p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470901</xdr:colOff>
      <xdr:row>21</xdr:row>
      <xdr:rowOff>570786</xdr:rowOff>
    </xdr:from>
    <xdr:to>
      <xdr:col>3</xdr:col>
      <xdr:colOff>2825395</xdr:colOff>
      <xdr:row>21</xdr:row>
      <xdr:rowOff>1055955</xdr:rowOff>
    </xdr:to>
    <xdr:sp macro="" textlink="">
      <xdr:nvSpPr>
        <xdr:cNvPr id="127" name="Folded Corner 126"/>
        <xdr:cNvSpPr/>
      </xdr:nvSpPr>
      <xdr:spPr>
        <a:xfrm>
          <a:off x="10959103" y="44763932"/>
          <a:ext cx="2354494" cy="48516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21- TASK # 02:</a:t>
          </a:r>
          <a:endParaRPr lang="pt-PT" sz="1100" b="0" u="none" baseline="0">
            <a:solidFill>
              <a:schemeClr val="tx1"/>
            </a:solidFill>
          </a:endParaRPr>
        </a:p>
        <a:p>
          <a:pPr algn="l"/>
          <a:r>
            <a:rPr lang="pt-PT" sz="1100" b="0" u="none" baseline="0">
              <a:solidFill>
                <a:schemeClr val="tx1"/>
              </a:solidFill>
            </a:rPr>
            <a:t>BizantineProtocolHandler refactoring</a:t>
          </a:r>
        </a:p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470899</xdr:colOff>
      <xdr:row>21</xdr:row>
      <xdr:rowOff>1113034</xdr:rowOff>
    </xdr:from>
    <xdr:to>
      <xdr:col>3</xdr:col>
      <xdr:colOff>2825393</xdr:colOff>
      <xdr:row>21</xdr:row>
      <xdr:rowOff>1769438</xdr:rowOff>
    </xdr:to>
    <xdr:sp macro="" textlink="">
      <xdr:nvSpPr>
        <xdr:cNvPr id="128" name="Folded Corner 127"/>
        <xdr:cNvSpPr/>
      </xdr:nvSpPr>
      <xdr:spPr>
        <a:xfrm>
          <a:off x="10959101" y="45306180"/>
          <a:ext cx="2354494" cy="656404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21- TASK # 03:</a:t>
          </a:r>
          <a:endParaRPr lang="pt-PT" sz="1100" b="0" u="none" baseline="0">
            <a:solidFill>
              <a:schemeClr val="tx1"/>
            </a:solidFill>
          </a:endParaRPr>
        </a:p>
        <a:p>
          <a:pPr algn="l"/>
          <a:r>
            <a:rPr lang="pt-PT" sz="1100" b="0" u="none" baseline="0">
              <a:solidFill>
                <a:schemeClr val="tx1"/>
              </a:solidFill>
            </a:rPr>
            <a:t>SilentFailureProtocolHandler refactoring</a:t>
          </a:r>
        </a:p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42810</xdr:colOff>
      <xdr:row>22</xdr:row>
      <xdr:rowOff>42810</xdr:rowOff>
    </xdr:from>
    <xdr:to>
      <xdr:col>0</xdr:col>
      <xdr:colOff>1482810</xdr:colOff>
      <xdr:row>22</xdr:row>
      <xdr:rowOff>1122810</xdr:rowOff>
    </xdr:to>
    <xdr:sp macro="" textlink="">
      <xdr:nvSpPr>
        <xdr:cNvPr id="129" name="Folded Corner 128"/>
        <xdr:cNvSpPr/>
      </xdr:nvSpPr>
      <xdr:spPr>
        <a:xfrm>
          <a:off x="42810" y="46105282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22:</a:t>
          </a:r>
        </a:p>
        <a:p>
          <a:pPr algn="l"/>
          <a:r>
            <a:rPr lang="pt-PT" sz="1600">
              <a:solidFill>
                <a:srgbClr val="000000"/>
              </a:solidFill>
            </a:rPr>
            <a:t>Write Reports</a:t>
          </a:r>
        </a:p>
      </xdr:txBody>
    </xdr:sp>
    <xdr:clientData/>
  </xdr:twoCellAnchor>
  <xdr:twoCellAnchor>
    <xdr:from>
      <xdr:col>3</xdr:col>
      <xdr:colOff>1041684</xdr:colOff>
      <xdr:row>22</xdr:row>
      <xdr:rowOff>85619</xdr:rowOff>
    </xdr:from>
    <xdr:to>
      <xdr:col>3</xdr:col>
      <xdr:colOff>2356133</xdr:colOff>
      <xdr:row>22</xdr:row>
      <xdr:rowOff>577745</xdr:rowOff>
    </xdr:to>
    <xdr:sp macro="" textlink="">
      <xdr:nvSpPr>
        <xdr:cNvPr id="130" name="Folded Corner 129"/>
        <xdr:cNvSpPr/>
      </xdr:nvSpPr>
      <xdr:spPr>
        <a:xfrm>
          <a:off x="11529886" y="46148091"/>
          <a:ext cx="1314449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22 -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Write ES Report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1041685</xdr:colOff>
      <xdr:row>22</xdr:row>
      <xdr:rowOff>627867</xdr:rowOff>
    </xdr:from>
    <xdr:to>
      <xdr:col>3</xdr:col>
      <xdr:colOff>2356134</xdr:colOff>
      <xdr:row>22</xdr:row>
      <xdr:rowOff>1119993</xdr:rowOff>
    </xdr:to>
    <xdr:sp macro="" textlink="">
      <xdr:nvSpPr>
        <xdr:cNvPr id="131" name="Folded Corner 130"/>
        <xdr:cNvSpPr/>
      </xdr:nvSpPr>
      <xdr:spPr>
        <a:xfrm>
          <a:off x="11529887" y="46690339"/>
          <a:ext cx="1314449" cy="492126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22 -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Write SD Report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12</xdr:row>
      <xdr:rowOff>108858</xdr:rowOff>
    </xdr:to>
    <xdr:graphicFrame macro="">
      <xdr:nvGraphicFramePr>
        <xdr:cNvPr id="1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10</xdr:row>
      <xdr:rowOff>0</xdr:rowOff>
    </xdr:to>
    <xdr:graphicFrame macro="">
      <xdr:nvGraphicFramePr>
        <xdr:cNvPr id="358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94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1</xdr:row>
      <xdr:rowOff>12700</xdr:rowOff>
    </xdr:from>
    <xdr:to>
      <xdr:col>22</xdr:col>
      <xdr:colOff>260350</xdr:colOff>
      <xdr:row>11</xdr:row>
      <xdr:rowOff>209550</xdr:rowOff>
    </xdr:to>
    <xdr:graphicFrame macro="">
      <xdr:nvGraphicFramePr>
        <xdr:cNvPr id="3604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12</xdr:row>
      <xdr:rowOff>0</xdr:rowOff>
    </xdr:to>
    <xdr:graphicFrame macro="">
      <xdr:nvGraphicFramePr>
        <xdr:cNvPr id="2150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9" zoomScaleNormal="89" zoomScalePageLayoutView="89" workbookViewId="0">
      <pane ySplit="1" topLeftCell="A20" activePane="bottomLeft" state="frozen"/>
      <selection pane="bottomLeft" activeCell="E22" sqref="E22"/>
    </sheetView>
  </sheetViews>
  <sheetFormatPr baseColWidth="10" defaultColWidth="50.83203125" defaultRowHeight="99" customHeight="1" x14ac:dyDescent="0"/>
  <cols>
    <col min="1" max="1" width="45.83203125" style="190" customWidth="1"/>
    <col min="2" max="2" width="45.83203125" style="191" customWidth="1"/>
    <col min="3" max="3" width="45.83203125" style="187" customWidth="1"/>
    <col min="4" max="4" width="45.83203125" style="185" customWidth="1"/>
    <col min="5" max="5" width="45.83203125" style="186" customWidth="1"/>
    <col min="6" max="6" width="50.83203125" style="180"/>
    <col min="7" max="16384" width="50.83203125" style="5"/>
  </cols>
  <sheetData>
    <row r="1" spans="1:6" s="30" customFormat="1" ht="48.75" customHeight="1">
      <c r="A1" s="188" t="s">
        <v>50</v>
      </c>
      <c r="B1" s="189" t="s">
        <v>46</v>
      </c>
      <c r="C1" s="181" t="s">
        <v>47</v>
      </c>
      <c r="D1" s="182" t="s">
        <v>12</v>
      </c>
      <c r="E1" s="183" t="s">
        <v>16</v>
      </c>
      <c r="F1" s="179"/>
    </row>
    <row r="2" spans="1:6" ht="209.25" customHeight="1">
      <c r="C2" s="184"/>
    </row>
    <row r="3" spans="1:6" ht="206.25" customHeight="1"/>
    <row r="4" spans="1:6" ht="187.5" customHeight="1"/>
    <row r="5" spans="1:6" ht="227.25" customHeight="1"/>
    <row r="6" spans="1:6" ht="98.25" customHeight="1"/>
    <row r="7" spans="1:6" ht="384" customHeight="1"/>
    <row r="8" spans="1:6" ht="144.75" customHeight="1"/>
    <row r="9" spans="1:6" ht="102" customHeight="1"/>
    <row r="11" spans="1:6" ht="144" customHeight="1"/>
    <row r="12" spans="1:6" ht="99.75" customHeight="1"/>
    <row r="13" spans="1:6" ht="102.75" customHeight="1"/>
    <row r="14" spans="1:6" ht="144.75" customHeight="1"/>
    <row r="15" spans="1:6" ht="189.75" customHeight="1"/>
    <row r="17" ht="203.25" customHeight="1"/>
    <row r="18" ht="197.25" customHeight="1"/>
    <row r="19" ht="238.5" customHeight="1"/>
    <row r="20" ht="191.25" customHeight="1"/>
    <row r="21" ht="171" customHeight="1"/>
    <row r="22" ht="147" customHeight="1"/>
    <row r="23" ht="96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9" sqref="B39"/>
    </sheetView>
  </sheetViews>
  <sheetFormatPr baseColWidth="10" defaultColWidth="10.83203125" defaultRowHeight="15" x14ac:dyDescent="0"/>
  <cols>
    <col min="1" max="2" width="12.83203125" style="2" customWidth="1"/>
    <col min="3" max="3" width="12.83203125" style="3" customWidth="1"/>
    <col min="4" max="4" width="20.5" style="3" bestFit="1" customWidth="1"/>
    <col min="5" max="16384" width="10.83203125" style="3"/>
  </cols>
  <sheetData>
    <row r="1" spans="1:4" s="4" customFormat="1" ht="30" customHeight="1">
      <c r="A1" s="132" t="s">
        <v>2</v>
      </c>
      <c r="B1" s="133" t="s">
        <v>4</v>
      </c>
      <c r="C1" s="133" t="s">
        <v>33</v>
      </c>
      <c r="D1" s="133" t="s">
        <v>11</v>
      </c>
    </row>
    <row r="2" spans="1:4">
      <c r="A2" s="134">
        <v>0</v>
      </c>
      <c r="B2" s="134" t="s">
        <v>8</v>
      </c>
      <c r="C2" s="135" t="s">
        <v>34</v>
      </c>
      <c r="D2" s="135" t="s">
        <v>53</v>
      </c>
    </row>
    <row r="3" spans="1:4">
      <c r="A3" s="134">
        <v>0.5</v>
      </c>
      <c r="B3" s="134" t="s">
        <v>10</v>
      </c>
      <c r="C3" s="135" t="s">
        <v>35</v>
      </c>
      <c r="D3" s="135" t="s">
        <v>54</v>
      </c>
    </row>
    <row r="4" spans="1:4">
      <c r="A4" s="134">
        <v>1</v>
      </c>
      <c r="B4" s="134" t="s">
        <v>9</v>
      </c>
      <c r="C4" s="135" t="s">
        <v>36</v>
      </c>
      <c r="D4" s="135" t="s">
        <v>0</v>
      </c>
    </row>
    <row r="5" spans="1:4">
      <c r="A5" s="134">
        <v>2</v>
      </c>
      <c r="B5" s="134" t="s">
        <v>6</v>
      </c>
      <c r="C5" s="135" t="s">
        <v>43</v>
      </c>
      <c r="D5" s="135" t="s">
        <v>1</v>
      </c>
    </row>
    <row r="6" spans="1:4">
      <c r="A6" s="134">
        <f>A5+A4</f>
        <v>3</v>
      </c>
      <c r="B6" s="134" t="s">
        <v>5</v>
      </c>
      <c r="C6" s="135" t="s">
        <v>37</v>
      </c>
      <c r="D6" s="135" t="s">
        <v>55</v>
      </c>
    </row>
    <row r="7" spans="1:4">
      <c r="A7" s="134">
        <f t="shared" ref="A7:A13" si="0">A6+A5</f>
        <v>5</v>
      </c>
      <c r="B7" s="134"/>
      <c r="C7" s="135" t="s">
        <v>42</v>
      </c>
      <c r="D7" s="135" t="s">
        <v>56</v>
      </c>
    </row>
    <row r="8" spans="1:4">
      <c r="A8" s="134">
        <f t="shared" si="0"/>
        <v>8</v>
      </c>
      <c r="B8" s="134"/>
      <c r="C8" s="135"/>
      <c r="D8" s="221" t="s">
        <v>78</v>
      </c>
    </row>
    <row r="9" spans="1:4">
      <c r="A9" s="134">
        <f t="shared" si="0"/>
        <v>13</v>
      </c>
      <c r="B9" s="134"/>
      <c r="C9" s="135"/>
      <c r="D9" s="221" t="s">
        <v>79</v>
      </c>
    </row>
    <row r="10" spans="1:4">
      <c r="A10" s="134">
        <f t="shared" si="0"/>
        <v>21</v>
      </c>
      <c r="B10" s="134"/>
      <c r="C10" s="135"/>
      <c r="D10" s="222" t="s">
        <v>80</v>
      </c>
    </row>
    <row r="11" spans="1:4">
      <c r="A11" s="134">
        <f t="shared" si="0"/>
        <v>34</v>
      </c>
      <c r="B11" s="134"/>
      <c r="C11" s="135"/>
      <c r="D11" s="3" t="s">
        <v>124</v>
      </c>
    </row>
    <row r="12" spans="1:4">
      <c r="A12" s="134">
        <f t="shared" si="0"/>
        <v>55</v>
      </c>
      <c r="B12" s="134"/>
      <c r="C12" s="135"/>
      <c r="D12" s="3" t="s">
        <v>125</v>
      </c>
    </row>
    <row r="13" spans="1:4">
      <c r="A13" s="134">
        <f t="shared" si="0"/>
        <v>89</v>
      </c>
      <c r="B13" s="134"/>
      <c r="C13" s="135"/>
      <c r="D13" s="3" t="s">
        <v>126</v>
      </c>
    </row>
    <row r="14" spans="1:4">
      <c r="A14" s="134" t="s">
        <v>3</v>
      </c>
      <c r="B14" s="134"/>
      <c r="C14" s="135"/>
      <c r="D14" s="3" t="s">
        <v>127</v>
      </c>
    </row>
    <row r="15" spans="1:4">
      <c r="D15" s="3" t="s">
        <v>128</v>
      </c>
    </row>
    <row r="16" spans="1:4">
      <c r="D16" s="3" t="s">
        <v>129</v>
      </c>
    </row>
    <row r="17" spans="4:4">
      <c r="D17" s="135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topLeftCell="A4" workbookViewId="0">
      <selection activeCell="AE13" sqref="AE13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38" t="s">
        <v>44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</row>
    <row r="3" spans="2:34" s="12" customFormat="1" ht="13" customHeight="1">
      <c r="B3" s="29" t="s">
        <v>13</v>
      </c>
      <c r="C3" s="142" t="str">
        <f>CHOOSE(WEEKDAY(C5),"S","M","T","W","R","F","S")</f>
        <v>M</v>
      </c>
      <c r="D3" s="143" t="str">
        <f t="shared" ref="D3:AF3" si="0">CHOOSE(WEEKDAY(D5),"S","M","T","W","R","F","S")</f>
        <v>T</v>
      </c>
      <c r="E3" s="143" t="str">
        <f t="shared" si="0"/>
        <v>W</v>
      </c>
      <c r="F3" s="143" t="str">
        <f t="shared" si="0"/>
        <v>R</v>
      </c>
      <c r="G3" s="143" t="str">
        <f t="shared" si="0"/>
        <v>F</v>
      </c>
      <c r="H3" s="143" t="str">
        <f t="shared" si="0"/>
        <v>S</v>
      </c>
      <c r="I3" s="144" t="str">
        <f t="shared" si="0"/>
        <v>S</v>
      </c>
      <c r="J3" s="142" t="str">
        <f t="shared" si="0"/>
        <v>M</v>
      </c>
      <c r="K3" s="143" t="str">
        <f t="shared" si="0"/>
        <v>T</v>
      </c>
      <c r="L3" s="143" t="str">
        <f t="shared" si="0"/>
        <v>W</v>
      </c>
      <c r="M3" s="143" t="str">
        <f t="shared" si="0"/>
        <v>R</v>
      </c>
      <c r="N3" s="143" t="str">
        <f t="shared" si="0"/>
        <v>F</v>
      </c>
      <c r="O3" s="143" t="str">
        <f t="shared" si="0"/>
        <v>S</v>
      </c>
      <c r="P3" s="144" t="str">
        <f t="shared" si="0"/>
        <v>S</v>
      </c>
      <c r="Q3" s="142" t="str">
        <f t="shared" si="0"/>
        <v>M</v>
      </c>
      <c r="R3" s="143" t="str">
        <f t="shared" si="0"/>
        <v>T</v>
      </c>
      <c r="S3" s="143" t="str">
        <f t="shared" si="0"/>
        <v>W</v>
      </c>
      <c r="T3" s="143" t="str">
        <f t="shared" si="0"/>
        <v>R</v>
      </c>
      <c r="U3" s="143" t="str">
        <f t="shared" si="0"/>
        <v>F</v>
      </c>
      <c r="V3" s="143" t="str">
        <f t="shared" si="0"/>
        <v>S</v>
      </c>
      <c r="W3" s="144" t="str">
        <f t="shared" si="0"/>
        <v>S</v>
      </c>
      <c r="X3" s="142" t="str">
        <f t="shared" si="0"/>
        <v>M</v>
      </c>
      <c r="Y3" s="143" t="str">
        <f t="shared" si="0"/>
        <v>T</v>
      </c>
      <c r="Z3" s="143" t="str">
        <f t="shared" si="0"/>
        <v>W</v>
      </c>
      <c r="AA3" s="143" t="str">
        <f t="shared" si="0"/>
        <v>R</v>
      </c>
      <c r="AB3" s="143" t="str">
        <f t="shared" si="0"/>
        <v>F</v>
      </c>
      <c r="AC3" s="143" t="str">
        <f t="shared" si="0"/>
        <v>S</v>
      </c>
      <c r="AD3" s="144" t="str">
        <f t="shared" si="0"/>
        <v>S</v>
      </c>
      <c r="AE3" s="142" t="str">
        <f t="shared" si="0"/>
        <v>M</v>
      </c>
      <c r="AF3" s="144" t="str">
        <f t="shared" si="0"/>
        <v>T</v>
      </c>
    </row>
    <row r="4" spans="2:34" s="13" customFormat="1" ht="24" customHeight="1">
      <c r="B4" s="29" t="s">
        <v>14</v>
      </c>
      <c r="C4" s="241" t="str">
        <f>CHOOSE(MONTH(E5),"January", "February", "March", "April", "May", "June", "July", "August", "September", "October", "November", "December")</f>
        <v>April</v>
      </c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3"/>
      <c r="R4" s="244" t="str">
        <f>CHOOSE(MONTH(T5),"January", "February", "March", "April", "May", "June", "July", "August", "September", "October", "November", "December")</f>
        <v>May</v>
      </c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5"/>
      <c r="AG4" s="28"/>
      <c r="AH4" s="28"/>
    </row>
    <row r="5" spans="2:34" s="11" customFormat="1" ht="22" customHeight="1" thickBot="1">
      <c r="B5" s="29" t="s">
        <v>15</v>
      </c>
      <c r="C5" s="139">
        <v>41015</v>
      </c>
      <c r="D5" s="140">
        <f>C5+1</f>
        <v>41016</v>
      </c>
      <c r="E5" s="140">
        <f t="shared" ref="E5:AF5" si="1">D5+1</f>
        <v>41017</v>
      </c>
      <c r="F5" s="140">
        <f t="shared" si="1"/>
        <v>41018</v>
      </c>
      <c r="G5" s="140">
        <f t="shared" si="1"/>
        <v>41019</v>
      </c>
      <c r="H5" s="140">
        <f t="shared" si="1"/>
        <v>41020</v>
      </c>
      <c r="I5" s="141">
        <f t="shared" si="1"/>
        <v>41021</v>
      </c>
      <c r="J5" s="139">
        <f t="shared" si="1"/>
        <v>41022</v>
      </c>
      <c r="K5" s="140">
        <f t="shared" si="1"/>
        <v>41023</v>
      </c>
      <c r="L5" s="140">
        <f t="shared" si="1"/>
        <v>41024</v>
      </c>
      <c r="M5" s="140">
        <f t="shared" si="1"/>
        <v>41025</v>
      </c>
      <c r="N5" s="140">
        <f t="shared" si="1"/>
        <v>41026</v>
      </c>
      <c r="O5" s="140">
        <f t="shared" si="1"/>
        <v>41027</v>
      </c>
      <c r="P5" s="141">
        <f t="shared" si="1"/>
        <v>41028</v>
      </c>
      <c r="Q5" s="139">
        <f t="shared" si="1"/>
        <v>41029</v>
      </c>
      <c r="R5" s="140">
        <f t="shared" si="1"/>
        <v>41030</v>
      </c>
      <c r="S5" s="140">
        <f t="shared" si="1"/>
        <v>41031</v>
      </c>
      <c r="T5" s="140">
        <f t="shared" si="1"/>
        <v>41032</v>
      </c>
      <c r="U5" s="140">
        <f t="shared" si="1"/>
        <v>41033</v>
      </c>
      <c r="V5" s="140">
        <f t="shared" si="1"/>
        <v>41034</v>
      </c>
      <c r="W5" s="141">
        <f t="shared" si="1"/>
        <v>41035</v>
      </c>
      <c r="X5" s="139">
        <f t="shared" si="1"/>
        <v>41036</v>
      </c>
      <c r="Y5" s="140">
        <f t="shared" si="1"/>
        <v>41037</v>
      </c>
      <c r="Z5" s="140">
        <f t="shared" si="1"/>
        <v>41038</v>
      </c>
      <c r="AA5" s="140">
        <f t="shared" si="1"/>
        <v>41039</v>
      </c>
      <c r="AB5" s="140">
        <f t="shared" si="1"/>
        <v>41040</v>
      </c>
      <c r="AC5" s="140">
        <f t="shared" si="1"/>
        <v>41041</v>
      </c>
      <c r="AD5" s="141">
        <f t="shared" si="1"/>
        <v>41042</v>
      </c>
      <c r="AE5" s="139">
        <f t="shared" si="1"/>
        <v>41043</v>
      </c>
      <c r="AF5" s="141">
        <f t="shared" si="1"/>
        <v>41044</v>
      </c>
    </row>
    <row r="6" spans="2:34" ht="22" customHeight="1">
      <c r="B6" s="239" t="s">
        <v>23</v>
      </c>
      <c r="C6" s="246" t="s">
        <v>18</v>
      </c>
      <c r="D6" s="247"/>
      <c r="E6" s="247"/>
      <c r="F6" s="247"/>
      <c r="G6" s="247"/>
      <c r="H6" s="247"/>
      <c r="I6" s="248"/>
      <c r="J6" s="246" t="s">
        <v>20</v>
      </c>
      <c r="K6" s="247"/>
      <c r="L6" s="247"/>
      <c r="M6" s="247"/>
      <c r="N6" s="247"/>
      <c r="O6" s="247"/>
      <c r="P6" s="248"/>
      <c r="Q6" s="246" t="s">
        <v>21</v>
      </c>
      <c r="R6" s="247"/>
      <c r="S6" s="247"/>
      <c r="T6" s="247"/>
      <c r="U6" s="247"/>
      <c r="V6" s="247"/>
      <c r="W6" s="248"/>
      <c r="X6" s="246" t="s">
        <v>22</v>
      </c>
      <c r="Y6" s="247"/>
      <c r="Z6" s="247"/>
      <c r="AA6" s="247"/>
      <c r="AB6" s="247"/>
      <c r="AC6" s="247"/>
      <c r="AD6" s="248"/>
      <c r="AE6" s="246" t="s">
        <v>19</v>
      </c>
      <c r="AF6" s="248"/>
      <c r="AG6" s="249" t="s">
        <v>27</v>
      </c>
    </row>
    <row r="7" spans="2:34" ht="22" customHeight="1" thickBot="1">
      <c r="B7" s="240"/>
      <c r="C7" s="136">
        <v>1</v>
      </c>
      <c r="D7" s="137">
        <f>C7+1</f>
        <v>2</v>
      </c>
      <c r="E7" s="137">
        <f t="shared" ref="E7:AF7" si="2">D7+1</f>
        <v>3</v>
      </c>
      <c r="F7" s="137">
        <f t="shared" si="2"/>
        <v>4</v>
      </c>
      <c r="G7" s="137">
        <f t="shared" si="2"/>
        <v>5</v>
      </c>
      <c r="H7" s="137">
        <f t="shared" si="2"/>
        <v>6</v>
      </c>
      <c r="I7" s="138">
        <f t="shared" si="2"/>
        <v>7</v>
      </c>
      <c r="J7" s="136">
        <f t="shared" si="2"/>
        <v>8</v>
      </c>
      <c r="K7" s="137">
        <f t="shared" si="2"/>
        <v>9</v>
      </c>
      <c r="L7" s="137">
        <f t="shared" si="2"/>
        <v>10</v>
      </c>
      <c r="M7" s="137">
        <f t="shared" si="2"/>
        <v>11</v>
      </c>
      <c r="N7" s="137">
        <f t="shared" si="2"/>
        <v>12</v>
      </c>
      <c r="O7" s="137">
        <f t="shared" si="2"/>
        <v>13</v>
      </c>
      <c r="P7" s="138">
        <f t="shared" si="2"/>
        <v>14</v>
      </c>
      <c r="Q7" s="136">
        <f t="shared" si="2"/>
        <v>15</v>
      </c>
      <c r="R7" s="137">
        <f t="shared" si="2"/>
        <v>16</v>
      </c>
      <c r="S7" s="137">
        <f t="shared" si="2"/>
        <v>17</v>
      </c>
      <c r="T7" s="137">
        <f t="shared" si="2"/>
        <v>18</v>
      </c>
      <c r="U7" s="137">
        <f t="shared" si="2"/>
        <v>19</v>
      </c>
      <c r="V7" s="137">
        <f t="shared" si="2"/>
        <v>20</v>
      </c>
      <c r="W7" s="138">
        <f t="shared" si="2"/>
        <v>21</v>
      </c>
      <c r="X7" s="136">
        <f t="shared" si="2"/>
        <v>22</v>
      </c>
      <c r="Y7" s="137">
        <f t="shared" si="2"/>
        <v>23</v>
      </c>
      <c r="Z7" s="137">
        <f t="shared" si="2"/>
        <v>24</v>
      </c>
      <c r="AA7" s="137">
        <f t="shared" si="2"/>
        <v>25</v>
      </c>
      <c r="AB7" s="137">
        <f t="shared" si="2"/>
        <v>26</v>
      </c>
      <c r="AC7" s="137">
        <f t="shared" si="2"/>
        <v>27</v>
      </c>
      <c r="AD7" s="138">
        <f t="shared" si="2"/>
        <v>28</v>
      </c>
      <c r="AE7" s="136">
        <f t="shared" si="2"/>
        <v>29</v>
      </c>
      <c r="AF7" s="138">
        <f t="shared" si="2"/>
        <v>30</v>
      </c>
      <c r="AG7" s="250"/>
    </row>
    <row r="8" spans="2:34" ht="22" customHeight="1">
      <c r="B8" s="14" t="s">
        <v>53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8">
        <v>3</v>
      </c>
      <c r="I8" s="19">
        <v>3</v>
      </c>
      <c r="J8" s="17">
        <v>1</v>
      </c>
      <c r="K8" s="18">
        <v>1</v>
      </c>
      <c r="L8" s="18">
        <v>2</v>
      </c>
      <c r="M8" s="18">
        <v>2</v>
      </c>
      <c r="N8" s="18">
        <v>2</v>
      </c>
      <c r="O8" s="18">
        <v>2</v>
      </c>
      <c r="P8" s="19">
        <v>2</v>
      </c>
      <c r="Q8" s="32">
        <v>1</v>
      </c>
      <c r="R8" s="18">
        <v>1</v>
      </c>
      <c r="S8" s="18">
        <v>2</v>
      </c>
      <c r="T8" s="18">
        <v>2</v>
      </c>
      <c r="U8" s="18">
        <v>2</v>
      </c>
      <c r="V8" s="18">
        <v>2</v>
      </c>
      <c r="W8" s="19">
        <v>2</v>
      </c>
      <c r="X8" s="17">
        <v>3</v>
      </c>
      <c r="Y8" s="18">
        <v>3</v>
      </c>
      <c r="Z8" s="18">
        <v>3</v>
      </c>
      <c r="AA8" s="18">
        <v>3</v>
      </c>
      <c r="AB8" s="18">
        <v>3</v>
      </c>
      <c r="AC8" s="18">
        <v>3</v>
      </c>
      <c r="AD8" s="19">
        <v>3</v>
      </c>
      <c r="AE8" s="17">
        <v>8</v>
      </c>
      <c r="AF8" s="19">
        <v>9</v>
      </c>
      <c r="AG8" s="145">
        <f t="shared" ref="AG8:AG13" si="3">SUM(C8:AF8)</f>
        <v>72</v>
      </c>
    </row>
    <row r="9" spans="2:34" ht="22" customHeight="1">
      <c r="B9" s="15" t="s">
        <v>54</v>
      </c>
      <c r="C9" s="20">
        <v>0</v>
      </c>
      <c r="D9" s="21">
        <v>2</v>
      </c>
      <c r="E9" s="21">
        <v>2</v>
      </c>
      <c r="F9" s="21">
        <v>0</v>
      </c>
      <c r="G9" s="21">
        <v>2</v>
      </c>
      <c r="H9" s="21">
        <v>2</v>
      </c>
      <c r="I9" s="22">
        <v>2</v>
      </c>
      <c r="J9" s="20">
        <v>1</v>
      </c>
      <c r="K9" s="21">
        <v>0</v>
      </c>
      <c r="L9" s="21">
        <v>1</v>
      </c>
      <c r="M9" s="21">
        <v>1</v>
      </c>
      <c r="N9" s="21">
        <v>1</v>
      </c>
      <c r="O9" s="21">
        <v>1</v>
      </c>
      <c r="P9" s="22">
        <v>1</v>
      </c>
      <c r="Q9" s="27">
        <v>2</v>
      </c>
      <c r="R9" s="21">
        <v>0</v>
      </c>
      <c r="S9" s="21">
        <v>0</v>
      </c>
      <c r="T9" s="21">
        <v>2</v>
      </c>
      <c r="U9" s="21">
        <v>2</v>
      </c>
      <c r="V9" s="21">
        <v>2</v>
      </c>
      <c r="W9" s="22">
        <v>2</v>
      </c>
      <c r="X9" s="20">
        <v>3</v>
      </c>
      <c r="Y9" s="21">
        <v>3</v>
      </c>
      <c r="Z9" s="21">
        <v>3</v>
      </c>
      <c r="AA9" s="21">
        <v>3</v>
      </c>
      <c r="AB9" s="21">
        <v>3</v>
      </c>
      <c r="AC9" s="21">
        <v>3</v>
      </c>
      <c r="AD9" s="22">
        <v>3</v>
      </c>
      <c r="AE9" s="20">
        <v>9</v>
      </c>
      <c r="AF9" s="22">
        <v>9</v>
      </c>
      <c r="AG9" s="146">
        <f t="shared" si="3"/>
        <v>65</v>
      </c>
    </row>
    <row r="10" spans="2:34" ht="22" customHeight="1">
      <c r="B10" s="15" t="s">
        <v>0</v>
      </c>
      <c r="C10" s="20">
        <v>0</v>
      </c>
      <c r="D10" s="21">
        <v>1</v>
      </c>
      <c r="E10" s="21">
        <v>1</v>
      </c>
      <c r="F10" s="21">
        <v>1</v>
      </c>
      <c r="G10" s="21">
        <v>1</v>
      </c>
      <c r="H10" s="21">
        <v>3</v>
      </c>
      <c r="I10" s="22">
        <v>3</v>
      </c>
      <c r="J10" s="20">
        <v>0</v>
      </c>
      <c r="K10" s="21">
        <v>1</v>
      </c>
      <c r="L10" s="21">
        <v>2</v>
      </c>
      <c r="M10" s="21">
        <v>1</v>
      </c>
      <c r="N10" s="21">
        <v>1</v>
      </c>
      <c r="O10" s="21">
        <v>3</v>
      </c>
      <c r="P10" s="22">
        <v>3</v>
      </c>
      <c r="Q10" s="27">
        <v>1</v>
      </c>
      <c r="R10" s="21">
        <v>2</v>
      </c>
      <c r="S10" s="21">
        <v>0</v>
      </c>
      <c r="T10" s="21">
        <v>2</v>
      </c>
      <c r="U10" s="21">
        <v>3</v>
      </c>
      <c r="V10" s="21">
        <v>1</v>
      </c>
      <c r="W10" s="22">
        <v>0</v>
      </c>
      <c r="X10" s="20">
        <v>0</v>
      </c>
      <c r="Y10" s="21">
        <v>4</v>
      </c>
      <c r="Z10" s="21">
        <v>0</v>
      </c>
      <c r="AA10" s="21">
        <v>4</v>
      </c>
      <c r="AB10" s="21">
        <v>5</v>
      </c>
      <c r="AC10" s="21">
        <v>8</v>
      </c>
      <c r="AD10" s="22">
        <v>8</v>
      </c>
      <c r="AE10" s="20">
        <v>7</v>
      </c>
      <c r="AF10" s="22">
        <v>8</v>
      </c>
      <c r="AG10" s="146">
        <f t="shared" si="3"/>
        <v>74</v>
      </c>
    </row>
    <row r="11" spans="2:34" ht="22" customHeight="1">
      <c r="B11" s="15" t="s">
        <v>1</v>
      </c>
      <c r="C11" s="20">
        <v>0</v>
      </c>
      <c r="D11" s="21">
        <v>2</v>
      </c>
      <c r="E11" s="21">
        <v>1</v>
      </c>
      <c r="F11" s="21">
        <v>2</v>
      </c>
      <c r="G11" s="21">
        <v>0</v>
      </c>
      <c r="H11" s="21">
        <v>3</v>
      </c>
      <c r="I11" s="22">
        <v>2</v>
      </c>
      <c r="J11" s="20">
        <v>0</v>
      </c>
      <c r="K11" s="21">
        <v>2</v>
      </c>
      <c r="L11" s="21">
        <v>2</v>
      </c>
      <c r="M11" s="21">
        <v>2</v>
      </c>
      <c r="N11" s="21">
        <v>1</v>
      </c>
      <c r="O11" s="21">
        <v>2</v>
      </c>
      <c r="P11" s="22">
        <v>2</v>
      </c>
      <c r="Q11" s="27">
        <v>0</v>
      </c>
      <c r="R11" s="21">
        <v>1</v>
      </c>
      <c r="S11" s="21">
        <v>2</v>
      </c>
      <c r="T11" s="21">
        <v>2</v>
      </c>
      <c r="U11" s="21">
        <v>2</v>
      </c>
      <c r="V11" s="21">
        <v>3</v>
      </c>
      <c r="W11" s="22">
        <v>3</v>
      </c>
      <c r="X11" s="20">
        <v>0</v>
      </c>
      <c r="Y11" s="21">
        <v>4</v>
      </c>
      <c r="Z11" s="21">
        <v>4</v>
      </c>
      <c r="AA11" s="21">
        <v>3</v>
      </c>
      <c r="AB11" s="21">
        <v>5</v>
      </c>
      <c r="AC11" s="21">
        <v>8</v>
      </c>
      <c r="AD11" s="22">
        <v>8</v>
      </c>
      <c r="AE11" s="20">
        <v>9</v>
      </c>
      <c r="AF11" s="22">
        <v>6</v>
      </c>
      <c r="AG11" s="146">
        <f t="shared" si="3"/>
        <v>81</v>
      </c>
    </row>
    <row r="12" spans="2:34" ht="22" customHeight="1">
      <c r="B12" s="15" t="s">
        <v>55</v>
      </c>
      <c r="C12" s="20">
        <v>0</v>
      </c>
      <c r="D12" s="21">
        <v>2</v>
      </c>
      <c r="E12" s="21">
        <v>2</v>
      </c>
      <c r="F12" s="21">
        <v>0</v>
      </c>
      <c r="G12" s="21">
        <v>2</v>
      </c>
      <c r="H12" s="21">
        <v>2</v>
      </c>
      <c r="I12" s="22">
        <v>2</v>
      </c>
      <c r="J12" s="20">
        <v>1</v>
      </c>
      <c r="K12" s="21">
        <v>2</v>
      </c>
      <c r="L12" s="21">
        <v>2</v>
      </c>
      <c r="M12" s="21">
        <v>2</v>
      </c>
      <c r="N12" s="21">
        <v>2</v>
      </c>
      <c r="O12" s="21">
        <v>3</v>
      </c>
      <c r="P12" s="22">
        <v>3</v>
      </c>
      <c r="Q12" s="27">
        <v>3</v>
      </c>
      <c r="R12" s="21">
        <v>0</v>
      </c>
      <c r="S12" s="21">
        <v>2</v>
      </c>
      <c r="T12" s="21">
        <v>2</v>
      </c>
      <c r="U12" s="21">
        <v>2</v>
      </c>
      <c r="V12" s="21">
        <v>2</v>
      </c>
      <c r="W12" s="22">
        <v>2</v>
      </c>
      <c r="X12" s="20">
        <v>3</v>
      </c>
      <c r="Y12" s="21">
        <v>0</v>
      </c>
      <c r="Z12" s="21">
        <v>0</v>
      </c>
      <c r="AA12" s="21">
        <v>2</v>
      </c>
      <c r="AB12" s="21">
        <v>3</v>
      </c>
      <c r="AC12" s="21">
        <v>3</v>
      </c>
      <c r="AD12" s="22">
        <v>3</v>
      </c>
      <c r="AE12" s="20">
        <v>8</v>
      </c>
      <c r="AF12" s="22">
        <v>7</v>
      </c>
      <c r="AG12" s="146">
        <f t="shared" si="3"/>
        <v>67</v>
      </c>
    </row>
    <row r="13" spans="2:34" ht="22" customHeight="1" thickBot="1">
      <c r="B13" s="16" t="s">
        <v>56</v>
      </c>
      <c r="C13" s="33">
        <v>1</v>
      </c>
      <c r="D13" s="34">
        <v>1</v>
      </c>
      <c r="E13" s="34">
        <v>1</v>
      </c>
      <c r="F13" s="34">
        <v>1</v>
      </c>
      <c r="G13" s="34">
        <v>1</v>
      </c>
      <c r="H13" s="34">
        <v>1</v>
      </c>
      <c r="I13" s="35">
        <v>1</v>
      </c>
      <c r="J13" s="33">
        <v>2</v>
      </c>
      <c r="K13" s="34">
        <v>2</v>
      </c>
      <c r="L13" s="34">
        <v>2</v>
      </c>
      <c r="M13" s="34">
        <v>2</v>
      </c>
      <c r="N13" s="34">
        <v>2</v>
      </c>
      <c r="O13" s="34">
        <v>2</v>
      </c>
      <c r="P13" s="35">
        <v>2</v>
      </c>
      <c r="Q13" s="37">
        <v>3</v>
      </c>
      <c r="R13" s="34">
        <v>3</v>
      </c>
      <c r="S13" s="34">
        <v>3</v>
      </c>
      <c r="T13" s="34">
        <v>3</v>
      </c>
      <c r="U13" s="34">
        <v>3</v>
      </c>
      <c r="V13" s="34">
        <v>3</v>
      </c>
      <c r="W13" s="35">
        <v>3</v>
      </c>
      <c r="X13" s="33">
        <v>4</v>
      </c>
      <c r="Y13" s="34">
        <v>4</v>
      </c>
      <c r="Z13" s="34">
        <v>4</v>
      </c>
      <c r="AA13" s="34">
        <v>4</v>
      </c>
      <c r="AB13" s="34">
        <v>4</v>
      </c>
      <c r="AC13" s="34">
        <v>4</v>
      </c>
      <c r="AD13" s="35">
        <v>4</v>
      </c>
      <c r="AE13" s="33">
        <v>5</v>
      </c>
      <c r="AF13" s="35">
        <v>5</v>
      </c>
      <c r="AG13" s="147">
        <f t="shared" si="3"/>
        <v>80</v>
      </c>
    </row>
    <row r="14" spans="2:34" ht="22" customHeight="1" thickTop="1">
      <c r="B14" s="41" t="s">
        <v>24</v>
      </c>
      <c r="C14" s="23">
        <f t="shared" ref="C14:P14" si="4">SUM(C8:C13)</f>
        <v>1</v>
      </c>
      <c r="D14" s="24">
        <f t="shared" si="4"/>
        <v>9</v>
      </c>
      <c r="E14" s="24">
        <f t="shared" si="4"/>
        <v>8</v>
      </c>
      <c r="F14" s="24">
        <f t="shared" si="4"/>
        <v>5</v>
      </c>
      <c r="G14" s="24">
        <f t="shared" si="4"/>
        <v>7</v>
      </c>
      <c r="H14" s="24">
        <f t="shared" si="4"/>
        <v>14</v>
      </c>
      <c r="I14" s="25">
        <f t="shared" si="4"/>
        <v>13</v>
      </c>
      <c r="J14" s="23">
        <f t="shared" si="4"/>
        <v>5</v>
      </c>
      <c r="K14" s="24">
        <f t="shared" si="4"/>
        <v>8</v>
      </c>
      <c r="L14" s="24">
        <f t="shared" si="4"/>
        <v>11</v>
      </c>
      <c r="M14" s="24">
        <f t="shared" si="4"/>
        <v>10</v>
      </c>
      <c r="N14" s="24">
        <f t="shared" si="4"/>
        <v>9</v>
      </c>
      <c r="O14" s="24">
        <f t="shared" si="4"/>
        <v>13</v>
      </c>
      <c r="P14" s="25">
        <f t="shared" si="4"/>
        <v>13</v>
      </c>
      <c r="Q14" s="23">
        <f>SUM(Q8:Q13)</f>
        <v>10</v>
      </c>
      <c r="R14" s="24">
        <f t="shared" ref="R14:W14" si="5">SUM(R8:R13)</f>
        <v>7</v>
      </c>
      <c r="S14" s="24">
        <f t="shared" si="5"/>
        <v>9</v>
      </c>
      <c r="T14" s="24">
        <f t="shared" si="5"/>
        <v>13</v>
      </c>
      <c r="U14" s="24">
        <f t="shared" si="5"/>
        <v>14</v>
      </c>
      <c r="V14" s="24">
        <f t="shared" si="5"/>
        <v>13</v>
      </c>
      <c r="W14" s="25">
        <f t="shared" si="5"/>
        <v>12</v>
      </c>
      <c r="X14" s="23">
        <f>SUM(X8:X13)</f>
        <v>13</v>
      </c>
      <c r="Y14" s="24">
        <f t="shared" ref="Y14:AD14" si="6">SUM(Y8:Y13)</f>
        <v>18</v>
      </c>
      <c r="Z14" s="24">
        <f t="shared" si="6"/>
        <v>14</v>
      </c>
      <c r="AA14" s="24">
        <f t="shared" si="6"/>
        <v>19</v>
      </c>
      <c r="AB14" s="24">
        <f t="shared" si="6"/>
        <v>23</v>
      </c>
      <c r="AC14" s="24">
        <f t="shared" si="6"/>
        <v>29</v>
      </c>
      <c r="AD14" s="25">
        <f t="shared" si="6"/>
        <v>29</v>
      </c>
      <c r="AE14" s="23">
        <f>SUM(AE8:AE13)</f>
        <v>46</v>
      </c>
      <c r="AF14" s="25">
        <f>SUM(AF8:AF13)</f>
        <v>44</v>
      </c>
      <c r="AG14" s="251">
        <f>SUM(AG8:AG13)</f>
        <v>439</v>
      </c>
    </row>
    <row r="15" spans="2:34" ht="22" customHeight="1">
      <c r="B15" s="42" t="s">
        <v>25</v>
      </c>
      <c r="C15" s="38">
        <f>C$16-SUM(C$14:C$14)</f>
        <v>56</v>
      </c>
      <c r="D15" s="39">
        <f>C$16-SUM(C$14:D$14)</f>
        <v>47</v>
      </c>
      <c r="E15" s="39">
        <f>C$16-SUM(C$14:E$14)</f>
        <v>39</v>
      </c>
      <c r="F15" s="39">
        <f>C$16-SUM(C$14:F$14)</f>
        <v>34</v>
      </c>
      <c r="G15" s="39">
        <f>C$16-SUM(C$14:G$14)</f>
        <v>27</v>
      </c>
      <c r="H15" s="39">
        <f>C$16-SUM(C$14:H$14)</f>
        <v>13</v>
      </c>
      <c r="I15" s="40">
        <f>C$16-SUM(C$14:I$14)</f>
        <v>0</v>
      </c>
      <c r="J15" s="38">
        <f>J$16-SUM(J$14:J$14)</f>
        <v>64</v>
      </c>
      <c r="K15" s="39">
        <f>J$16-SUM(J$14:K$14)</f>
        <v>56</v>
      </c>
      <c r="L15" s="39">
        <f>J$16-SUM(J$14:L$14)</f>
        <v>45</v>
      </c>
      <c r="M15" s="39">
        <f>J$16-SUM(J$14:M$14)</f>
        <v>35</v>
      </c>
      <c r="N15" s="39">
        <f>J$16-SUM(J$14:N$14)</f>
        <v>26</v>
      </c>
      <c r="O15" s="39">
        <f>J$16-SUM(J$14:O$14)</f>
        <v>13</v>
      </c>
      <c r="P15" s="40">
        <f>J$16-SUM(J$14:P$14)</f>
        <v>0</v>
      </c>
      <c r="Q15" s="38">
        <f>Q$16-SUM(Q$14:Q$14)</f>
        <v>68</v>
      </c>
      <c r="R15" s="39">
        <f>Q$16-SUM(Q$14:R$14)</f>
        <v>61</v>
      </c>
      <c r="S15" s="39">
        <f>Q$16-SUM(Q$14:S$14)</f>
        <v>52</v>
      </c>
      <c r="T15" s="39">
        <f>Q$16-SUM(Q$14:T$14)</f>
        <v>39</v>
      </c>
      <c r="U15" s="39">
        <f>Q$16-SUM(Q$14:U$14)</f>
        <v>25</v>
      </c>
      <c r="V15" s="39">
        <f>Q$16-SUM(Q$14:V$14)</f>
        <v>12</v>
      </c>
      <c r="W15" s="40">
        <f>Q$16-SUM(Q$14:W$14)</f>
        <v>0</v>
      </c>
      <c r="X15" s="38">
        <f>X$16-SUM(X$14:X$14)</f>
        <v>132</v>
      </c>
      <c r="Y15" s="39">
        <f>X$16-SUM(X$14:Y$14)</f>
        <v>114</v>
      </c>
      <c r="Z15" s="39">
        <f>X$16-SUM(X$14:Z$14)</f>
        <v>100</v>
      </c>
      <c r="AA15" s="39">
        <f>X$16-SUM(X$14:AA$14)</f>
        <v>81</v>
      </c>
      <c r="AB15" s="39">
        <f>X$16-SUM(X$14:AB$14)</f>
        <v>58</v>
      </c>
      <c r="AC15" s="39">
        <f>X$16-SUM(X$14:AC$14)</f>
        <v>29</v>
      </c>
      <c r="AD15" s="40">
        <f>X$16-SUM(X$14:AD$14)</f>
        <v>0</v>
      </c>
      <c r="AE15" s="38">
        <f>AE$16-SUM(AE$14:AE$14)</f>
        <v>44</v>
      </c>
      <c r="AF15" s="40">
        <f>AE$16-SUM(AE$14:AF$14)</f>
        <v>0</v>
      </c>
      <c r="AG15" s="252"/>
    </row>
    <row r="16" spans="2:34" ht="22" customHeight="1" thickBot="1">
      <c r="B16" s="43" t="s">
        <v>26</v>
      </c>
      <c r="C16" s="254">
        <f>SUM(C14:I14)</f>
        <v>57</v>
      </c>
      <c r="D16" s="255"/>
      <c r="E16" s="255"/>
      <c r="F16" s="255"/>
      <c r="G16" s="255"/>
      <c r="H16" s="255"/>
      <c r="I16" s="256"/>
      <c r="J16" s="254">
        <f>SUM(J14:P14)</f>
        <v>69</v>
      </c>
      <c r="K16" s="255"/>
      <c r="L16" s="255"/>
      <c r="M16" s="255"/>
      <c r="N16" s="255"/>
      <c r="O16" s="255"/>
      <c r="P16" s="256"/>
      <c r="Q16" s="254">
        <f>SUM(Q14:W14)</f>
        <v>78</v>
      </c>
      <c r="R16" s="255"/>
      <c r="S16" s="255"/>
      <c r="T16" s="255"/>
      <c r="U16" s="255"/>
      <c r="V16" s="255"/>
      <c r="W16" s="256"/>
      <c r="X16" s="254">
        <f>SUM(X14:AD14)</f>
        <v>145</v>
      </c>
      <c r="Y16" s="255"/>
      <c r="Z16" s="255"/>
      <c r="AA16" s="255"/>
      <c r="AB16" s="255"/>
      <c r="AC16" s="255"/>
      <c r="AD16" s="256"/>
      <c r="AE16" s="254">
        <f>SUM(AE14:AF14)</f>
        <v>90</v>
      </c>
      <c r="AF16" s="256"/>
      <c r="AG16" s="253"/>
    </row>
    <row r="23" spans="2:2" ht="22" customHeight="1">
      <c r="B23" s="9"/>
    </row>
  </sheetData>
  <mergeCells count="16">
    <mergeCell ref="AG14:AG16"/>
    <mergeCell ref="C16:I16"/>
    <mergeCell ref="J16:P16"/>
    <mergeCell ref="Q16:W16"/>
    <mergeCell ref="X16:AD16"/>
    <mergeCell ref="AE16:AF16"/>
    <mergeCell ref="B2:AG2"/>
    <mergeCell ref="B6:B7"/>
    <mergeCell ref="C4:Q4"/>
    <mergeCell ref="R4:AF4"/>
    <mergeCell ref="C6:I6"/>
    <mergeCell ref="J6:P6"/>
    <mergeCell ref="Q6:W6"/>
    <mergeCell ref="X6:AD6"/>
    <mergeCell ref="AE6:AF6"/>
    <mergeCell ref="AG6:AG7"/>
  </mergeCells>
  <phoneticPr fontId="0" type="noConversion"/>
  <conditionalFormatting sqref="Z14:AD15 C14:I15">
    <cfRule type="expression" dxfId="109" priority="15">
      <formula>C$5&lt;TODAY()</formula>
    </cfRule>
  </conditionalFormatting>
  <conditionalFormatting sqref="Z14:AD15 C5:C7 D5:AF5 D7:AF7 C14:I15">
    <cfRule type="expression" dxfId="108" priority="14">
      <formula>C$3="S"</formula>
    </cfRule>
  </conditionalFormatting>
  <conditionalFormatting sqref="AE14:AE15">
    <cfRule type="expression" dxfId="107" priority="13">
      <formula>AE$5&lt;TODAY()</formula>
    </cfRule>
  </conditionalFormatting>
  <conditionalFormatting sqref="AE14:AE15">
    <cfRule type="expression" dxfId="106" priority="12">
      <formula>AE$3="S"</formula>
    </cfRule>
  </conditionalFormatting>
  <conditionalFormatting sqref="AF14:AF15">
    <cfRule type="expression" dxfId="105" priority="11">
      <formula>AF$5&lt;TODAY()</formula>
    </cfRule>
  </conditionalFormatting>
  <conditionalFormatting sqref="AF14:AF15">
    <cfRule type="expression" dxfId="104" priority="10">
      <formula>AF$3="S"</formula>
    </cfRule>
  </conditionalFormatting>
  <conditionalFormatting sqref="C7">
    <cfRule type="expression" dxfId="103" priority="38">
      <formula>C$5&lt;TODAY()</formula>
    </cfRule>
  </conditionalFormatting>
  <conditionalFormatting sqref="C3">
    <cfRule type="expression" dxfId="102" priority="37">
      <formula>C$3="S"</formula>
    </cfRule>
  </conditionalFormatting>
  <conditionalFormatting sqref="D7">
    <cfRule type="expression" dxfId="101" priority="36">
      <formula>D$5&lt;TODAY()</formula>
    </cfRule>
  </conditionalFormatting>
  <conditionalFormatting sqref="D3">
    <cfRule type="expression" dxfId="100" priority="35">
      <formula>D$3="S"</formula>
    </cfRule>
  </conditionalFormatting>
  <conditionalFormatting sqref="E7:AF7">
    <cfRule type="expression" dxfId="99" priority="34">
      <formula>E$5&lt;TODAY()</formula>
    </cfRule>
  </conditionalFormatting>
  <conditionalFormatting sqref="E3:AF3">
    <cfRule type="expression" dxfId="98" priority="33">
      <formula>E$3="S"</formula>
    </cfRule>
  </conditionalFormatting>
  <conditionalFormatting sqref="J6">
    <cfRule type="expression" dxfId="97" priority="32">
      <formula>J$3="S"</formula>
    </cfRule>
  </conditionalFormatting>
  <conditionalFormatting sqref="J14:J15">
    <cfRule type="expression" dxfId="96" priority="31">
      <formula>J$5&lt;TODAY()</formula>
    </cfRule>
  </conditionalFormatting>
  <conditionalFormatting sqref="J14:J15">
    <cfRule type="expression" dxfId="95" priority="30">
      <formula>J$3="S"</formula>
    </cfRule>
  </conditionalFormatting>
  <conditionalFormatting sqref="K14:K15">
    <cfRule type="expression" dxfId="94" priority="29">
      <formula>K$5&lt;TODAY()</formula>
    </cfRule>
  </conditionalFormatting>
  <conditionalFormatting sqref="K14:K15">
    <cfRule type="expression" dxfId="93" priority="28">
      <formula>K$3="S"</formula>
    </cfRule>
  </conditionalFormatting>
  <conditionalFormatting sqref="L14:P15">
    <cfRule type="expression" dxfId="92" priority="27">
      <formula>L$5&lt;TODAY()</formula>
    </cfRule>
  </conditionalFormatting>
  <conditionalFormatting sqref="L14:P15">
    <cfRule type="expression" dxfId="91" priority="26">
      <formula>L$3="S"</formula>
    </cfRule>
  </conditionalFormatting>
  <conditionalFormatting sqref="Q14:Q15">
    <cfRule type="expression" dxfId="90" priority="25">
      <formula>Q$5&lt;TODAY()</formula>
    </cfRule>
  </conditionalFormatting>
  <conditionalFormatting sqref="Q14:Q15">
    <cfRule type="expression" dxfId="89" priority="24">
      <formula>Q$3="S"</formula>
    </cfRule>
  </conditionalFormatting>
  <conditionalFormatting sqref="R14:R15">
    <cfRule type="expression" dxfId="88" priority="23">
      <formula>R$5&lt;TODAY()</formula>
    </cfRule>
  </conditionalFormatting>
  <conditionalFormatting sqref="R14:R15">
    <cfRule type="expression" dxfId="87" priority="22">
      <formula>R$3="S"</formula>
    </cfRule>
  </conditionalFormatting>
  <conditionalFormatting sqref="S14:W15">
    <cfRule type="expression" dxfId="86" priority="21">
      <formula>S$5&lt;TODAY()</formula>
    </cfRule>
  </conditionalFormatting>
  <conditionalFormatting sqref="S14:W15">
    <cfRule type="expression" dxfId="85" priority="20">
      <formula>S$3="S"</formula>
    </cfRule>
  </conditionalFormatting>
  <conditionalFormatting sqref="X14:X15">
    <cfRule type="expression" dxfId="84" priority="19">
      <formula>X$5&lt;TODAY()</formula>
    </cfRule>
  </conditionalFormatting>
  <conditionalFormatting sqref="X14:X15">
    <cfRule type="expression" dxfId="83" priority="18">
      <formula>X$3="S"</formula>
    </cfRule>
  </conditionalFormatting>
  <conditionalFormatting sqref="Y14:Y15">
    <cfRule type="expression" dxfId="82" priority="17">
      <formula>Y$5&lt;TODAY()</formula>
    </cfRule>
  </conditionalFormatting>
  <conditionalFormatting sqref="Y14:Y15">
    <cfRule type="expression" dxfId="81" priority="16">
      <formula>Y$3="S"</formula>
    </cfRule>
  </conditionalFormatting>
  <conditionalFormatting sqref="C4">
    <cfRule type="expression" dxfId="80" priority="9">
      <formula>C$3="S"</formula>
    </cfRule>
  </conditionalFormatting>
  <conditionalFormatting sqref="R4">
    <cfRule type="expression" dxfId="79" priority="8">
      <formula>R$3="S"</formula>
    </cfRule>
  </conditionalFormatting>
  <conditionalFormatting sqref="C8:C13">
    <cfRule type="expression" dxfId="78" priority="7">
      <formula>C$5&lt;TODAY()</formula>
    </cfRule>
  </conditionalFormatting>
  <conditionalFormatting sqref="C8:C13">
    <cfRule type="expression" dxfId="77" priority="6">
      <formula>C$3="S"</formula>
    </cfRule>
  </conditionalFormatting>
  <conditionalFormatting sqref="D8:D13">
    <cfRule type="expression" dxfId="76" priority="5">
      <formula>D$5&lt;TODAY()</formula>
    </cfRule>
  </conditionalFormatting>
  <conditionalFormatting sqref="D8:D13">
    <cfRule type="expression" dxfId="75" priority="4">
      <formula>D$3="S"</formula>
    </cfRule>
  </conditionalFormatting>
  <conditionalFormatting sqref="E8:AF13">
    <cfRule type="expression" dxfId="74" priority="3">
      <formula>E$5&lt;TODAY()</formula>
    </cfRule>
  </conditionalFormatting>
  <conditionalFormatting sqref="E8:AF13">
    <cfRule type="expression" dxfId="73" priority="2">
      <formula>E$3="S"</formula>
    </cfRule>
  </conditionalFormatting>
  <conditionalFormatting sqref="C8:AF13">
    <cfRule type="cellIs" dxfId="7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workbookViewId="0">
      <selection activeCell="AE13" sqref="AE13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38" t="s">
        <v>45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</row>
    <row r="3" spans="2:34" s="12" customFormat="1" ht="13" customHeight="1">
      <c r="B3" s="29" t="s">
        <v>13</v>
      </c>
      <c r="C3" s="142" t="str">
        <f>CHOOSE(WEEKDAY(C5),"S","M","T","W","R","F","S")</f>
        <v>M</v>
      </c>
      <c r="D3" s="143" t="str">
        <f t="shared" ref="D3:AF3" si="0">CHOOSE(WEEKDAY(D5),"S","M","T","W","R","F","S")</f>
        <v>T</v>
      </c>
      <c r="E3" s="143" t="str">
        <f t="shared" si="0"/>
        <v>W</v>
      </c>
      <c r="F3" s="143" t="str">
        <f t="shared" si="0"/>
        <v>R</v>
      </c>
      <c r="G3" s="143" t="str">
        <f t="shared" si="0"/>
        <v>F</v>
      </c>
      <c r="H3" s="143" t="str">
        <f t="shared" si="0"/>
        <v>S</v>
      </c>
      <c r="I3" s="144" t="str">
        <f t="shared" si="0"/>
        <v>S</v>
      </c>
      <c r="J3" s="142" t="str">
        <f t="shared" si="0"/>
        <v>M</v>
      </c>
      <c r="K3" s="143" t="str">
        <f t="shared" si="0"/>
        <v>T</v>
      </c>
      <c r="L3" s="143" t="str">
        <f t="shared" si="0"/>
        <v>W</v>
      </c>
      <c r="M3" s="143" t="str">
        <f t="shared" si="0"/>
        <v>R</v>
      </c>
      <c r="N3" s="143" t="str">
        <f t="shared" si="0"/>
        <v>F</v>
      </c>
      <c r="O3" s="143" t="str">
        <f t="shared" si="0"/>
        <v>S</v>
      </c>
      <c r="P3" s="144" t="str">
        <f t="shared" si="0"/>
        <v>S</v>
      </c>
      <c r="Q3" s="142" t="str">
        <f t="shared" si="0"/>
        <v>M</v>
      </c>
      <c r="R3" s="143" t="str">
        <f t="shared" si="0"/>
        <v>T</v>
      </c>
      <c r="S3" s="143" t="str">
        <f t="shared" si="0"/>
        <v>W</v>
      </c>
      <c r="T3" s="143" t="str">
        <f t="shared" si="0"/>
        <v>R</v>
      </c>
      <c r="U3" s="143" t="str">
        <f t="shared" si="0"/>
        <v>F</v>
      </c>
      <c r="V3" s="143" t="str">
        <f t="shared" si="0"/>
        <v>S</v>
      </c>
      <c r="W3" s="144" t="str">
        <f t="shared" si="0"/>
        <v>S</v>
      </c>
      <c r="X3" s="142" t="str">
        <f t="shared" si="0"/>
        <v>M</v>
      </c>
      <c r="Y3" s="143" t="str">
        <f t="shared" si="0"/>
        <v>T</v>
      </c>
      <c r="Z3" s="143" t="str">
        <f t="shared" si="0"/>
        <v>W</v>
      </c>
      <c r="AA3" s="143" t="str">
        <f t="shared" si="0"/>
        <v>R</v>
      </c>
      <c r="AB3" s="143" t="str">
        <f t="shared" si="0"/>
        <v>F</v>
      </c>
      <c r="AC3" s="143" t="str">
        <f t="shared" si="0"/>
        <v>S</v>
      </c>
      <c r="AD3" s="144" t="str">
        <f t="shared" si="0"/>
        <v>S</v>
      </c>
      <c r="AE3" s="142" t="str">
        <f t="shared" si="0"/>
        <v>M</v>
      </c>
      <c r="AF3" s="144" t="str">
        <f t="shared" si="0"/>
        <v>T</v>
      </c>
    </row>
    <row r="4" spans="2:34" s="13" customFormat="1" ht="24" customHeight="1">
      <c r="B4" s="29" t="s">
        <v>14</v>
      </c>
      <c r="C4" s="241" t="str">
        <f>CHOOSE(MONTH(E5),"January", "February", "March", "April", "May", "June", "July", "August", "September", "October", "November", "December")</f>
        <v>April</v>
      </c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3"/>
      <c r="R4" s="244" t="str">
        <f>CHOOSE(MONTH(T5),"January", "February", "March", "April", "May", "June", "July", "August", "September", "October", "November", "December")</f>
        <v>May</v>
      </c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5"/>
      <c r="AG4" s="28"/>
      <c r="AH4" s="28"/>
    </row>
    <row r="5" spans="2:34" s="11" customFormat="1" ht="22" customHeight="1" thickBot="1">
      <c r="B5" s="29" t="s">
        <v>15</v>
      </c>
      <c r="C5" s="139">
        <v>41015</v>
      </c>
      <c r="D5" s="140">
        <f>C5+1</f>
        <v>41016</v>
      </c>
      <c r="E5" s="140">
        <f t="shared" ref="E5:AF5" si="1">D5+1</f>
        <v>41017</v>
      </c>
      <c r="F5" s="140">
        <f t="shared" si="1"/>
        <v>41018</v>
      </c>
      <c r="G5" s="140">
        <f t="shared" si="1"/>
        <v>41019</v>
      </c>
      <c r="H5" s="140">
        <f t="shared" si="1"/>
        <v>41020</v>
      </c>
      <c r="I5" s="141">
        <f t="shared" si="1"/>
        <v>41021</v>
      </c>
      <c r="J5" s="139">
        <f t="shared" si="1"/>
        <v>41022</v>
      </c>
      <c r="K5" s="140">
        <f t="shared" si="1"/>
        <v>41023</v>
      </c>
      <c r="L5" s="140">
        <f t="shared" si="1"/>
        <v>41024</v>
      </c>
      <c r="M5" s="140">
        <f t="shared" si="1"/>
        <v>41025</v>
      </c>
      <c r="N5" s="140">
        <f t="shared" si="1"/>
        <v>41026</v>
      </c>
      <c r="O5" s="140">
        <f t="shared" si="1"/>
        <v>41027</v>
      </c>
      <c r="P5" s="141">
        <f t="shared" si="1"/>
        <v>41028</v>
      </c>
      <c r="Q5" s="139">
        <f t="shared" si="1"/>
        <v>41029</v>
      </c>
      <c r="R5" s="140">
        <f t="shared" si="1"/>
        <v>41030</v>
      </c>
      <c r="S5" s="140">
        <f t="shared" si="1"/>
        <v>41031</v>
      </c>
      <c r="T5" s="140">
        <f t="shared" si="1"/>
        <v>41032</v>
      </c>
      <c r="U5" s="140">
        <f t="shared" si="1"/>
        <v>41033</v>
      </c>
      <c r="V5" s="140">
        <f t="shared" si="1"/>
        <v>41034</v>
      </c>
      <c r="W5" s="141">
        <f t="shared" si="1"/>
        <v>41035</v>
      </c>
      <c r="X5" s="139">
        <f t="shared" si="1"/>
        <v>41036</v>
      </c>
      <c r="Y5" s="140">
        <f t="shared" si="1"/>
        <v>41037</v>
      </c>
      <c r="Z5" s="140">
        <f t="shared" si="1"/>
        <v>41038</v>
      </c>
      <c r="AA5" s="140">
        <f t="shared" si="1"/>
        <v>41039</v>
      </c>
      <c r="AB5" s="140">
        <f t="shared" si="1"/>
        <v>41040</v>
      </c>
      <c r="AC5" s="140">
        <f t="shared" si="1"/>
        <v>41041</v>
      </c>
      <c r="AD5" s="141">
        <f t="shared" si="1"/>
        <v>41042</v>
      </c>
      <c r="AE5" s="139">
        <f t="shared" si="1"/>
        <v>41043</v>
      </c>
      <c r="AF5" s="141">
        <f t="shared" si="1"/>
        <v>41044</v>
      </c>
    </row>
    <row r="6" spans="2:34" ht="22" customHeight="1">
      <c r="B6" s="239" t="s">
        <v>23</v>
      </c>
      <c r="C6" s="246" t="s">
        <v>18</v>
      </c>
      <c r="D6" s="247"/>
      <c r="E6" s="247"/>
      <c r="F6" s="247"/>
      <c r="G6" s="247"/>
      <c r="H6" s="247"/>
      <c r="I6" s="248"/>
      <c r="J6" s="246" t="s">
        <v>20</v>
      </c>
      <c r="K6" s="247"/>
      <c r="L6" s="247"/>
      <c r="M6" s="247"/>
      <c r="N6" s="247"/>
      <c r="O6" s="247"/>
      <c r="P6" s="248"/>
      <c r="Q6" s="246" t="s">
        <v>21</v>
      </c>
      <c r="R6" s="247"/>
      <c r="S6" s="247"/>
      <c r="T6" s="247"/>
      <c r="U6" s="247"/>
      <c r="V6" s="247"/>
      <c r="W6" s="248"/>
      <c r="X6" s="246" t="s">
        <v>22</v>
      </c>
      <c r="Y6" s="247"/>
      <c r="Z6" s="247"/>
      <c r="AA6" s="247"/>
      <c r="AB6" s="247"/>
      <c r="AC6" s="247"/>
      <c r="AD6" s="248"/>
      <c r="AE6" s="246" t="s">
        <v>19</v>
      </c>
      <c r="AF6" s="248"/>
      <c r="AG6" s="249" t="s">
        <v>27</v>
      </c>
    </row>
    <row r="7" spans="2:34" ht="22" customHeight="1" thickBot="1">
      <c r="B7" s="240"/>
      <c r="C7" s="136">
        <v>1</v>
      </c>
      <c r="D7" s="137">
        <f>C7+1</f>
        <v>2</v>
      </c>
      <c r="E7" s="137">
        <f t="shared" ref="E7:AF7" si="2">D7+1</f>
        <v>3</v>
      </c>
      <c r="F7" s="137">
        <f t="shared" si="2"/>
        <v>4</v>
      </c>
      <c r="G7" s="137">
        <f t="shared" si="2"/>
        <v>5</v>
      </c>
      <c r="H7" s="137">
        <f t="shared" si="2"/>
        <v>6</v>
      </c>
      <c r="I7" s="138">
        <f t="shared" si="2"/>
        <v>7</v>
      </c>
      <c r="J7" s="136">
        <f t="shared" si="2"/>
        <v>8</v>
      </c>
      <c r="K7" s="137">
        <f t="shared" si="2"/>
        <v>9</v>
      </c>
      <c r="L7" s="137">
        <f t="shared" si="2"/>
        <v>10</v>
      </c>
      <c r="M7" s="137">
        <f t="shared" si="2"/>
        <v>11</v>
      </c>
      <c r="N7" s="137">
        <f t="shared" si="2"/>
        <v>12</v>
      </c>
      <c r="O7" s="137">
        <f t="shared" si="2"/>
        <v>13</v>
      </c>
      <c r="P7" s="138">
        <f t="shared" si="2"/>
        <v>14</v>
      </c>
      <c r="Q7" s="136">
        <f t="shared" si="2"/>
        <v>15</v>
      </c>
      <c r="R7" s="137">
        <f t="shared" si="2"/>
        <v>16</v>
      </c>
      <c r="S7" s="137">
        <f t="shared" si="2"/>
        <v>17</v>
      </c>
      <c r="T7" s="137">
        <f t="shared" si="2"/>
        <v>18</v>
      </c>
      <c r="U7" s="137">
        <f t="shared" si="2"/>
        <v>19</v>
      </c>
      <c r="V7" s="137">
        <f t="shared" si="2"/>
        <v>20</v>
      </c>
      <c r="W7" s="138">
        <f t="shared" si="2"/>
        <v>21</v>
      </c>
      <c r="X7" s="136">
        <f t="shared" si="2"/>
        <v>22</v>
      </c>
      <c r="Y7" s="137">
        <f t="shared" si="2"/>
        <v>23</v>
      </c>
      <c r="Z7" s="137">
        <f t="shared" si="2"/>
        <v>24</v>
      </c>
      <c r="AA7" s="137">
        <f t="shared" si="2"/>
        <v>25</v>
      </c>
      <c r="AB7" s="137">
        <f t="shared" si="2"/>
        <v>26</v>
      </c>
      <c r="AC7" s="137">
        <f t="shared" si="2"/>
        <v>27</v>
      </c>
      <c r="AD7" s="138">
        <f t="shared" si="2"/>
        <v>28</v>
      </c>
      <c r="AE7" s="136">
        <f t="shared" si="2"/>
        <v>29</v>
      </c>
      <c r="AF7" s="138">
        <f t="shared" si="2"/>
        <v>30</v>
      </c>
      <c r="AG7" s="250"/>
    </row>
    <row r="8" spans="2:34" ht="22" customHeight="1">
      <c r="B8" s="14" t="s">
        <v>53</v>
      </c>
      <c r="C8" s="17">
        <v>0</v>
      </c>
      <c r="D8" s="18">
        <v>0</v>
      </c>
      <c r="E8" s="18">
        <v>1</v>
      </c>
      <c r="F8" s="18">
        <v>0</v>
      </c>
      <c r="G8" s="18">
        <v>0</v>
      </c>
      <c r="H8" s="18">
        <v>1</v>
      </c>
      <c r="I8" s="19">
        <v>0</v>
      </c>
      <c r="J8" s="17">
        <v>0</v>
      </c>
      <c r="K8" s="18">
        <v>0</v>
      </c>
      <c r="L8" s="18">
        <v>2</v>
      </c>
      <c r="M8" s="18">
        <v>1</v>
      </c>
      <c r="N8" s="18">
        <v>0</v>
      </c>
      <c r="O8" s="18">
        <v>0</v>
      </c>
      <c r="P8" s="19">
        <v>5</v>
      </c>
      <c r="Q8" s="32">
        <v>1</v>
      </c>
      <c r="R8" s="31">
        <v>0</v>
      </c>
      <c r="S8" s="18">
        <v>3</v>
      </c>
      <c r="T8" s="18">
        <v>1</v>
      </c>
      <c r="U8" s="18">
        <v>2</v>
      </c>
      <c r="V8" s="18">
        <v>0</v>
      </c>
      <c r="W8" s="19">
        <v>0</v>
      </c>
      <c r="X8" s="17">
        <v>3</v>
      </c>
      <c r="Y8" s="18">
        <v>0</v>
      </c>
      <c r="Z8" s="18">
        <v>0</v>
      </c>
      <c r="AA8" s="18">
        <v>1</v>
      </c>
      <c r="AB8" s="18">
        <v>4</v>
      </c>
      <c r="AC8" s="18">
        <v>12</v>
      </c>
      <c r="AD8" s="19">
        <v>12</v>
      </c>
      <c r="AE8" s="17">
        <v>7</v>
      </c>
      <c r="AF8" s="19">
        <v>7</v>
      </c>
      <c r="AG8" s="145">
        <f t="shared" ref="AG8:AG13" si="3">SUM(C8:AF8)</f>
        <v>63</v>
      </c>
    </row>
    <row r="9" spans="2:34" ht="22" customHeight="1">
      <c r="B9" s="15" t="s">
        <v>54</v>
      </c>
      <c r="C9" s="20">
        <v>0</v>
      </c>
      <c r="D9" s="21">
        <v>0</v>
      </c>
      <c r="E9" s="21">
        <v>3</v>
      </c>
      <c r="F9" s="21">
        <v>2</v>
      </c>
      <c r="G9" s="21">
        <v>0</v>
      </c>
      <c r="H9" s="21">
        <v>0</v>
      </c>
      <c r="I9" s="22">
        <v>0</v>
      </c>
      <c r="J9" s="20">
        <v>0</v>
      </c>
      <c r="K9" s="21">
        <v>2</v>
      </c>
      <c r="L9" s="21">
        <v>0</v>
      </c>
      <c r="M9" s="21">
        <v>0</v>
      </c>
      <c r="N9" s="21">
        <v>2</v>
      </c>
      <c r="O9" s="21">
        <v>0</v>
      </c>
      <c r="P9" s="22">
        <v>0</v>
      </c>
      <c r="Q9" s="27">
        <v>1</v>
      </c>
      <c r="R9" s="26">
        <v>5</v>
      </c>
      <c r="S9" s="21">
        <v>0</v>
      </c>
      <c r="T9" s="21">
        <v>1</v>
      </c>
      <c r="U9" s="21">
        <v>0</v>
      </c>
      <c r="V9" s="21">
        <v>0</v>
      </c>
      <c r="W9" s="22">
        <v>0</v>
      </c>
      <c r="X9" s="20">
        <v>4</v>
      </c>
      <c r="Y9" s="21">
        <v>3</v>
      </c>
      <c r="Z9" s="21">
        <v>0</v>
      </c>
      <c r="AA9" s="21">
        <v>2</v>
      </c>
      <c r="AB9" s="21">
        <v>4</v>
      </c>
      <c r="AC9" s="21">
        <v>3</v>
      </c>
      <c r="AD9" s="22">
        <v>5</v>
      </c>
      <c r="AE9" s="20">
        <v>7</v>
      </c>
      <c r="AF9" s="22">
        <v>7</v>
      </c>
      <c r="AG9" s="146">
        <f t="shared" si="3"/>
        <v>51</v>
      </c>
    </row>
    <row r="10" spans="2:34" ht="22" customHeight="1">
      <c r="B10" s="15" t="s">
        <v>0</v>
      </c>
      <c r="C10" s="20">
        <v>0</v>
      </c>
      <c r="D10" s="21">
        <v>1</v>
      </c>
      <c r="E10" s="21">
        <v>0</v>
      </c>
      <c r="F10" s="21">
        <v>0</v>
      </c>
      <c r="G10" s="21">
        <v>2</v>
      </c>
      <c r="H10" s="21">
        <v>2</v>
      </c>
      <c r="I10" s="22">
        <v>3</v>
      </c>
      <c r="J10" s="20">
        <v>1</v>
      </c>
      <c r="K10" s="21">
        <v>0</v>
      </c>
      <c r="L10" s="21">
        <v>0</v>
      </c>
      <c r="M10" s="21">
        <v>0</v>
      </c>
      <c r="N10" s="21">
        <v>2</v>
      </c>
      <c r="O10" s="21">
        <v>3</v>
      </c>
      <c r="P10" s="22">
        <v>3</v>
      </c>
      <c r="Q10" s="27">
        <v>2</v>
      </c>
      <c r="R10" s="26">
        <v>1</v>
      </c>
      <c r="S10" s="21">
        <v>0</v>
      </c>
      <c r="T10" s="21">
        <v>0</v>
      </c>
      <c r="U10" s="21">
        <v>2</v>
      </c>
      <c r="V10" s="21">
        <v>2</v>
      </c>
      <c r="W10" s="22">
        <v>2</v>
      </c>
      <c r="X10" s="20">
        <v>1</v>
      </c>
      <c r="Y10" s="21">
        <v>7</v>
      </c>
      <c r="Z10" s="21">
        <v>0</v>
      </c>
      <c r="AA10" s="21">
        <v>2</v>
      </c>
      <c r="AB10" s="21">
        <v>4</v>
      </c>
      <c r="AC10" s="21">
        <v>12</v>
      </c>
      <c r="AD10" s="22">
        <v>12</v>
      </c>
      <c r="AE10" s="20">
        <v>7</v>
      </c>
      <c r="AF10" s="22">
        <v>7</v>
      </c>
      <c r="AG10" s="146">
        <f t="shared" si="3"/>
        <v>78</v>
      </c>
    </row>
    <row r="11" spans="2:34" ht="22" customHeight="1">
      <c r="B11" s="15" t="s">
        <v>1</v>
      </c>
      <c r="C11" s="20">
        <v>0</v>
      </c>
      <c r="D11" s="21">
        <v>0</v>
      </c>
      <c r="E11" s="21">
        <v>4</v>
      </c>
      <c r="F11" s="21">
        <v>3</v>
      </c>
      <c r="G11" s="21">
        <v>0</v>
      </c>
      <c r="H11" s="21">
        <v>1</v>
      </c>
      <c r="I11" s="22">
        <v>2</v>
      </c>
      <c r="J11" s="20">
        <v>0</v>
      </c>
      <c r="K11" s="21">
        <v>2</v>
      </c>
      <c r="L11" s="21">
        <v>0</v>
      </c>
      <c r="M11" s="21">
        <v>2</v>
      </c>
      <c r="N11" s="21">
        <v>0</v>
      </c>
      <c r="O11" s="21">
        <v>3</v>
      </c>
      <c r="P11" s="22">
        <v>3</v>
      </c>
      <c r="Q11" s="27">
        <v>2</v>
      </c>
      <c r="R11" s="26">
        <v>1</v>
      </c>
      <c r="S11" s="21">
        <v>0</v>
      </c>
      <c r="T11" s="21">
        <v>0</v>
      </c>
      <c r="U11" s="21">
        <v>4</v>
      </c>
      <c r="V11" s="21">
        <v>2</v>
      </c>
      <c r="W11" s="22">
        <v>1</v>
      </c>
      <c r="X11" s="20">
        <v>1</v>
      </c>
      <c r="Y11" s="21">
        <v>7</v>
      </c>
      <c r="Z11" s="21">
        <v>0</v>
      </c>
      <c r="AA11" s="21">
        <v>7</v>
      </c>
      <c r="AB11" s="21">
        <v>0</v>
      </c>
      <c r="AC11" s="21">
        <v>4</v>
      </c>
      <c r="AD11" s="22">
        <v>6</v>
      </c>
      <c r="AE11" s="20">
        <v>7</v>
      </c>
      <c r="AF11" s="22">
        <v>7</v>
      </c>
      <c r="AG11" s="146">
        <f t="shared" si="3"/>
        <v>69</v>
      </c>
    </row>
    <row r="12" spans="2:34" ht="22" customHeight="1">
      <c r="B12" s="15" t="s">
        <v>55</v>
      </c>
      <c r="C12" s="20">
        <v>0</v>
      </c>
      <c r="D12" s="21">
        <v>1</v>
      </c>
      <c r="E12" s="21">
        <v>0</v>
      </c>
      <c r="F12" s="21">
        <v>2</v>
      </c>
      <c r="G12" s="21">
        <v>1</v>
      </c>
      <c r="H12" s="21">
        <v>1</v>
      </c>
      <c r="I12" s="22">
        <v>5</v>
      </c>
      <c r="J12" s="20">
        <v>2</v>
      </c>
      <c r="K12" s="21">
        <v>1</v>
      </c>
      <c r="L12" s="21">
        <v>2</v>
      </c>
      <c r="M12" s="21">
        <v>5</v>
      </c>
      <c r="N12" s="21">
        <v>0</v>
      </c>
      <c r="O12" s="21">
        <v>3</v>
      </c>
      <c r="P12" s="22">
        <v>4</v>
      </c>
      <c r="Q12" s="27">
        <v>3</v>
      </c>
      <c r="R12" s="26">
        <v>0</v>
      </c>
      <c r="S12" s="21">
        <v>0</v>
      </c>
      <c r="T12" s="21">
        <v>5</v>
      </c>
      <c r="U12" s="21">
        <v>0</v>
      </c>
      <c r="V12" s="21">
        <v>0</v>
      </c>
      <c r="W12" s="22">
        <v>3</v>
      </c>
      <c r="X12" s="20">
        <v>3</v>
      </c>
      <c r="Y12" s="21">
        <v>0</v>
      </c>
      <c r="Z12" s="21">
        <v>0</v>
      </c>
      <c r="AA12" s="21">
        <v>3</v>
      </c>
      <c r="AB12" s="21">
        <v>3</v>
      </c>
      <c r="AC12" s="21">
        <v>2</v>
      </c>
      <c r="AD12" s="22">
        <v>4</v>
      </c>
      <c r="AE12" s="20">
        <v>7</v>
      </c>
      <c r="AF12" s="22">
        <v>7</v>
      </c>
      <c r="AG12" s="146">
        <f t="shared" si="3"/>
        <v>67</v>
      </c>
    </row>
    <row r="13" spans="2:34" ht="22" customHeight="1" thickBot="1">
      <c r="B13" s="16" t="s">
        <v>56</v>
      </c>
      <c r="C13" s="33">
        <v>0</v>
      </c>
      <c r="D13" s="34">
        <v>0</v>
      </c>
      <c r="E13" s="34">
        <v>4</v>
      </c>
      <c r="F13" s="34">
        <v>1</v>
      </c>
      <c r="G13" s="34">
        <v>1</v>
      </c>
      <c r="H13" s="34">
        <v>1</v>
      </c>
      <c r="I13" s="35">
        <v>3</v>
      </c>
      <c r="J13" s="33">
        <v>2</v>
      </c>
      <c r="K13" s="34">
        <v>2</v>
      </c>
      <c r="L13" s="34">
        <v>3</v>
      </c>
      <c r="M13" s="34">
        <v>4</v>
      </c>
      <c r="N13" s="34">
        <v>2</v>
      </c>
      <c r="O13" s="34">
        <v>1</v>
      </c>
      <c r="P13" s="35">
        <v>2</v>
      </c>
      <c r="Q13" s="37">
        <v>3</v>
      </c>
      <c r="R13" s="36">
        <v>4</v>
      </c>
      <c r="S13" s="34">
        <v>0</v>
      </c>
      <c r="T13" s="34">
        <v>4</v>
      </c>
      <c r="U13" s="34">
        <v>0</v>
      </c>
      <c r="V13" s="34">
        <v>1</v>
      </c>
      <c r="W13" s="35">
        <v>3</v>
      </c>
      <c r="X13" s="33">
        <v>4</v>
      </c>
      <c r="Y13" s="34">
        <v>2</v>
      </c>
      <c r="Z13" s="34">
        <v>1</v>
      </c>
      <c r="AA13" s="34">
        <v>6</v>
      </c>
      <c r="AB13" s="34">
        <v>4</v>
      </c>
      <c r="AC13" s="34">
        <v>4</v>
      </c>
      <c r="AD13" s="35">
        <v>8</v>
      </c>
      <c r="AE13" s="33">
        <v>7</v>
      </c>
      <c r="AF13" s="35">
        <v>7</v>
      </c>
      <c r="AG13" s="147">
        <f t="shared" si="3"/>
        <v>84</v>
      </c>
    </row>
    <row r="14" spans="2:34" ht="22" customHeight="1" thickTop="1">
      <c r="B14" s="41" t="s">
        <v>24</v>
      </c>
      <c r="C14" s="23">
        <f t="shared" ref="C14:J14" si="4">SUM(C8:C13)</f>
        <v>0</v>
      </c>
      <c r="D14" s="24">
        <f t="shared" si="4"/>
        <v>2</v>
      </c>
      <c r="E14" s="24">
        <f t="shared" si="4"/>
        <v>12</v>
      </c>
      <c r="F14" s="24">
        <f t="shared" si="4"/>
        <v>8</v>
      </c>
      <c r="G14" s="24">
        <f t="shared" si="4"/>
        <v>4</v>
      </c>
      <c r="H14" s="24">
        <f t="shared" si="4"/>
        <v>6</v>
      </c>
      <c r="I14" s="25">
        <f t="shared" si="4"/>
        <v>13</v>
      </c>
      <c r="J14" s="23">
        <f t="shared" si="4"/>
        <v>5</v>
      </c>
      <c r="K14" s="24">
        <f t="shared" ref="K14:P14" si="5">SUM(K8:K13)</f>
        <v>7</v>
      </c>
      <c r="L14" s="24">
        <f t="shared" si="5"/>
        <v>7</v>
      </c>
      <c r="M14" s="24">
        <f t="shared" si="5"/>
        <v>12</v>
      </c>
      <c r="N14" s="24">
        <f t="shared" si="5"/>
        <v>6</v>
      </c>
      <c r="O14" s="24">
        <f t="shared" si="5"/>
        <v>10</v>
      </c>
      <c r="P14" s="25">
        <f t="shared" si="5"/>
        <v>17</v>
      </c>
      <c r="Q14" s="23">
        <f>SUM(Q8:Q13)</f>
        <v>12</v>
      </c>
      <c r="R14" s="24">
        <f t="shared" ref="R14:W14" si="6">SUM(R8:R13)</f>
        <v>11</v>
      </c>
      <c r="S14" s="24">
        <f t="shared" si="6"/>
        <v>3</v>
      </c>
      <c r="T14" s="24">
        <f t="shared" si="6"/>
        <v>11</v>
      </c>
      <c r="U14" s="24">
        <f t="shared" si="6"/>
        <v>8</v>
      </c>
      <c r="V14" s="24">
        <f t="shared" si="6"/>
        <v>5</v>
      </c>
      <c r="W14" s="25">
        <f t="shared" si="6"/>
        <v>9</v>
      </c>
      <c r="X14" s="23">
        <f>SUM(X8:X13)</f>
        <v>16</v>
      </c>
      <c r="Y14" s="24">
        <f t="shared" ref="Y14:AD14" si="7">SUM(Y8:Y13)</f>
        <v>19</v>
      </c>
      <c r="Z14" s="24">
        <f t="shared" si="7"/>
        <v>1</v>
      </c>
      <c r="AA14" s="24">
        <f t="shared" si="7"/>
        <v>21</v>
      </c>
      <c r="AB14" s="24">
        <f t="shared" si="7"/>
        <v>19</v>
      </c>
      <c r="AC14" s="24">
        <f t="shared" si="7"/>
        <v>37</v>
      </c>
      <c r="AD14" s="25">
        <f t="shared" si="7"/>
        <v>47</v>
      </c>
      <c r="AE14" s="23">
        <f>SUM(AE8:AE13)</f>
        <v>42</v>
      </c>
      <c r="AF14" s="25">
        <f>SUM(AF8:AF13)</f>
        <v>42</v>
      </c>
      <c r="AG14" s="251">
        <f>SUM(AG8:AG13)</f>
        <v>412</v>
      </c>
    </row>
    <row r="15" spans="2:34" ht="22" customHeight="1">
      <c r="B15" s="42" t="s">
        <v>25</v>
      </c>
      <c r="C15" s="38">
        <f>C$16-SUM(C$14:C$14)</f>
        <v>45</v>
      </c>
      <c r="D15" s="39">
        <f>C$16-SUM(C$14:D$14)</f>
        <v>43</v>
      </c>
      <c r="E15" s="39">
        <f>C$16-SUM(C$14:E$14)</f>
        <v>31</v>
      </c>
      <c r="F15" s="39">
        <f>C$16-SUM(C$14:F$14)</f>
        <v>23</v>
      </c>
      <c r="G15" s="39">
        <f>C$16-SUM(C$14:G$14)</f>
        <v>19</v>
      </c>
      <c r="H15" s="39">
        <f>C$16-SUM(C$14:H$14)</f>
        <v>13</v>
      </c>
      <c r="I15" s="40">
        <f>C$16-SUM(C$14:I$14)</f>
        <v>0</v>
      </c>
      <c r="J15" s="38">
        <f>J$16-SUM(J$14:J$14)</f>
        <v>59</v>
      </c>
      <c r="K15" s="39">
        <f>J$16-SUM(J$14:K$14)</f>
        <v>52</v>
      </c>
      <c r="L15" s="39">
        <f>J$16-SUM(J$14:L$14)</f>
        <v>45</v>
      </c>
      <c r="M15" s="39">
        <f>J$16-SUM(J$14:M$14)</f>
        <v>33</v>
      </c>
      <c r="N15" s="39">
        <f>J$16-SUM(J$14:N$14)</f>
        <v>27</v>
      </c>
      <c r="O15" s="39">
        <f>J$16-SUM(J$14:O$14)</f>
        <v>17</v>
      </c>
      <c r="P15" s="40">
        <f>J$16-SUM(J$14:P$14)</f>
        <v>0</v>
      </c>
      <c r="Q15" s="38">
        <f>Q$16-SUM(Q$14:Q$14)</f>
        <v>47</v>
      </c>
      <c r="R15" s="39">
        <f>Q$16-SUM(Q$14:R$14)</f>
        <v>36</v>
      </c>
      <c r="S15" s="39">
        <f>Q$16-SUM(Q$14:S$14)</f>
        <v>33</v>
      </c>
      <c r="T15" s="39">
        <f>Q$16-SUM(Q$14:T$14)</f>
        <v>22</v>
      </c>
      <c r="U15" s="39">
        <f>Q$16-SUM(Q$14:U$14)</f>
        <v>14</v>
      </c>
      <c r="V15" s="39">
        <f>Q$16-SUM(Q$14:V$14)</f>
        <v>9</v>
      </c>
      <c r="W15" s="40">
        <f>Q$16-SUM(Q$14:W$14)</f>
        <v>0</v>
      </c>
      <c r="X15" s="38">
        <f>X$16-SUM(X$14:X$14)</f>
        <v>144</v>
      </c>
      <c r="Y15" s="39">
        <f>X$16-SUM(X$14:Y$14)</f>
        <v>125</v>
      </c>
      <c r="Z15" s="39">
        <f>X$16-SUM(X$14:Z$14)</f>
        <v>124</v>
      </c>
      <c r="AA15" s="39">
        <f>X$16-SUM(X$14:AA$14)</f>
        <v>103</v>
      </c>
      <c r="AB15" s="39">
        <f>X$16-SUM(X$14:AB$14)</f>
        <v>84</v>
      </c>
      <c r="AC15" s="39">
        <f>X$16-SUM(X$14:AC$14)</f>
        <v>47</v>
      </c>
      <c r="AD15" s="40">
        <f>X$16-SUM(X$14:AD$14)</f>
        <v>0</v>
      </c>
      <c r="AE15" s="38">
        <f>AE$16-SUM(AE$14:AE$14)</f>
        <v>42</v>
      </c>
      <c r="AF15" s="40">
        <f>AE$16-SUM(AE$14:AF$14)</f>
        <v>0</v>
      </c>
      <c r="AG15" s="252"/>
    </row>
    <row r="16" spans="2:34" ht="22" customHeight="1" thickBot="1">
      <c r="B16" s="43" t="s">
        <v>26</v>
      </c>
      <c r="C16" s="254">
        <f>SUM(C14:I14)</f>
        <v>45</v>
      </c>
      <c r="D16" s="255"/>
      <c r="E16" s="255"/>
      <c r="F16" s="255"/>
      <c r="G16" s="255"/>
      <c r="H16" s="255"/>
      <c r="I16" s="256"/>
      <c r="J16" s="254">
        <f>SUM(J14:P14)</f>
        <v>64</v>
      </c>
      <c r="K16" s="255"/>
      <c r="L16" s="255"/>
      <c r="M16" s="255"/>
      <c r="N16" s="255"/>
      <c r="O16" s="255"/>
      <c r="P16" s="256"/>
      <c r="Q16" s="254">
        <f>SUM(Q14:W14)</f>
        <v>59</v>
      </c>
      <c r="R16" s="255"/>
      <c r="S16" s="255"/>
      <c r="T16" s="255"/>
      <c r="U16" s="255"/>
      <c r="V16" s="255"/>
      <c r="W16" s="256"/>
      <c r="X16" s="254">
        <f>SUM(X14:AD14)</f>
        <v>160</v>
      </c>
      <c r="Y16" s="255"/>
      <c r="Z16" s="255"/>
      <c r="AA16" s="255"/>
      <c r="AB16" s="255"/>
      <c r="AC16" s="255"/>
      <c r="AD16" s="256"/>
      <c r="AE16" s="254">
        <f>SUM(AE14:AF14)</f>
        <v>84</v>
      </c>
      <c r="AF16" s="256"/>
      <c r="AG16" s="253"/>
    </row>
    <row r="23" spans="2:2" ht="22" customHeight="1">
      <c r="B23" s="9"/>
    </row>
  </sheetData>
  <mergeCells count="16">
    <mergeCell ref="AG14:AG16"/>
    <mergeCell ref="C6:I6"/>
    <mergeCell ref="C4:Q4"/>
    <mergeCell ref="R4:AF4"/>
    <mergeCell ref="B2:AG2"/>
    <mergeCell ref="B6:B7"/>
    <mergeCell ref="AG6:AG7"/>
    <mergeCell ref="J6:P6"/>
    <mergeCell ref="Q6:W6"/>
    <mergeCell ref="X6:AD6"/>
    <mergeCell ref="AE6:AF6"/>
    <mergeCell ref="C16:I16"/>
    <mergeCell ref="J16:P16"/>
    <mergeCell ref="Q16:W16"/>
    <mergeCell ref="X16:AD16"/>
    <mergeCell ref="AE16:AF16"/>
  </mergeCells>
  <conditionalFormatting sqref="Z14:AD15 C14:I15">
    <cfRule type="expression" dxfId="71" priority="21">
      <formula>C$5&lt;TODAY()</formula>
    </cfRule>
  </conditionalFormatting>
  <conditionalFormatting sqref="Z14:AD15 C5:C7 D5:AF5 D7:AF7 C14:I15">
    <cfRule type="expression" dxfId="70" priority="20">
      <formula>C$3="S"</formula>
    </cfRule>
  </conditionalFormatting>
  <conditionalFormatting sqref="AE14:AE15">
    <cfRule type="expression" dxfId="69" priority="19">
      <formula>AE$5&lt;TODAY()</formula>
    </cfRule>
  </conditionalFormatting>
  <conditionalFormatting sqref="AE14:AE15">
    <cfRule type="expression" dxfId="68" priority="18">
      <formula>AE$3="S"</formula>
    </cfRule>
  </conditionalFormatting>
  <conditionalFormatting sqref="AF14:AF15">
    <cfRule type="expression" dxfId="67" priority="17">
      <formula>AF$5&lt;TODAY()</formula>
    </cfRule>
  </conditionalFormatting>
  <conditionalFormatting sqref="AF14:AF15">
    <cfRule type="expression" dxfId="66" priority="16">
      <formula>AF$3="S"</formula>
    </cfRule>
  </conditionalFormatting>
  <conditionalFormatting sqref="C7">
    <cfRule type="expression" dxfId="65" priority="44">
      <formula>C$5&lt;TODAY()</formula>
    </cfRule>
  </conditionalFormatting>
  <conditionalFormatting sqref="C3">
    <cfRule type="expression" dxfId="64" priority="43">
      <formula>C$3="S"</formula>
    </cfRule>
  </conditionalFormatting>
  <conditionalFormatting sqref="D7">
    <cfRule type="expression" dxfId="63" priority="42">
      <formula>D$5&lt;TODAY()</formula>
    </cfRule>
  </conditionalFormatting>
  <conditionalFormatting sqref="D3">
    <cfRule type="expression" dxfId="62" priority="41">
      <formula>D$3="S"</formula>
    </cfRule>
  </conditionalFormatting>
  <conditionalFormatting sqref="E7:AF7">
    <cfRule type="expression" dxfId="61" priority="40">
      <formula>E$5&lt;TODAY()</formula>
    </cfRule>
  </conditionalFormatting>
  <conditionalFormatting sqref="E3:AF3">
    <cfRule type="expression" dxfId="60" priority="39">
      <formula>E$3="S"</formula>
    </cfRule>
  </conditionalFormatting>
  <conditionalFormatting sqref="J6">
    <cfRule type="expression" dxfId="59" priority="38">
      <formula>J$3="S"</formula>
    </cfRule>
  </conditionalFormatting>
  <conditionalFormatting sqref="J14:J15">
    <cfRule type="expression" dxfId="58" priority="37">
      <formula>J$5&lt;TODAY()</formula>
    </cfRule>
  </conditionalFormatting>
  <conditionalFormatting sqref="J14:J15">
    <cfRule type="expression" dxfId="57" priority="36">
      <formula>J$3="S"</formula>
    </cfRule>
  </conditionalFormatting>
  <conditionalFormatting sqref="K14:K15">
    <cfRule type="expression" dxfId="56" priority="35">
      <formula>K$5&lt;TODAY()</formula>
    </cfRule>
  </conditionalFormatting>
  <conditionalFormatting sqref="K14:K15">
    <cfRule type="expression" dxfId="55" priority="34">
      <formula>K$3="S"</formula>
    </cfRule>
  </conditionalFormatting>
  <conditionalFormatting sqref="L14:P15">
    <cfRule type="expression" dxfId="54" priority="33">
      <formula>L$5&lt;TODAY()</formula>
    </cfRule>
  </conditionalFormatting>
  <conditionalFormatting sqref="L14:P15">
    <cfRule type="expression" dxfId="53" priority="32">
      <formula>L$3="S"</formula>
    </cfRule>
  </conditionalFormatting>
  <conditionalFormatting sqref="Q14:Q15">
    <cfRule type="expression" dxfId="52" priority="31">
      <formula>Q$5&lt;TODAY()</formula>
    </cfRule>
  </conditionalFormatting>
  <conditionalFormatting sqref="Q14:Q15">
    <cfRule type="expression" dxfId="51" priority="30">
      <formula>Q$3="S"</formula>
    </cfRule>
  </conditionalFormatting>
  <conditionalFormatting sqref="R14:R15">
    <cfRule type="expression" dxfId="50" priority="29">
      <formula>R$5&lt;TODAY()</formula>
    </cfRule>
  </conditionalFormatting>
  <conditionalFormatting sqref="R14:R15">
    <cfRule type="expression" dxfId="49" priority="28">
      <formula>R$3="S"</formula>
    </cfRule>
  </conditionalFormatting>
  <conditionalFormatting sqref="S14:W15">
    <cfRule type="expression" dxfId="48" priority="27">
      <formula>S$5&lt;TODAY()</formula>
    </cfRule>
  </conditionalFormatting>
  <conditionalFormatting sqref="S14:W15">
    <cfRule type="expression" dxfId="47" priority="26">
      <formula>S$3="S"</formula>
    </cfRule>
  </conditionalFormatting>
  <conditionalFormatting sqref="X14:X15">
    <cfRule type="expression" dxfId="46" priority="25">
      <formula>X$5&lt;TODAY()</formula>
    </cfRule>
  </conditionalFormatting>
  <conditionalFormatting sqref="X14:X15">
    <cfRule type="expression" dxfId="45" priority="24">
      <formula>X$3="S"</formula>
    </cfRule>
  </conditionalFormatting>
  <conditionalFormatting sqref="Y14:Y15">
    <cfRule type="expression" dxfId="44" priority="23">
      <formula>Y$5&lt;TODAY()</formula>
    </cfRule>
  </conditionalFormatting>
  <conditionalFormatting sqref="Y14:Y15">
    <cfRule type="expression" dxfId="43" priority="22">
      <formula>Y$3="S"</formula>
    </cfRule>
  </conditionalFormatting>
  <conditionalFormatting sqref="C4">
    <cfRule type="expression" dxfId="42" priority="9">
      <formula>C$3="S"</formula>
    </cfRule>
  </conditionalFormatting>
  <conditionalFormatting sqref="R4">
    <cfRule type="expression" dxfId="41" priority="8">
      <formula>R$3="S"</formula>
    </cfRule>
  </conditionalFormatting>
  <conditionalFormatting sqref="C8:C13">
    <cfRule type="expression" dxfId="40" priority="7">
      <formula>C$5&lt;TODAY()</formula>
    </cfRule>
  </conditionalFormatting>
  <conditionalFormatting sqref="C8:C13">
    <cfRule type="expression" dxfId="39" priority="6">
      <formula>C$3="S"</formula>
    </cfRule>
  </conditionalFormatting>
  <conditionalFormatting sqref="D8:D13">
    <cfRule type="expression" dxfId="38" priority="5">
      <formula>D$5&lt;TODAY()</formula>
    </cfRule>
  </conditionalFormatting>
  <conditionalFormatting sqref="D8:D13">
    <cfRule type="expression" dxfId="37" priority="4">
      <formula>D$3="S"</formula>
    </cfRule>
  </conditionalFormatting>
  <conditionalFormatting sqref="E8:AF13">
    <cfRule type="expression" dxfId="36" priority="3">
      <formula>E$5&lt;TODAY()</formula>
    </cfRule>
  </conditionalFormatting>
  <conditionalFormatting sqref="E8:AF13">
    <cfRule type="expression" dxfId="35" priority="2">
      <formula>E$3="S"</formula>
    </cfRule>
  </conditionalFormatting>
  <conditionalFormatting sqref="C8:AF13">
    <cfRule type="cellIs" dxfId="34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topLeftCell="A5" zoomScale="95" zoomScaleNormal="95" zoomScalePageLayoutView="95" workbookViewId="0">
      <selection activeCell="G22" sqref="G22"/>
    </sheetView>
  </sheetViews>
  <sheetFormatPr baseColWidth="10" defaultColWidth="8.83203125" defaultRowHeight="23" customHeight="1" x14ac:dyDescent="0"/>
  <cols>
    <col min="1" max="1" width="3.83203125" style="10" customWidth="1"/>
    <col min="2" max="2" width="8.6640625" style="202" customWidth="1"/>
    <col min="3" max="3" width="33.83203125" style="199" bestFit="1" customWidth="1"/>
    <col min="4" max="4" width="107.5" style="198" bestFit="1" customWidth="1"/>
    <col min="5" max="5" width="8.83203125" style="201"/>
    <col min="7" max="16384" width="8.83203125" style="10"/>
  </cols>
  <sheetData>
    <row r="1" spans="1:5" ht="23" customHeight="1" thickBot="1">
      <c r="A1"/>
      <c r="B1" s="10"/>
      <c r="C1" s="197"/>
      <c r="D1" s="10"/>
      <c r="E1" s="120"/>
    </row>
    <row r="2" spans="1:5" ht="40" customHeight="1" thickBot="1">
      <c r="A2"/>
      <c r="B2" s="257" t="s">
        <v>52</v>
      </c>
      <c r="C2" s="258"/>
      <c r="D2" s="258"/>
      <c r="E2" s="259"/>
    </row>
    <row r="3" spans="1:5" ht="10" customHeight="1" thickBot="1">
      <c r="A3"/>
      <c r="B3" s="10"/>
      <c r="C3" s="197"/>
      <c r="D3" s="10"/>
      <c r="E3" s="120"/>
    </row>
    <row r="4" spans="1:5" ht="23" customHeight="1" thickBot="1">
      <c r="A4"/>
      <c r="B4" s="260" t="s">
        <v>17</v>
      </c>
      <c r="C4" s="261"/>
      <c r="D4" s="261"/>
      <c r="E4" s="262"/>
    </row>
    <row r="5" spans="1:5" ht="23" customHeight="1" thickBot="1">
      <c r="A5"/>
      <c r="B5" s="192" t="s">
        <v>51</v>
      </c>
      <c r="C5" s="193" t="s">
        <v>48</v>
      </c>
      <c r="D5" s="193" t="s">
        <v>49</v>
      </c>
      <c r="E5" s="194" t="s">
        <v>41</v>
      </c>
    </row>
    <row r="6" spans="1:5" ht="23" customHeight="1">
      <c r="B6" s="200" t="s">
        <v>10</v>
      </c>
      <c r="C6" s="195" t="s">
        <v>57</v>
      </c>
      <c r="D6" s="196" t="s">
        <v>59</v>
      </c>
      <c r="E6" s="201">
        <v>13</v>
      </c>
    </row>
    <row r="7" spans="1:5" ht="23" customHeight="1">
      <c r="B7" s="200" t="s">
        <v>10</v>
      </c>
      <c r="C7" s="195" t="s">
        <v>58</v>
      </c>
      <c r="D7" s="196" t="s">
        <v>60</v>
      </c>
      <c r="E7" s="201">
        <v>13</v>
      </c>
    </row>
    <row r="8" spans="1:5" ht="23" customHeight="1">
      <c r="B8" s="200" t="s">
        <v>10</v>
      </c>
      <c r="C8" s="195" t="s">
        <v>61</v>
      </c>
      <c r="D8" s="196" t="s">
        <v>62</v>
      </c>
      <c r="E8" s="201">
        <v>5</v>
      </c>
    </row>
    <row r="9" spans="1:5" ht="23" customHeight="1">
      <c r="B9" s="200" t="s">
        <v>10</v>
      </c>
      <c r="C9" s="195" t="s">
        <v>63</v>
      </c>
      <c r="D9" s="196" t="s">
        <v>64</v>
      </c>
      <c r="E9" s="201">
        <v>3</v>
      </c>
    </row>
    <row r="10" spans="1:5" ht="23" customHeight="1">
      <c r="B10" s="200" t="s">
        <v>10</v>
      </c>
      <c r="C10" s="195" t="s">
        <v>83</v>
      </c>
      <c r="D10" s="196" t="s">
        <v>84</v>
      </c>
      <c r="E10" s="201">
        <v>1</v>
      </c>
    </row>
    <row r="11" spans="1:5" ht="23" customHeight="1">
      <c r="B11" s="200" t="s">
        <v>10</v>
      </c>
      <c r="C11" s="195" t="s">
        <v>85</v>
      </c>
      <c r="D11" s="196" t="s">
        <v>86</v>
      </c>
      <c r="E11" s="201">
        <v>13</v>
      </c>
    </row>
    <row r="12" spans="1:5" ht="23" customHeight="1">
      <c r="B12" s="200" t="s">
        <v>10</v>
      </c>
      <c r="C12" s="195" t="s">
        <v>87</v>
      </c>
      <c r="D12" s="196" t="s">
        <v>88</v>
      </c>
      <c r="E12" s="201">
        <v>8</v>
      </c>
    </row>
    <row r="13" spans="1:5" ht="23" customHeight="1">
      <c r="B13" s="200" t="s">
        <v>8</v>
      </c>
      <c r="C13" s="195" t="s">
        <v>89</v>
      </c>
      <c r="D13" s="196" t="s">
        <v>90</v>
      </c>
      <c r="E13" s="201">
        <v>13</v>
      </c>
    </row>
    <row r="14" spans="1:5" ht="23" customHeight="1">
      <c r="B14" s="200" t="s">
        <v>10</v>
      </c>
      <c r="C14" s="195" t="s">
        <v>91</v>
      </c>
      <c r="D14" s="196" t="s">
        <v>92</v>
      </c>
      <c r="E14" s="201">
        <v>8</v>
      </c>
    </row>
    <row r="15" spans="1:5" ht="23" customHeight="1">
      <c r="B15" s="200" t="s">
        <v>10</v>
      </c>
      <c r="C15" s="195" t="s">
        <v>93</v>
      </c>
      <c r="D15" s="196" t="s">
        <v>94</v>
      </c>
      <c r="E15" s="201">
        <v>13</v>
      </c>
    </row>
    <row r="16" spans="1:5" ht="23" customHeight="1">
      <c r="B16" s="200" t="s">
        <v>10</v>
      </c>
      <c r="C16" s="195" t="s">
        <v>95</v>
      </c>
      <c r="D16" s="196" t="s">
        <v>96</v>
      </c>
      <c r="E16" s="201">
        <v>13</v>
      </c>
    </row>
    <row r="17" spans="2:5" ht="23" customHeight="1">
      <c r="B17" s="200" t="s">
        <v>10</v>
      </c>
      <c r="C17" s="195" t="s">
        <v>97</v>
      </c>
      <c r="D17" s="196" t="s">
        <v>98</v>
      </c>
      <c r="E17" s="201">
        <v>13</v>
      </c>
    </row>
    <row r="18" spans="2:5" ht="23" customHeight="1">
      <c r="B18" s="200" t="s">
        <v>10</v>
      </c>
      <c r="C18" s="195" t="s">
        <v>99</v>
      </c>
      <c r="D18" s="196" t="s">
        <v>100</v>
      </c>
      <c r="E18" s="201">
        <v>8</v>
      </c>
    </row>
    <row r="19" spans="2:5" ht="23" customHeight="1">
      <c r="B19" s="200" t="s">
        <v>10</v>
      </c>
      <c r="C19" s="195" t="s">
        <v>101</v>
      </c>
      <c r="D19" s="196" t="s">
        <v>102</v>
      </c>
      <c r="E19" s="201">
        <v>13</v>
      </c>
    </row>
    <row r="20" spans="2:5" ht="23" customHeight="1">
      <c r="B20" s="200" t="s">
        <v>10</v>
      </c>
      <c r="C20" s="195" t="s">
        <v>140</v>
      </c>
      <c r="D20" s="196" t="s">
        <v>141</v>
      </c>
      <c r="E20" s="201">
        <v>13</v>
      </c>
    </row>
    <row r="21" spans="2:5" ht="23" customHeight="1">
      <c r="B21" s="200" t="s">
        <v>10</v>
      </c>
      <c r="C21" s="195" t="s">
        <v>143</v>
      </c>
      <c r="D21" s="196" t="s">
        <v>144</v>
      </c>
      <c r="E21" s="201">
        <v>8</v>
      </c>
    </row>
    <row r="22" spans="2:5" ht="23" customHeight="1">
      <c r="B22" s="200" t="s">
        <v>10</v>
      </c>
      <c r="C22" s="195" t="s">
        <v>157</v>
      </c>
      <c r="D22" s="196" t="s">
        <v>145</v>
      </c>
      <c r="E22" s="201">
        <v>21</v>
      </c>
    </row>
    <row r="23" spans="2:5" ht="23" customHeight="1">
      <c r="B23" s="200" t="s">
        <v>10</v>
      </c>
      <c r="C23" s="195" t="s">
        <v>158</v>
      </c>
      <c r="D23" s="196" t="s">
        <v>159</v>
      </c>
      <c r="E23" s="201">
        <v>21</v>
      </c>
    </row>
    <row r="24" spans="2:5" ht="23" customHeight="1">
      <c r="B24" s="200" t="s">
        <v>10</v>
      </c>
      <c r="C24" s="195" t="s">
        <v>165</v>
      </c>
      <c r="D24" s="196" t="s">
        <v>166</v>
      </c>
      <c r="E24" s="201">
        <v>8</v>
      </c>
    </row>
    <row r="25" spans="2:5" ht="23" customHeight="1">
      <c r="B25" s="200" t="s">
        <v>10</v>
      </c>
      <c r="C25" s="195" t="s">
        <v>172</v>
      </c>
      <c r="D25" s="196" t="s">
        <v>177</v>
      </c>
      <c r="E25" s="201">
        <v>21</v>
      </c>
    </row>
    <row r="26" spans="2:5" ht="23" customHeight="1">
      <c r="B26" s="200" t="s">
        <v>10</v>
      </c>
      <c r="C26" s="195" t="s">
        <v>173</v>
      </c>
      <c r="D26" s="196" t="s">
        <v>176</v>
      </c>
      <c r="E26" s="201">
        <v>8</v>
      </c>
    </row>
    <row r="27" spans="2:5" ht="23" customHeight="1">
      <c r="B27" s="200" t="s">
        <v>10</v>
      </c>
      <c r="C27" s="195" t="s">
        <v>174</v>
      </c>
      <c r="D27" s="196" t="s">
        <v>175</v>
      </c>
      <c r="E27" s="201">
        <v>5</v>
      </c>
    </row>
    <row r="28" spans="2:5" ht="23" customHeight="1">
      <c r="B28" s="200"/>
      <c r="C28" s="195"/>
      <c r="D28" s="196"/>
    </row>
    <row r="29" spans="2:5" ht="23" customHeight="1">
      <c r="B29" s="200"/>
      <c r="C29" s="195"/>
      <c r="D29" s="196"/>
    </row>
    <row r="30" spans="2:5" ht="23" customHeight="1">
      <c r="B30" s="200"/>
      <c r="C30" s="195"/>
      <c r="D30" s="196"/>
    </row>
    <row r="31" spans="2:5" ht="23" customHeight="1">
      <c r="B31" s="200"/>
      <c r="C31" s="195"/>
      <c r="D31" s="196"/>
    </row>
    <row r="32" spans="2:5" ht="23" customHeight="1">
      <c r="B32" s="200"/>
      <c r="C32" s="195"/>
      <c r="D32" s="196"/>
    </row>
    <row r="33" spans="2:4" ht="23" customHeight="1">
      <c r="B33" s="200"/>
      <c r="C33" s="195"/>
      <c r="D33" s="196"/>
    </row>
    <row r="34" spans="2:4" ht="23" customHeight="1">
      <c r="B34" s="200"/>
      <c r="C34" s="195"/>
      <c r="D34" s="196"/>
    </row>
    <row r="35" spans="2:4" ht="23" customHeight="1">
      <c r="B35" s="200"/>
      <c r="C35" s="195"/>
      <c r="D35" s="196"/>
    </row>
    <row r="36" spans="2:4" ht="23" customHeight="1">
      <c r="B36" s="200"/>
      <c r="C36" s="195"/>
      <c r="D36" s="196"/>
    </row>
    <row r="37" spans="2:4" ht="23" customHeight="1">
      <c r="B37" s="200"/>
      <c r="C37" s="195"/>
      <c r="D37" s="196"/>
    </row>
    <row r="38" spans="2:4" ht="23" customHeight="1">
      <c r="B38" s="200"/>
      <c r="C38" s="195"/>
      <c r="D38" s="196"/>
    </row>
    <row r="39" spans="2:4" ht="23" customHeight="1">
      <c r="B39" s="200"/>
      <c r="C39" s="195"/>
      <c r="D39" s="196"/>
    </row>
    <row r="40" spans="2:4" ht="23" customHeight="1">
      <c r="B40" s="200"/>
      <c r="C40" s="195"/>
      <c r="D40" s="196"/>
    </row>
    <row r="41" spans="2:4" ht="23" customHeight="1">
      <c r="B41" s="200"/>
      <c r="C41" s="195"/>
      <c r="D41" s="196"/>
    </row>
    <row r="42" spans="2:4" ht="23" customHeight="1">
      <c r="B42" s="200"/>
      <c r="C42" s="195"/>
      <c r="D42" s="196"/>
    </row>
    <row r="43" spans="2:4" ht="23" customHeight="1">
      <c r="B43" s="200"/>
      <c r="C43" s="195"/>
      <c r="D43" s="196"/>
    </row>
    <row r="44" spans="2:4" ht="23" customHeight="1">
      <c r="B44" s="200"/>
      <c r="C44" s="195"/>
      <c r="D44" s="196"/>
    </row>
    <row r="45" spans="2:4" ht="23" customHeight="1">
      <c r="B45" s="200"/>
      <c r="C45" s="195"/>
      <c r="D45" s="196"/>
    </row>
    <row r="46" spans="2:4" ht="23" customHeight="1">
      <c r="B46" s="200"/>
      <c r="C46" s="195"/>
      <c r="D46" s="196"/>
    </row>
    <row r="47" spans="2:4" ht="23" customHeight="1">
      <c r="B47" s="200"/>
      <c r="C47" s="195"/>
      <c r="D47" s="196"/>
    </row>
    <row r="48" spans="2:4" ht="23" customHeight="1">
      <c r="B48" s="200"/>
      <c r="C48" s="195"/>
      <c r="D48" s="196"/>
    </row>
    <row r="49" spans="2:4" ht="23" customHeight="1">
      <c r="B49" s="200"/>
      <c r="C49" s="195"/>
      <c r="D49" s="196"/>
    </row>
    <row r="50" spans="2:4" ht="23" customHeight="1">
      <c r="B50" s="200"/>
      <c r="C50" s="195"/>
      <c r="D50" s="196"/>
    </row>
    <row r="51" spans="2:4" ht="23" customHeight="1">
      <c r="B51" s="200"/>
      <c r="C51" s="195"/>
      <c r="D51" s="196"/>
    </row>
    <row r="52" spans="2:4" ht="23" customHeight="1">
      <c r="B52" s="200"/>
      <c r="C52" s="195"/>
      <c r="D52" s="196"/>
    </row>
    <row r="53" spans="2:4" ht="23" customHeight="1">
      <c r="B53" s="200"/>
      <c r="C53" s="195"/>
      <c r="D53" s="196"/>
    </row>
    <row r="54" spans="2:4" ht="23" customHeight="1">
      <c r="B54" s="200"/>
      <c r="C54" s="195"/>
      <c r="D54" s="196"/>
    </row>
    <row r="55" spans="2:4" ht="23" customHeight="1">
      <c r="B55" s="200"/>
      <c r="C55" s="195"/>
      <c r="D55" s="196"/>
    </row>
    <row r="56" spans="2:4" ht="23" customHeight="1">
      <c r="B56" s="200"/>
      <c r="C56" s="195"/>
      <c r="D56" s="196"/>
    </row>
    <row r="57" spans="2:4" ht="23" customHeight="1">
      <c r="B57" s="200"/>
      <c r="C57" s="195"/>
      <c r="D57" s="196"/>
    </row>
    <row r="58" spans="2:4" ht="23" customHeight="1">
      <c r="B58" s="200"/>
      <c r="C58" s="195"/>
      <c r="D58" s="196"/>
    </row>
    <row r="59" spans="2:4" ht="23" customHeight="1">
      <c r="B59" s="200"/>
      <c r="C59" s="195"/>
      <c r="D59" s="196"/>
    </row>
    <row r="60" spans="2:4" ht="23" customHeight="1">
      <c r="B60" s="200"/>
      <c r="C60" s="195"/>
      <c r="D60" s="196"/>
    </row>
    <row r="61" spans="2:4" ht="23" customHeight="1">
      <c r="B61" s="200"/>
      <c r="C61" s="195"/>
      <c r="D61" s="196"/>
    </row>
    <row r="62" spans="2:4" ht="23" customHeight="1">
      <c r="B62" s="200"/>
      <c r="C62" s="195"/>
      <c r="D62" s="196"/>
    </row>
    <row r="63" spans="2:4" ht="23" customHeight="1">
      <c r="B63" s="200"/>
      <c r="C63" s="195"/>
      <c r="D63" s="196"/>
    </row>
    <row r="64" spans="2:4" ht="23" customHeight="1">
      <c r="B64" s="200"/>
      <c r="C64" s="195"/>
      <c r="D64" s="196"/>
    </row>
    <row r="65" spans="2:4" ht="23" customHeight="1">
      <c r="B65" s="200"/>
      <c r="C65" s="195"/>
      <c r="D65" s="196"/>
    </row>
    <row r="66" spans="2:4" ht="23" customHeight="1">
      <c r="B66" s="200"/>
      <c r="C66" s="195"/>
      <c r="D66" s="196"/>
    </row>
    <row r="67" spans="2:4" ht="23" customHeight="1">
      <c r="B67" s="200"/>
      <c r="C67" s="195"/>
      <c r="D67" s="196"/>
    </row>
    <row r="68" spans="2:4" ht="23" customHeight="1">
      <c r="B68" s="200"/>
      <c r="C68" s="195"/>
      <c r="D68" s="196"/>
    </row>
    <row r="69" spans="2:4" ht="23" customHeight="1">
      <c r="B69" s="200"/>
      <c r="C69" s="195"/>
      <c r="D69" s="196"/>
    </row>
    <row r="70" spans="2:4" ht="23" customHeight="1">
      <c r="B70" s="200"/>
      <c r="C70" s="195"/>
      <c r="D70" s="196"/>
    </row>
    <row r="71" spans="2:4" ht="23" customHeight="1">
      <c r="B71" s="200"/>
      <c r="C71" s="195"/>
      <c r="D71" s="196"/>
    </row>
    <row r="72" spans="2:4" ht="23" customHeight="1">
      <c r="B72" s="200"/>
      <c r="C72" s="195"/>
      <c r="D72" s="196"/>
    </row>
    <row r="73" spans="2:4" ht="23" customHeight="1">
      <c r="B73" s="200"/>
      <c r="C73" s="195"/>
      <c r="D73" s="196"/>
    </row>
    <row r="74" spans="2:4" ht="23" customHeight="1">
      <c r="B74" s="200"/>
      <c r="C74" s="195"/>
      <c r="D74" s="196"/>
    </row>
    <row r="75" spans="2:4" ht="23" customHeight="1">
      <c r="B75" s="200"/>
      <c r="C75" s="195"/>
      <c r="D75" s="196"/>
    </row>
    <row r="76" spans="2:4" ht="23" customHeight="1">
      <c r="B76" s="200"/>
      <c r="C76" s="195"/>
      <c r="D76" s="196"/>
    </row>
    <row r="77" spans="2:4" ht="23" customHeight="1">
      <c r="B77" s="200"/>
      <c r="C77" s="195"/>
      <c r="D77" s="196"/>
    </row>
    <row r="78" spans="2:4" ht="23" customHeight="1">
      <c r="B78" s="200"/>
      <c r="C78" s="195"/>
      <c r="D78" s="196"/>
    </row>
    <row r="79" spans="2:4" ht="23" customHeight="1">
      <c r="B79" s="200"/>
      <c r="C79" s="195"/>
      <c r="D79" s="196"/>
    </row>
    <row r="80" spans="2:4" ht="23" customHeight="1">
      <c r="B80" s="200"/>
      <c r="C80" s="195"/>
      <c r="D80" s="196"/>
    </row>
    <row r="81" spans="2:4" ht="23" customHeight="1">
      <c r="B81" s="200"/>
      <c r="C81" s="195"/>
      <c r="D81" s="196"/>
    </row>
    <row r="82" spans="2:4" ht="23" customHeight="1">
      <c r="B82" s="200"/>
      <c r="C82" s="195"/>
      <c r="D82" s="196"/>
    </row>
    <row r="83" spans="2:4" ht="23" customHeight="1">
      <c r="B83" s="200"/>
      <c r="C83" s="195"/>
      <c r="D83" s="196"/>
    </row>
    <row r="84" spans="2:4" ht="23" customHeight="1">
      <c r="B84" s="200"/>
      <c r="C84" s="195"/>
      <c r="D84" s="196"/>
    </row>
    <row r="85" spans="2:4" ht="23" customHeight="1">
      <c r="B85" s="200"/>
      <c r="C85" s="195"/>
      <c r="D85" s="196"/>
    </row>
    <row r="86" spans="2:4" ht="23" customHeight="1">
      <c r="B86" s="200"/>
      <c r="C86" s="195"/>
      <c r="D86" s="196"/>
    </row>
    <row r="87" spans="2:4" ht="23" customHeight="1">
      <c r="B87" s="200"/>
      <c r="C87" s="195"/>
      <c r="D87" s="196"/>
    </row>
    <row r="88" spans="2:4" ht="23" customHeight="1">
      <c r="B88" s="200"/>
      <c r="C88" s="195"/>
      <c r="D88" s="196"/>
    </row>
    <row r="89" spans="2:4" ht="23" customHeight="1">
      <c r="B89" s="200"/>
      <c r="C89" s="195"/>
      <c r="D89" s="196"/>
    </row>
    <row r="90" spans="2:4" ht="23" customHeight="1">
      <c r="B90" s="200"/>
      <c r="C90" s="195"/>
      <c r="D90" s="196"/>
    </row>
    <row r="91" spans="2:4" ht="23" customHeight="1">
      <c r="B91" s="200"/>
      <c r="C91" s="195"/>
      <c r="D91" s="196"/>
    </row>
    <row r="92" spans="2:4" ht="23" customHeight="1">
      <c r="B92" s="200"/>
      <c r="C92" s="195"/>
      <c r="D92" s="196"/>
    </row>
    <row r="93" spans="2:4" ht="23" customHeight="1">
      <c r="B93" s="200"/>
      <c r="C93" s="195"/>
      <c r="D93" s="196"/>
    </row>
    <row r="94" spans="2:4" ht="23" customHeight="1">
      <c r="B94" s="200"/>
      <c r="C94" s="195"/>
      <c r="D94" s="196"/>
    </row>
    <row r="95" spans="2:4" ht="23" customHeight="1">
      <c r="B95" s="200"/>
      <c r="C95" s="195"/>
      <c r="D95" s="196"/>
    </row>
    <row r="96" spans="2:4" ht="23" customHeight="1">
      <c r="B96" s="200"/>
      <c r="C96" s="195"/>
      <c r="D96" s="196"/>
    </row>
    <row r="97" spans="2:4" ht="23" customHeight="1">
      <c r="B97" s="200"/>
      <c r="C97" s="195"/>
      <c r="D97" s="196"/>
    </row>
    <row r="98" spans="2:4" ht="23" customHeight="1">
      <c r="B98" s="200"/>
      <c r="C98" s="195"/>
      <c r="D98" s="196"/>
    </row>
    <row r="99" spans="2:4" ht="23" customHeight="1">
      <c r="B99" s="200"/>
      <c r="C99" s="195"/>
      <c r="D99" s="196"/>
    </row>
    <row r="100" spans="2:4" ht="23" customHeight="1">
      <c r="B100" s="200"/>
      <c r="C100" s="195"/>
      <c r="D100" s="196"/>
    </row>
  </sheetData>
  <mergeCells count="2">
    <mergeCell ref="B2:E2"/>
    <mergeCell ref="B4:E4"/>
  </mergeCells>
  <conditionalFormatting sqref="B6:E6">
    <cfRule type="expression" dxfId="33" priority="25">
      <formula>$B6="Done!"</formula>
    </cfRule>
    <cfRule type="expression" dxfId="32" priority="26">
      <formula>$B6="Ongoing"</formula>
    </cfRule>
    <cfRule type="expression" dxfId="31" priority="27">
      <formula>$B6="Blocked"</formula>
    </cfRule>
    <cfRule type="expression" dxfId="30" priority="28">
      <formula>$B6="Dropped"</formula>
    </cfRule>
  </conditionalFormatting>
  <conditionalFormatting sqref="B7:E100">
    <cfRule type="expression" dxfId="29" priority="1">
      <formula>$B7="Done!"</formula>
    </cfRule>
    <cfRule type="expression" dxfId="28" priority="2">
      <formula>$B7="Ongoing"</formula>
    </cfRule>
    <cfRule type="expression" dxfId="27" priority="3">
      <formula>$B7="Blocked"</formula>
    </cfRule>
    <cfRule type="expression" dxfId="26" priority="4">
      <formula>$B7="Dropped"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Check!$A$2:$A$14</xm:f>
          </x14:formula1>
          <xm:sqref>E6:E1048576</xm:sqref>
        </x14:dataValidation>
        <x14:dataValidation type="list" allowBlank="1" showInputMessage="1" showErrorMessage="1">
          <x14:formula1>
            <xm:f>Check!$B$2:$B$6</xm:f>
          </x14:formula1>
          <xm:sqref>B6:B1048576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45"/>
  <sheetViews>
    <sheetView topLeftCell="A4" workbookViewId="0">
      <selection activeCell="AB18" sqref="AB18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79" style="7" bestFit="1" customWidth="1"/>
    <col min="4" max="4" width="12.83203125" style="76" customWidth="1"/>
    <col min="5" max="5" width="20.5" style="7" bestFit="1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8">
        <f>COUNT(F7:F43)+COUNTBLANK(F7:F43)</f>
        <v>37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274" t="s">
        <v>28</v>
      </c>
      <c r="C3" s="285" t="s">
        <v>29</v>
      </c>
      <c r="D3" s="272" t="s">
        <v>33</v>
      </c>
      <c r="E3" s="287" t="s">
        <v>30</v>
      </c>
      <c r="F3" s="149">
        <v>5</v>
      </c>
      <c r="G3" s="291" t="s">
        <v>31</v>
      </c>
      <c r="H3" s="292"/>
      <c r="I3" s="292"/>
      <c r="J3" s="292"/>
      <c r="K3" s="292"/>
      <c r="L3" s="292"/>
      <c r="M3" s="293"/>
    </row>
    <row r="4" spans="2:23" ht="60" customHeight="1" thickBot="1">
      <c r="B4" s="275"/>
      <c r="C4" s="286"/>
      <c r="D4" s="273"/>
      <c r="E4" s="288"/>
      <c r="F4" s="55" t="s">
        <v>38</v>
      </c>
      <c r="G4" s="46">
        <v>41015</v>
      </c>
      <c r="H4" s="47">
        <f t="shared" ref="H4:M4" si="1">G4+1</f>
        <v>41016</v>
      </c>
      <c r="I4" s="47">
        <f t="shared" si="1"/>
        <v>41017</v>
      </c>
      <c r="J4" s="47">
        <f t="shared" si="1"/>
        <v>41018</v>
      </c>
      <c r="K4" s="47">
        <f t="shared" si="1"/>
        <v>41019</v>
      </c>
      <c r="L4" s="47">
        <f t="shared" si="1"/>
        <v>41020</v>
      </c>
      <c r="M4" s="48">
        <f t="shared" si="1"/>
        <v>41021</v>
      </c>
    </row>
    <row r="5" spans="2:23" ht="20" customHeight="1">
      <c r="B5" s="294" t="s">
        <v>32</v>
      </c>
      <c r="C5" s="295"/>
      <c r="D5" s="295"/>
      <c r="E5" s="296"/>
      <c r="F5" s="64">
        <f>F6</f>
        <v>34</v>
      </c>
      <c r="G5" s="56">
        <f t="shared" ref="G5:M5" si="2">MAX(0,F5-$F$5/$F$3)</f>
        <v>27.2</v>
      </c>
      <c r="H5" s="57">
        <f t="shared" si="2"/>
        <v>20.399999999999999</v>
      </c>
      <c r="I5" s="57">
        <f t="shared" si="2"/>
        <v>13.599999999999998</v>
      </c>
      <c r="J5" s="57">
        <f t="shared" si="2"/>
        <v>6.799999999999998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297" t="s">
        <v>24</v>
      </c>
      <c r="C6" s="298"/>
      <c r="D6" s="298"/>
      <c r="E6" s="299"/>
      <c r="F6" s="65">
        <f>SUM(F7:F43)</f>
        <v>34</v>
      </c>
      <c r="G6" s="59">
        <f>IF(COUNTBLANK(G7:G43)=$F$2,F6,SUM(G7:G43))</f>
        <v>33</v>
      </c>
      <c r="H6" s="60">
        <f>IF(COUNTBLANK(H7:H43)=$F$2,G6,SUM(H7:H43))</f>
        <v>31</v>
      </c>
      <c r="I6" s="60">
        <f>IF(COUNTBLANK(I7:I43)=$F$2,H6,SUM(I7:I43))</f>
        <v>27</v>
      </c>
      <c r="J6" s="60">
        <f>IF(COUNTBLANK(J7:J43)=$F$2,I6,SUM(J7:J43))</f>
        <v>16</v>
      </c>
      <c r="K6" s="60">
        <f>IF(COUNTBLANK(K7:K43)=$F$2,J6,SUM(K7:K43))</f>
        <v>12</v>
      </c>
      <c r="L6" s="60">
        <f>IF(COUNTBLANK(L7:L43)=$F$2,K6,SUM(L7:L43))</f>
        <v>7</v>
      </c>
      <c r="M6" s="61">
        <f>IF(COUNTBLANK(M7:M43)=$F$2,L6,SUM(M7:M43))</f>
        <v>0</v>
      </c>
    </row>
    <row r="7" spans="2:23" ht="20" customHeight="1">
      <c r="B7" s="289" t="s">
        <v>57</v>
      </c>
      <c r="C7" s="209" t="s">
        <v>65</v>
      </c>
      <c r="D7" s="164" t="s">
        <v>34</v>
      </c>
      <c r="E7" s="71" t="s">
        <v>0</v>
      </c>
      <c r="F7" s="66">
        <v>2</v>
      </c>
      <c r="G7" s="17">
        <v>2</v>
      </c>
      <c r="H7" s="18">
        <v>1</v>
      </c>
      <c r="I7" s="18">
        <v>1</v>
      </c>
      <c r="J7" s="18">
        <v>1</v>
      </c>
      <c r="K7" s="18">
        <v>0</v>
      </c>
      <c r="L7" s="18">
        <v>0</v>
      </c>
      <c r="M7" s="19">
        <v>0</v>
      </c>
    </row>
    <row r="8" spans="2:23" ht="20" customHeight="1">
      <c r="B8" s="267"/>
      <c r="C8" s="212" t="s">
        <v>66</v>
      </c>
      <c r="D8" s="165" t="s">
        <v>35</v>
      </c>
      <c r="E8" s="223" t="s">
        <v>0</v>
      </c>
      <c r="F8" s="67">
        <v>1</v>
      </c>
      <c r="G8" s="20">
        <v>1</v>
      </c>
      <c r="H8" s="21">
        <v>1</v>
      </c>
      <c r="I8" s="21">
        <v>1</v>
      </c>
      <c r="J8" s="21">
        <v>1</v>
      </c>
      <c r="K8" s="21">
        <v>0</v>
      </c>
      <c r="L8" s="21">
        <v>0</v>
      </c>
      <c r="M8" s="22">
        <v>0</v>
      </c>
    </row>
    <row r="9" spans="2:23" ht="20" customHeight="1">
      <c r="B9" s="267"/>
      <c r="C9" s="214" t="s">
        <v>67</v>
      </c>
      <c r="D9" s="215" t="s">
        <v>35</v>
      </c>
      <c r="E9" s="216" t="s">
        <v>80</v>
      </c>
      <c r="F9" s="217">
        <v>1</v>
      </c>
      <c r="G9" s="218">
        <v>1</v>
      </c>
      <c r="H9" s="219">
        <v>1</v>
      </c>
      <c r="I9" s="219">
        <v>1</v>
      </c>
      <c r="J9" s="219">
        <v>1</v>
      </c>
      <c r="K9" s="219">
        <v>1</v>
      </c>
      <c r="L9" s="219">
        <v>0</v>
      </c>
      <c r="M9" s="220">
        <v>0</v>
      </c>
    </row>
    <row r="10" spans="2:23" ht="20" customHeight="1">
      <c r="B10" s="267"/>
      <c r="C10" s="214" t="s">
        <v>68</v>
      </c>
      <c r="D10" s="215" t="s">
        <v>37</v>
      </c>
      <c r="E10" s="216" t="s">
        <v>55</v>
      </c>
      <c r="F10" s="217">
        <v>2</v>
      </c>
      <c r="G10" s="218">
        <v>2</v>
      </c>
      <c r="H10" s="219">
        <v>2</v>
      </c>
      <c r="I10" s="219">
        <v>2</v>
      </c>
      <c r="J10" s="219">
        <v>2</v>
      </c>
      <c r="K10" s="219">
        <v>2</v>
      </c>
      <c r="L10" s="219">
        <v>2</v>
      </c>
      <c r="M10" s="220">
        <v>0</v>
      </c>
    </row>
    <row r="11" spans="2:23" ht="20" customHeight="1">
      <c r="B11" s="267"/>
      <c r="C11" s="214" t="s">
        <v>69</v>
      </c>
      <c r="D11" s="215" t="s">
        <v>43</v>
      </c>
      <c r="E11" s="216" t="s">
        <v>0</v>
      </c>
      <c r="F11" s="217">
        <v>1</v>
      </c>
      <c r="G11" s="218">
        <v>1</v>
      </c>
      <c r="H11" s="219">
        <v>1</v>
      </c>
      <c r="I11" s="219">
        <v>1</v>
      </c>
      <c r="J11" s="219">
        <v>1</v>
      </c>
      <c r="K11" s="219">
        <v>1</v>
      </c>
      <c r="L11" s="219">
        <v>1</v>
      </c>
      <c r="M11" s="220">
        <v>0</v>
      </c>
    </row>
    <row r="12" spans="2:23" ht="20" customHeight="1">
      <c r="B12" s="267"/>
      <c r="C12" s="214" t="s">
        <v>70</v>
      </c>
      <c r="D12" s="215" t="s">
        <v>36</v>
      </c>
      <c r="E12" s="216" t="s">
        <v>78</v>
      </c>
      <c r="F12" s="217">
        <v>1</v>
      </c>
      <c r="G12" s="218">
        <v>1</v>
      </c>
      <c r="H12" s="219">
        <v>1</v>
      </c>
      <c r="I12" s="219">
        <v>0</v>
      </c>
      <c r="J12" s="219">
        <v>0</v>
      </c>
      <c r="K12" s="219">
        <v>0</v>
      </c>
      <c r="L12" s="219">
        <v>0</v>
      </c>
      <c r="M12" s="220">
        <v>0</v>
      </c>
    </row>
    <row r="13" spans="2:23" ht="19.5" customHeight="1" thickBot="1">
      <c r="B13" s="290"/>
      <c r="C13" s="213" t="s">
        <v>71</v>
      </c>
      <c r="D13" s="166" t="s">
        <v>36</v>
      </c>
      <c r="E13" s="73" t="s">
        <v>78</v>
      </c>
      <c r="F13" s="68">
        <v>2</v>
      </c>
      <c r="G13" s="33">
        <v>2</v>
      </c>
      <c r="H13" s="34">
        <v>2</v>
      </c>
      <c r="I13" s="34">
        <v>1</v>
      </c>
      <c r="J13" s="34">
        <v>1</v>
      </c>
      <c r="K13" s="34">
        <v>1</v>
      </c>
      <c r="L13" s="34">
        <v>0</v>
      </c>
      <c r="M13" s="35">
        <v>0</v>
      </c>
    </row>
    <row r="14" spans="2:23" ht="20" customHeight="1" thickTop="1">
      <c r="B14" s="266" t="s">
        <v>58</v>
      </c>
      <c r="C14" s="210" t="s">
        <v>65</v>
      </c>
      <c r="D14" s="167" t="s">
        <v>34</v>
      </c>
      <c r="E14" s="74" t="s">
        <v>55</v>
      </c>
      <c r="F14" s="69">
        <v>2</v>
      </c>
      <c r="G14" s="169">
        <v>2</v>
      </c>
      <c r="H14" s="170">
        <v>1</v>
      </c>
      <c r="I14" s="170">
        <v>1</v>
      </c>
      <c r="J14" s="170">
        <v>1</v>
      </c>
      <c r="K14" s="170">
        <v>0</v>
      </c>
      <c r="L14" s="170">
        <v>0</v>
      </c>
      <c r="M14" s="171">
        <v>0</v>
      </c>
    </row>
    <row r="15" spans="2:23" ht="20" customHeight="1" thickBot="1">
      <c r="B15" s="267"/>
      <c r="C15" s="212" t="s">
        <v>66</v>
      </c>
      <c r="D15" s="167" t="s">
        <v>35</v>
      </c>
      <c r="E15" s="224" t="s">
        <v>55</v>
      </c>
      <c r="F15" s="69">
        <v>1</v>
      </c>
      <c r="G15" s="169">
        <v>1</v>
      </c>
      <c r="H15" s="170">
        <v>1</v>
      </c>
      <c r="I15" s="170">
        <v>1</v>
      </c>
      <c r="J15" s="170">
        <v>1</v>
      </c>
      <c r="K15" s="170">
        <v>1</v>
      </c>
      <c r="L15" s="170">
        <v>1</v>
      </c>
      <c r="M15" s="171">
        <v>0</v>
      </c>
      <c r="O15" s="88"/>
      <c r="P15" s="88"/>
      <c r="Q15" s="89" t="str">
        <f>CHOOSE(WEEKDAY(Q16),"S","M","T","W","R","F","S")</f>
        <v>M</v>
      </c>
      <c r="R15" s="89" t="str">
        <f>CHOOSE(WEEKDAY(R16),"S","M","T","W","R","F","S")</f>
        <v>T</v>
      </c>
      <c r="S15" s="89" t="str">
        <f>CHOOSE(WEEKDAY(S16),"S","M","T","W","R","F","S")</f>
        <v>W</v>
      </c>
      <c r="T15" s="89" t="str">
        <f>CHOOSE(WEEKDAY(T16),"S","M","T","W","R","F","S")</f>
        <v>R</v>
      </c>
      <c r="U15" s="89" t="str">
        <f>CHOOSE(WEEKDAY(U16),"S","M","T","W","R","F","S")</f>
        <v>F</v>
      </c>
      <c r="V15" s="89" t="str">
        <f>CHOOSE(WEEKDAY(V16),"S","M","T","W","R","F","S")</f>
        <v>S</v>
      </c>
      <c r="W15" s="89" t="str">
        <f>CHOOSE(WEEKDAY(W16),"S","M","T","W","R","F","S")</f>
        <v>S</v>
      </c>
    </row>
    <row r="16" spans="2:23" ht="20" customHeight="1">
      <c r="B16" s="267"/>
      <c r="C16" s="214" t="s">
        <v>72</v>
      </c>
      <c r="D16" s="167" t="s">
        <v>35</v>
      </c>
      <c r="E16" s="74" t="s">
        <v>80</v>
      </c>
      <c r="F16" s="69">
        <v>1</v>
      </c>
      <c r="G16" s="169">
        <v>1</v>
      </c>
      <c r="H16" s="170">
        <v>1</v>
      </c>
      <c r="I16" s="170">
        <v>1</v>
      </c>
      <c r="J16" s="170">
        <v>1</v>
      </c>
      <c r="K16" s="170">
        <v>1</v>
      </c>
      <c r="L16" s="170">
        <v>0</v>
      </c>
      <c r="M16" s="171">
        <v>0</v>
      </c>
      <c r="O16" s="88"/>
      <c r="P16" s="276" t="s">
        <v>38</v>
      </c>
      <c r="Q16" s="279">
        <f>G4</f>
        <v>41015</v>
      </c>
      <c r="R16" s="282">
        <f>H4</f>
        <v>41016</v>
      </c>
      <c r="S16" s="282">
        <f>I4</f>
        <v>41017</v>
      </c>
      <c r="T16" s="282">
        <f>J4</f>
        <v>41018</v>
      </c>
      <c r="U16" s="282">
        <f>K4</f>
        <v>41019</v>
      </c>
      <c r="V16" s="282">
        <f>L4</f>
        <v>41020</v>
      </c>
      <c r="W16" s="269">
        <f>M4</f>
        <v>41021</v>
      </c>
    </row>
    <row r="17" spans="2:23" ht="20" customHeight="1">
      <c r="B17" s="267"/>
      <c r="C17" s="214" t="s">
        <v>73</v>
      </c>
      <c r="D17" s="167" t="s">
        <v>37</v>
      </c>
      <c r="E17" s="74" t="s">
        <v>56</v>
      </c>
      <c r="F17" s="69">
        <v>2</v>
      </c>
      <c r="G17" s="169">
        <v>2</v>
      </c>
      <c r="H17" s="170">
        <v>2</v>
      </c>
      <c r="I17" s="170">
        <v>2</v>
      </c>
      <c r="J17" s="170">
        <v>2</v>
      </c>
      <c r="K17" s="170">
        <v>1</v>
      </c>
      <c r="L17" s="170">
        <v>1</v>
      </c>
      <c r="M17" s="171">
        <v>0</v>
      </c>
      <c r="O17" s="88"/>
      <c r="P17" s="277"/>
      <c r="Q17" s="280"/>
      <c r="R17" s="283"/>
      <c r="S17" s="283"/>
      <c r="T17" s="283"/>
      <c r="U17" s="283"/>
      <c r="V17" s="283"/>
      <c r="W17" s="270"/>
    </row>
    <row r="18" spans="2:23" ht="20" customHeight="1">
      <c r="B18" s="267"/>
      <c r="C18" s="214" t="s">
        <v>69</v>
      </c>
      <c r="D18" s="167" t="s">
        <v>43</v>
      </c>
      <c r="E18" s="74" t="s">
        <v>0</v>
      </c>
      <c r="F18" s="69">
        <v>1</v>
      </c>
      <c r="G18" s="169">
        <v>1</v>
      </c>
      <c r="H18" s="170">
        <v>1</v>
      </c>
      <c r="I18" s="170">
        <v>1</v>
      </c>
      <c r="J18" s="170">
        <v>1</v>
      </c>
      <c r="K18" s="170">
        <v>1</v>
      </c>
      <c r="L18" s="170">
        <v>1</v>
      </c>
      <c r="M18" s="171">
        <v>0</v>
      </c>
      <c r="O18" s="88"/>
      <c r="P18" s="277"/>
      <c r="Q18" s="280"/>
      <c r="R18" s="283"/>
      <c r="S18" s="283"/>
      <c r="T18" s="283"/>
      <c r="U18" s="283"/>
      <c r="V18" s="283"/>
      <c r="W18" s="270"/>
    </row>
    <row r="19" spans="2:23" ht="20" customHeight="1">
      <c r="B19" s="268"/>
      <c r="C19" s="214" t="s">
        <v>70</v>
      </c>
      <c r="D19" s="165" t="s">
        <v>36</v>
      </c>
      <c r="E19" s="72" t="s">
        <v>78</v>
      </c>
      <c r="F19" s="67">
        <v>1</v>
      </c>
      <c r="G19" s="20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2">
        <v>0</v>
      </c>
      <c r="O19" s="88"/>
      <c r="P19" s="277"/>
      <c r="Q19" s="280"/>
      <c r="R19" s="283"/>
      <c r="S19" s="283"/>
      <c r="T19" s="283"/>
      <c r="U19" s="283"/>
      <c r="V19" s="283"/>
      <c r="W19" s="270"/>
    </row>
    <row r="20" spans="2:23" ht="20" customHeight="1" thickBot="1">
      <c r="B20" s="264"/>
      <c r="C20" s="213" t="s">
        <v>71</v>
      </c>
      <c r="D20" s="166" t="s">
        <v>36</v>
      </c>
      <c r="E20" s="73" t="s">
        <v>78</v>
      </c>
      <c r="F20" s="68">
        <v>2</v>
      </c>
      <c r="G20" s="33">
        <v>2</v>
      </c>
      <c r="H20" s="34">
        <v>2</v>
      </c>
      <c r="I20" s="229">
        <v>1</v>
      </c>
      <c r="J20" s="34">
        <v>1</v>
      </c>
      <c r="K20" s="36">
        <v>1</v>
      </c>
      <c r="L20" s="34">
        <v>0</v>
      </c>
      <c r="M20" s="35">
        <v>0</v>
      </c>
      <c r="O20" s="88"/>
      <c r="P20" s="278"/>
      <c r="Q20" s="281"/>
      <c r="R20" s="284"/>
      <c r="S20" s="284"/>
      <c r="T20" s="284"/>
      <c r="U20" s="284"/>
      <c r="V20" s="284"/>
      <c r="W20" s="271"/>
    </row>
    <row r="21" spans="2:23" ht="20" customHeight="1" thickTop="1">
      <c r="B21" s="266" t="s">
        <v>61</v>
      </c>
      <c r="C21" s="211" t="s">
        <v>65</v>
      </c>
      <c r="D21" s="173" t="s">
        <v>34</v>
      </c>
      <c r="E21" s="174" t="s">
        <v>79</v>
      </c>
      <c r="F21" s="225">
        <v>1</v>
      </c>
      <c r="G21" s="169">
        <v>1</v>
      </c>
      <c r="H21" s="170">
        <v>1</v>
      </c>
      <c r="I21" s="170">
        <v>1</v>
      </c>
      <c r="J21" s="170">
        <v>0</v>
      </c>
      <c r="K21" s="170">
        <v>0</v>
      </c>
      <c r="L21" s="170">
        <v>0</v>
      </c>
      <c r="M21" s="227">
        <v>0</v>
      </c>
      <c r="O21" s="90" t="s">
        <v>39</v>
      </c>
      <c r="P21" s="91">
        <f>F5</f>
        <v>34</v>
      </c>
      <c r="Q21" s="91">
        <f t="shared" ref="Q21:W21" si="3">G5</f>
        <v>27.2</v>
      </c>
      <c r="R21" s="91">
        <f t="shared" si="3"/>
        <v>20.399999999999999</v>
      </c>
      <c r="S21" s="91">
        <f t="shared" si="3"/>
        <v>13.599999999999998</v>
      </c>
      <c r="T21" s="91">
        <f t="shared" si="3"/>
        <v>6.799999999999998</v>
      </c>
      <c r="U21" s="91">
        <f t="shared" si="3"/>
        <v>0</v>
      </c>
      <c r="V21" s="91">
        <f t="shared" si="3"/>
        <v>0</v>
      </c>
      <c r="W21" s="91">
        <f t="shared" si="3"/>
        <v>0</v>
      </c>
    </row>
    <row r="22" spans="2:23" ht="20" customHeight="1" thickBot="1">
      <c r="B22" s="267"/>
      <c r="C22" s="210" t="s">
        <v>66</v>
      </c>
      <c r="D22" s="167" t="s">
        <v>35</v>
      </c>
      <c r="E22" s="74" t="s">
        <v>79</v>
      </c>
      <c r="F22" s="226">
        <v>1</v>
      </c>
      <c r="G22" s="169">
        <v>1</v>
      </c>
      <c r="H22" s="170">
        <v>1</v>
      </c>
      <c r="I22" s="170">
        <v>1</v>
      </c>
      <c r="J22" s="170">
        <v>0</v>
      </c>
      <c r="K22" s="170">
        <v>0</v>
      </c>
      <c r="L22" s="170">
        <v>0</v>
      </c>
      <c r="M22" s="228">
        <v>0</v>
      </c>
      <c r="O22" s="95" t="s">
        <v>40</v>
      </c>
      <c r="P22" s="96">
        <f>F6</f>
        <v>34</v>
      </c>
      <c r="Q22" s="96">
        <f t="shared" ref="Q22:W22" si="4">G6</f>
        <v>33</v>
      </c>
      <c r="R22" s="96">
        <f t="shared" si="4"/>
        <v>31</v>
      </c>
      <c r="S22" s="96">
        <f t="shared" si="4"/>
        <v>27</v>
      </c>
      <c r="T22" s="96">
        <f t="shared" si="4"/>
        <v>16</v>
      </c>
      <c r="U22" s="96">
        <f t="shared" si="4"/>
        <v>12</v>
      </c>
      <c r="V22" s="96">
        <f t="shared" si="4"/>
        <v>7</v>
      </c>
      <c r="W22" s="96">
        <f t="shared" si="4"/>
        <v>0</v>
      </c>
    </row>
    <row r="23" spans="2:23" ht="20" customHeight="1">
      <c r="B23" s="267"/>
      <c r="C23" s="210" t="s">
        <v>74</v>
      </c>
      <c r="D23" s="167" t="s">
        <v>35</v>
      </c>
      <c r="E23" s="74" t="s">
        <v>79</v>
      </c>
      <c r="F23" s="69">
        <v>1</v>
      </c>
      <c r="G23" s="169">
        <v>1</v>
      </c>
      <c r="H23" s="170">
        <v>1</v>
      </c>
      <c r="I23" s="170">
        <v>1</v>
      </c>
      <c r="J23" s="170">
        <v>0</v>
      </c>
      <c r="K23" s="170">
        <v>0</v>
      </c>
      <c r="L23" s="170">
        <v>0</v>
      </c>
      <c r="M23" s="171">
        <v>0</v>
      </c>
      <c r="O23" s="104" t="s">
        <v>34</v>
      </c>
      <c r="P23" s="105">
        <f>SUM(IF($D$7=$O23,F$7,0),IF($D$8=$O23,F$8,0),IF($D$9=$O23,F$9,0),IF($D$10=$O23,F$10,0),IF($D$11=$O23,F$11,0),IF($D$12=$O23,F$12,0),IF($D$13=$O23,F$13,0),IF($D$14=$O23,F$14,0),IF($D$15=$O23,F$15,0),IF($D$16=$O23,F$16,0),IF($D$17=$O23,F$17,0),IF($D$18=$O23,F$18,0),IF($D$19=$O23,F$19,0),IF($D$20=$O23,F$20,0),IF($D$21=$O23,F$21,0),IF($D$22=$O23,F$22,0),IF($D$23=$O23,F$23,0),IF($D$24=$O23,F$24,0),IF($D$25=$O23,F$25,0),IF($D$26=$O23,F$26,0),IF($D$27=$O23,F$27,0),IF($D$28=$O23,F$28,0),IF($D$29=$O23,F$29,0),IF($D$30=$O23,F$30,0))</f>
        <v>6</v>
      </c>
      <c r="Q23" s="308">
        <f t="shared" ref="Q23:W28" si="5">SUM(IF($D$7=$O23,G$7,0),IF($D$8=$O23,G$8,0),IF($D$9=$O23,G$9,0),IF($D$10=$O23,G$10,0),IF($D$11=$O23,G$11,0),IF($D$12=$O23,G$12,0),IF($D$13=$O23,G$13,0),IF($D$14=$O23,G$14,0),IF($D$15=$O23,G$15,0),IF($D$16=$O23,G$16,0),IF($D$17=$O23,G$17,0),IF($D$18=$O23,G$18,0),IF($D$19=$O23,G$19,0),IF($D$20=$O23,G$20,0),IF($D$21=$O23,G$21,0),IF($D$22=$O23,G$22,0),IF($D$23=$O23,G$23,0),IF($D$24=$O23,G$24,0),IF($D$25=$O23,G$25,0),IF($D$26=$O23,G$26,0),IF($D$27=$O23,G$27,0),IF($D$28=$O23,G$28,0),IF($D$29=$O23,G$29,0),IF($D$30=$O23,G$30,0))</f>
        <v>6</v>
      </c>
      <c r="R23" s="309">
        <f t="shared" si="5"/>
        <v>4</v>
      </c>
      <c r="S23" s="309">
        <f t="shared" si="5"/>
        <v>4</v>
      </c>
      <c r="T23" s="309">
        <f t="shared" si="5"/>
        <v>2</v>
      </c>
      <c r="U23" s="309">
        <f t="shared" si="5"/>
        <v>0</v>
      </c>
      <c r="V23" s="309">
        <f t="shared" si="5"/>
        <v>0</v>
      </c>
      <c r="W23" s="310">
        <f t="shared" si="5"/>
        <v>0</v>
      </c>
    </row>
    <row r="24" spans="2:23" ht="20" customHeight="1">
      <c r="B24" s="267"/>
      <c r="C24" s="210" t="s">
        <v>75</v>
      </c>
      <c r="D24" s="167" t="s">
        <v>37</v>
      </c>
      <c r="E24" s="74" t="s">
        <v>1</v>
      </c>
      <c r="F24" s="69">
        <v>1</v>
      </c>
      <c r="G24" s="169">
        <v>1</v>
      </c>
      <c r="H24" s="170">
        <v>1</v>
      </c>
      <c r="I24" s="170">
        <v>1</v>
      </c>
      <c r="J24" s="170">
        <v>1</v>
      </c>
      <c r="K24" s="170">
        <v>1</v>
      </c>
      <c r="L24" s="170">
        <v>1</v>
      </c>
      <c r="M24" s="171">
        <v>0</v>
      </c>
      <c r="O24" s="100" t="s">
        <v>35</v>
      </c>
      <c r="P24" s="101">
        <f t="shared" ref="P24:P28" si="6">SUM(IF($D$7=$O24,F$7,0),IF($D$8=$O24,F$8,0),IF($D$9=$O24,F$9,0),IF($D$10=$O24,F$10,0),IF($D$11=$O24,F$11,0),IF($D$12=$O24,F$12,0),IF($D$13=$O24,F$13,0),IF($D$14=$O24,F$14,0),IF($D$15=$O24,F$15,0),IF($D$16=$O24,F$16,0),IF($D$17=$O24,F$17,0),IF($D$18=$O24,F$18,0),IF($D$19=$O24,F$19,0),IF($D$20=$O24,F$20,0),IF($D$21=$O24,F$21,0),IF($D$22=$O24,F$22,0),IF($D$23=$O24,F$23,0),IF($D$24=$O24,F$24,0),IF($D$25=$O24,F$25,0),IF($D$26=$O24,F$26,0),IF($D$27=$O24,F$27,0),IF($D$28=$O24,F$28,0),IF($D$29=$O24,F$29,0),IF($D$30=$O24,F$30,0))</f>
        <v>8</v>
      </c>
      <c r="Q24" s="311">
        <f t="shared" si="5"/>
        <v>8</v>
      </c>
      <c r="R24" s="312">
        <f t="shared" si="5"/>
        <v>8</v>
      </c>
      <c r="S24" s="312">
        <f t="shared" si="5"/>
        <v>8</v>
      </c>
      <c r="T24" s="312">
        <f t="shared" si="5"/>
        <v>4</v>
      </c>
      <c r="U24" s="312">
        <f t="shared" si="5"/>
        <v>3</v>
      </c>
      <c r="V24" s="312">
        <f t="shared" si="5"/>
        <v>1</v>
      </c>
      <c r="W24" s="313">
        <f t="shared" si="5"/>
        <v>0</v>
      </c>
    </row>
    <row r="25" spans="2:23" ht="20" customHeight="1">
      <c r="B25" s="268"/>
      <c r="C25" s="210" t="s">
        <v>69</v>
      </c>
      <c r="D25" s="167" t="s">
        <v>43</v>
      </c>
      <c r="E25" s="74" t="s">
        <v>79</v>
      </c>
      <c r="F25" s="69">
        <v>1</v>
      </c>
      <c r="G25" s="169">
        <v>1</v>
      </c>
      <c r="H25" s="170">
        <v>1</v>
      </c>
      <c r="I25" s="170">
        <v>1</v>
      </c>
      <c r="J25" s="170">
        <v>0</v>
      </c>
      <c r="K25" s="170">
        <v>0</v>
      </c>
      <c r="L25" s="170">
        <v>0</v>
      </c>
      <c r="M25" s="171">
        <v>0</v>
      </c>
      <c r="O25" s="102" t="s">
        <v>36</v>
      </c>
      <c r="P25" s="103">
        <f t="shared" si="6"/>
        <v>9</v>
      </c>
      <c r="Q25" s="314">
        <f t="shared" si="5"/>
        <v>8</v>
      </c>
      <c r="R25" s="315">
        <f t="shared" si="5"/>
        <v>8</v>
      </c>
      <c r="S25" s="315">
        <f t="shared" si="5"/>
        <v>4</v>
      </c>
      <c r="T25" s="315">
        <f t="shared" si="5"/>
        <v>2</v>
      </c>
      <c r="U25" s="315">
        <f t="shared" si="5"/>
        <v>2</v>
      </c>
      <c r="V25" s="315">
        <f t="shared" si="5"/>
        <v>0</v>
      </c>
      <c r="W25" s="316">
        <f t="shared" si="5"/>
        <v>0</v>
      </c>
    </row>
    <row r="26" spans="2:23" ht="20" customHeight="1">
      <c r="B26" s="268"/>
      <c r="C26" s="212" t="s">
        <v>70</v>
      </c>
      <c r="D26" s="165" t="s">
        <v>36</v>
      </c>
      <c r="E26" s="72" t="s">
        <v>79</v>
      </c>
      <c r="F26" s="67">
        <v>1</v>
      </c>
      <c r="G26" s="169">
        <v>1</v>
      </c>
      <c r="H26" s="170">
        <v>1</v>
      </c>
      <c r="I26" s="170">
        <v>1</v>
      </c>
      <c r="J26" s="170">
        <v>0</v>
      </c>
      <c r="K26" s="170">
        <v>0</v>
      </c>
      <c r="L26" s="170">
        <v>0</v>
      </c>
      <c r="M26" s="22">
        <v>0</v>
      </c>
      <c r="O26" s="115" t="s">
        <v>43</v>
      </c>
      <c r="P26" s="116">
        <f t="shared" si="6"/>
        <v>3</v>
      </c>
      <c r="Q26" s="317">
        <f t="shared" si="5"/>
        <v>3</v>
      </c>
      <c r="R26" s="318">
        <f t="shared" si="5"/>
        <v>3</v>
      </c>
      <c r="S26" s="318">
        <f t="shared" si="5"/>
        <v>3</v>
      </c>
      <c r="T26" s="318">
        <f t="shared" si="5"/>
        <v>2</v>
      </c>
      <c r="U26" s="318">
        <f t="shared" si="5"/>
        <v>2</v>
      </c>
      <c r="V26" s="318">
        <f t="shared" si="5"/>
        <v>2</v>
      </c>
      <c r="W26" s="319">
        <f t="shared" si="5"/>
        <v>0</v>
      </c>
    </row>
    <row r="27" spans="2:23" ht="20" customHeight="1" thickBot="1">
      <c r="B27" s="264"/>
      <c r="C27" s="213" t="s">
        <v>77</v>
      </c>
      <c r="D27" s="166" t="s">
        <v>36</v>
      </c>
      <c r="E27" s="73" t="s">
        <v>79</v>
      </c>
      <c r="F27" s="68">
        <v>2</v>
      </c>
      <c r="G27" s="33">
        <v>1</v>
      </c>
      <c r="H27" s="34">
        <v>1</v>
      </c>
      <c r="I27" s="34">
        <v>1</v>
      </c>
      <c r="J27" s="34">
        <v>0</v>
      </c>
      <c r="K27" s="34">
        <v>0</v>
      </c>
      <c r="L27" s="34">
        <v>0</v>
      </c>
      <c r="M27" s="35">
        <v>0</v>
      </c>
      <c r="O27" s="122" t="s">
        <v>37</v>
      </c>
      <c r="P27" s="123">
        <f t="shared" si="6"/>
        <v>5</v>
      </c>
      <c r="Q27" s="320">
        <f t="shared" si="5"/>
        <v>5</v>
      </c>
      <c r="R27" s="321">
        <f t="shared" si="5"/>
        <v>5</v>
      </c>
      <c r="S27" s="321">
        <f t="shared" si="5"/>
        <v>5</v>
      </c>
      <c r="T27" s="321">
        <f t="shared" si="5"/>
        <v>5</v>
      </c>
      <c r="U27" s="321">
        <f t="shared" si="5"/>
        <v>4</v>
      </c>
      <c r="V27" s="321">
        <f t="shared" si="5"/>
        <v>4</v>
      </c>
      <c r="W27" s="322">
        <f t="shared" si="5"/>
        <v>0</v>
      </c>
    </row>
    <row r="28" spans="2:23" ht="20" customHeight="1" thickTop="1" thickBot="1">
      <c r="B28" s="266" t="s">
        <v>63</v>
      </c>
      <c r="C28" s="210" t="s">
        <v>65</v>
      </c>
      <c r="D28" s="167" t="s">
        <v>34</v>
      </c>
      <c r="E28" s="74" t="s">
        <v>1</v>
      </c>
      <c r="F28" s="69">
        <v>1</v>
      </c>
      <c r="G28" s="169">
        <v>1</v>
      </c>
      <c r="H28" s="170">
        <v>1</v>
      </c>
      <c r="I28" s="170">
        <v>1</v>
      </c>
      <c r="J28" s="170">
        <v>0</v>
      </c>
      <c r="K28" s="170">
        <v>0</v>
      </c>
      <c r="L28" s="170">
        <v>0</v>
      </c>
      <c r="M28" s="171">
        <v>0</v>
      </c>
      <c r="O28" s="127" t="s">
        <v>42</v>
      </c>
      <c r="P28" s="128">
        <f t="shared" si="6"/>
        <v>0</v>
      </c>
      <c r="Q28" s="323">
        <f t="shared" si="5"/>
        <v>0</v>
      </c>
      <c r="R28" s="324">
        <f t="shared" si="5"/>
        <v>0</v>
      </c>
      <c r="S28" s="324">
        <f t="shared" si="5"/>
        <v>0</v>
      </c>
      <c r="T28" s="324">
        <f t="shared" si="5"/>
        <v>0</v>
      </c>
      <c r="U28" s="324">
        <f t="shared" si="5"/>
        <v>0</v>
      </c>
      <c r="V28" s="324">
        <f t="shared" si="5"/>
        <v>0</v>
      </c>
      <c r="W28" s="325">
        <f t="shared" si="5"/>
        <v>0</v>
      </c>
    </row>
    <row r="29" spans="2:23" ht="20" customHeight="1">
      <c r="B29" s="267"/>
      <c r="C29" s="210" t="s">
        <v>66</v>
      </c>
      <c r="D29" s="167" t="s">
        <v>35</v>
      </c>
      <c r="E29" s="74" t="s">
        <v>54</v>
      </c>
      <c r="F29" s="69">
        <v>1</v>
      </c>
      <c r="G29" s="169">
        <v>1</v>
      </c>
      <c r="H29" s="170">
        <v>1</v>
      </c>
      <c r="I29" s="170">
        <v>1</v>
      </c>
      <c r="J29" s="170">
        <v>0</v>
      </c>
      <c r="K29" s="170">
        <v>0</v>
      </c>
      <c r="L29" s="170">
        <v>0</v>
      </c>
      <c r="M29" s="171">
        <v>0</v>
      </c>
    </row>
    <row r="30" spans="2:23" ht="20" customHeight="1">
      <c r="B30" s="267"/>
      <c r="C30" s="210" t="s">
        <v>81</v>
      </c>
      <c r="D30" s="167" t="s">
        <v>35</v>
      </c>
      <c r="E30" s="74" t="s">
        <v>1</v>
      </c>
      <c r="F30" s="69">
        <v>1</v>
      </c>
      <c r="G30" s="169">
        <v>1</v>
      </c>
      <c r="H30" s="170">
        <v>1</v>
      </c>
      <c r="I30" s="170">
        <v>1</v>
      </c>
      <c r="J30" s="170">
        <v>0</v>
      </c>
      <c r="K30" s="170">
        <v>0</v>
      </c>
      <c r="L30" s="170">
        <v>0</v>
      </c>
      <c r="M30" s="171">
        <v>0</v>
      </c>
    </row>
    <row r="31" spans="2:23" ht="20" customHeight="1">
      <c r="B31" s="267"/>
      <c r="C31" s="210" t="s">
        <v>82</v>
      </c>
      <c r="D31" s="167" t="s">
        <v>37</v>
      </c>
      <c r="E31" s="74" t="s">
        <v>53</v>
      </c>
      <c r="F31" s="69">
        <v>1</v>
      </c>
      <c r="G31" s="169">
        <v>1</v>
      </c>
      <c r="H31" s="170">
        <v>1</v>
      </c>
      <c r="I31" s="170">
        <v>1</v>
      </c>
      <c r="J31" s="170">
        <v>1</v>
      </c>
      <c r="K31" s="170">
        <v>1</v>
      </c>
      <c r="L31" s="170">
        <v>0</v>
      </c>
      <c r="M31" s="171">
        <v>0</v>
      </c>
    </row>
    <row r="32" spans="2:23" ht="20" customHeight="1">
      <c r="B32" s="268"/>
      <c r="C32" s="210" t="s">
        <v>76</v>
      </c>
      <c r="D32" s="167" t="s">
        <v>43</v>
      </c>
      <c r="E32" s="74" t="s">
        <v>56</v>
      </c>
      <c r="F32" s="69">
        <v>1</v>
      </c>
      <c r="G32" s="169">
        <v>1</v>
      </c>
      <c r="H32" s="170">
        <v>1</v>
      </c>
      <c r="I32" s="170">
        <v>1</v>
      </c>
      <c r="J32" s="170">
        <v>0</v>
      </c>
      <c r="K32" s="170">
        <v>0</v>
      </c>
      <c r="L32" s="170">
        <v>0</v>
      </c>
      <c r="M32" s="171">
        <v>0</v>
      </c>
    </row>
    <row r="33" spans="2:13" ht="20" customHeight="1" thickBot="1">
      <c r="B33" s="268"/>
      <c r="C33" s="212" t="s">
        <v>69</v>
      </c>
      <c r="D33" s="165" t="s">
        <v>43</v>
      </c>
      <c r="E33" s="72" t="s">
        <v>53</v>
      </c>
      <c r="F33" s="67">
        <v>1</v>
      </c>
      <c r="G33" s="20">
        <v>1</v>
      </c>
      <c r="H33" s="21">
        <v>1</v>
      </c>
      <c r="I33" s="21">
        <v>1</v>
      </c>
      <c r="J33" s="21">
        <v>0</v>
      </c>
      <c r="K33" s="21">
        <v>0</v>
      </c>
      <c r="L33" s="21">
        <v>0</v>
      </c>
      <c r="M33" s="22">
        <v>0</v>
      </c>
    </row>
    <row r="34" spans="2:13" ht="20" customHeight="1" thickTop="1">
      <c r="B34" s="263"/>
      <c r="C34" s="172"/>
      <c r="D34" s="173"/>
      <c r="E34" s="174"/>
      <c r="F34" s="175"/>
      <c r="G34" s="49"/>
      <c r="H34" s="50"/>
      <c r="I34" s="50"/>
      <c r="J34" s="50"/>
      <c r="K34" s="50"/>
      <c r="L34" s="50"/>
      <c r="M34" s="51"/>
    </row>
    <row r="35" spans="2:13" ht="20" customHeight="1">
      <c r="B35" s="268"/>
      <c r="D35" s="84"/>
      <c r="E35" s="72"/>
      <c r="F35" s="67"/>
      <c r="G35" s="20"/>
      <c r="H35" s="21"/>
      <c r="I35" s="21"/>
      <c r="J35" s="21"/>
      <c r="K35" s="21"/>
      <c r="L35" s="21"/>
      <c r="M35" s="22"/>
    </row>
    <row r="36" spans="2:13" ht="20" customHeight="1" thickBot="1">
      <c r="B36" s="264"/>
      <c r="C36" s="85"/>
      <c r="D36" s="166"/>
      <c r="E36" s="73"/>
      <c r="F36" s="68"/>
      <c r="G36" s="33"/>
      <c r="H36" s="34"/>
      <c r="I36" s="34"/>
      <c r="J36" s="34"/>
      <c r="K36" s="34"/>
      <c r="L36" s="34"/>
      <c r="M36" s="35"/>
    </row>
    <row r="37" spans="2:13" ht="20" customHeight="1" thickTop="1">
      <c r="B37" s="263"/>
      <c r="C37" s="86"/>
      <c r="D37" s="167"/>
      <c r="E37" s="74"/>
      <c r="F37" s="69"/>
      <c r="G37" s="169"/>
      <c r="H37" s="170"/>
      <c r="I37" s="170"/>
      <c r="J37" s="170"/>
      <c r="K37" s="170"/>
      <c r="L37" s="170"/>
      <c r="M37" s="171"/>
    </row>
    <row r="38" spans="2:13" ht="20" customHeight="1">
      <c r="B38" s="268"/>
      <c r="C38" s="84"/>
      <c r="D38" s="165"/>
      <c r="E38" s="72"/>
      <c r="F38" s="67"/>
      <c r="G38" s="20"/>
      <c r="H38" s="21"/>
      <c r="I38" s="21"/>
      <c r="J38" s="21"/>
      <c r="K38" s="21"/>
      <c r="L38" s="21"/>
      <c r="M38" s="22"/>
    </row>
    <row r="39" spans="2:13" ht="20" customHeight="1" thickBot="1">
      <c r="B39" s="264"/>
      <c r="C39" s="85"/>
      <c r="D39" s="166"/>
      <c r="E39" s="73"/>
      <c r="F39" s="68"/>
      <c r="G39" s="33"/>
      <c r="H39" s="34"/>
      <c r="I39" s="34"/>
      <c r="J39" s="34"/>
      <c r="K39" s="34"/>
      <c r="L39" s="34"/>
      <c r="M39" s="35"/>
    </row>
    <row r="40" spans="2:13" ht="20" customHeight="1" thickTop="1">
      <c r="B40" s="263"/>
      <c r="C40" s="172"/>
      <c r="D40" s="173"/>
      <c r="E40" s="174"/>
      <c r="F40" s="175"/>
      <c r="G40" s="49"/>
      <c r="H40" s="50"/>
      <c r="I40" s="50"/>
      <c r="J40" s="50"/>
      <c r="K40" s="50"/>
      <c r="L40" s="50"/>
      <c r="M40" s="51"/>
    </row>
    <row r="41" spans="2:13" ht="20" customHeight="1" thickBot="1">
      <c r="B41" s="264"/>
      <c r="C41" s="85"/>
      <c r="D41" s="166"/>
      <c r="E41" s="73"/>
      <c r="F41" s="68"/>
      <c r="G41" s="33"/>
      <c r="H41" s="34"/>
      <c r="I41" s="34"/>
      <c r="J41" s="34"/>
      <c r="K41" s="34"/>
      <c r="L41" s="34"/>
      <c r="M41" s="35"/>
    </row>
    <row r="42" spans="2:13" ht="20" customHeight="1" thickTop="1">
      <c r="B42" s="263"/>
      <c r="C42" s="86"/>
      <c r="D42" s="167"/>
      <c r="E42" s="74"/>
      <c r="F42" s="69"/>
      <c r="G42" s="169"/>
      <c r="H42" s="170"/>
      <c r="I42" s="170"/>
      <c r="J42" s="170"/>
      <c r="K42" s="170"/>
      <c r="L42" s="170"/>
      <c r="M42" s="171"/>
    </row>
    <row r="43" spans="2:13" ht="20" customHeight="1" thickBot="1">
      <c r="B43" s="265"/>
      <c r="C43" s="87"/>
      <c r="D43" s="168"/>
      <c r="E43" s="75"/>
      <c r="F43" s="70"/>
      <c r="G43" s="52"/>
      <c r="H43" s="53"/>
      <c r="I43" s="53"/>
      <c r="J43" s="53"/>
      <c r="K43" s="53"/>
      <c r="L43" s="53"/>
      <c r="M43" s="54"/>
    </row>
    <row r="44" spans="2:13" ht="20" customHeight="1">
      <c r="B44" s="63"/>
      <c r="C44" s="63"/>
      <c r="D44" s="82"/>
      <c r="E44" s="63"/>
      <c r="F44" s="62" t="str">
        <f>IF(SUM(F7:F43)=F6,"",IF(SUM(F7:F43)=0,"","ERR"))</f>
        <v/>
      </c>
      <c r="G44" s="62" t="str">
        <f>IF(SUM(G7:G43)=G6,"",IF(SUM(G7:G43)=0,"","ERR"))</f>
        <v/>
      </c>
      <c r="H44" s="62" t="str">
        <f>IF(SUM(H7:H43)=H6,"",IF(SUM(H7:H43)=0,"","ERR"))</f>
        <v/>
      </c>
      <c r="I44" s="62" t="str">
        <f>IF(SUM(I7:I43)=I6,"",IF(SUM(I7:I43)=0,"","ERR"))</f>
        <v/>
      </c>
      <c r="J44" s="62" t="str">
        <f>IF(SUM(J7:J43)=J6,"",IF(SUM(J7:J43)=0,"","ERR"))</f>
        <v/>
      </c>
      <c r="K44" s="62" t="str">
        <f>IF(SUM(K7:K43)=K6,"",IF(SUM(K7:K43)=0,"","ERR"))</f>
        <v/>
      </c>
      <c r="L44" s="62" t="str">
        <f>IF(SUM(L7:L43)=L6,"",IF(SUM(L7:L43)=0,"","ERR"))</f>
        <v/>
      </c>
      <c r="M44" s="62" t="str">
        <f>IF(SUM(M7:M43)=M6,"",IF(SUM(M7:M43)=0,"","ERR"))</f>
        <v/>
      </c>
    </row>
    <row r="45" spans="2:13" ht="20" customHeight="1">
      <c r="G45"/>
    </row>
  </sheetData>
  <mergeCells count="23">
    <mergeCell ref="W16:W20"/>
    <mergeCell ref="D3:D4"/>
    <mergeCell ref="B3:B4"/>
    <mergeCell ref="P16:P20"/>
    <mergeCell ref="Q16:Q20"/>
    <mergeCell ref="R16:R20"/>
    <mergeCell ref="S16:S20"/>
    <mergeCell ref="C3:C4"/>
    <mergeCell ref="E3:E4"/>
    <mergeCell ref="B7:B13"/>
    <mergeCell ref="G3:M3"/>
    <mergeCell ref="T16:T20"/>
    <mergeCell ref="U16:U20"/>
    <mergeCell ref="V16:V20"/>
    <mergeCell ref="B5:E5"/>
    <mergeCell ref="B6:E6"/>
    <mergeCell ref="B40:B41"/>
    <mergeCell ref="B42:B43"/>
    <mergeCell ref="B14:B20"/>
    <mergeCell ref="B34:B36"/>
    <mergeCell ref="B37:B39"/>
    <mergeCell ref="B21:B27"/>
    <mergeCell ref="B28:B33"/>
  </mergeCells>
  <phoneticPr fontId="0" type="noConversion"/>
  <conditionalFormatting sqref="G7:M43">
    <cfRule type="expression" dxfId="25" priority="33">
      <formula>G$2="S"</formula>
    </cfRule>
    <cfRule type="expression" dxfId="24" priority="34">
      <formula>G$4&lt;TODAY()</formula>
    </cfRule>
  </conditionalFormatting>
  <conditionalFormatting sqref="Q23:W28">
    <cfRule type="expression" dxfId="3" priority="1">
      <formula>Q$13="S"</formula>
    </cfRule>
    <cfRule type="expression" dxfId="2" priority="2">
      <formula>Q$13&lt;TODAY()</formula>
    </cfRule>
  </conditionalFormatting>
  <dataValidations count="1">
    <dataValidation type="whole" allowBlank="1" showInputMessage="1" showErrorMessage="1" sqref="F7:M43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D7:D34 D36:D43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Check!$D$2:$D$18</xm:f>
          </x14:formula1>
          <xm:sqref>E7:E43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3"/>
  <sheetViews>
    <sheetView zoomScale="85" zoomScaleNormal="85" zoomScalePageLayoutView="85" workbookViewId="0">
      <selection activeCell="P16" sqref="P1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63.33203125" style="7" bestFit="1" customWidth="1"/>
    <col min="4" max="4" width="12.83203125" style="76" customWidth="1"/>
    <col min="5" max="5" width="22.6640625" style="7" bestFit="1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8">
        <f>COUNT(F7:F31)+COUNTBLANK(F7:F31)</f>
        <v>25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274" t="s">
        <v>28</v>
      </c>
      <c r="C3" s="285" t="s">
        <v>29</v>
      </c>
      <c r="D3" s="272" t="s">
        <v>33</v>
      </c>
      <c r="E3" s="287" t="s">
        <v>30</v>
      </c>
      <c r="F3" s="149">
        <v>5</v>
      </c>
      <c r="G3" s="291" t="s">
        <v>31</v>
      </c>
      <c r="H3" s="292"/>
      <c r="I3" s="292"/>
      <c r="J3" s="292"/>
      <c r="K3" s="292"/>
      <c r="L3" s="292"/>
      <c r="M3" s="293"/>
    </row>
    <row r="4" spans="2:23" ht="60" customHeight="1" thickBot="1">
      <c r="B4" s="275"/>
      <c r="C4" s="286"/>
      <c r="D4" s="273"/>
      <c r="E4" s="288"/>
      <c r="F4" s="55" t="s">
        <v>38</v>
      </c>
      <c r="G4" s="46">
        <v>41022</v>
      </c>
      <c r="H4" s="47">
        <f t="shared" ref="H4:M4" si="1">G4+1</f>
        <v>41023</v>
      </c>
      <c r="I4" s="47">
        <f t="shared" si="1"/>
        <v>41024</v>
      </c>
      <c r="J4" s="47">
        <f t="shared" si="1"/>
        <v>41025</v>
      </c>
      <c r="K4" s="47">
        <f t="shared" si="1"/>
        <v>41026</v>
      </c>
      <c r="L4" s="47">
        <f t="shared" si="1"/>
        <v>41027</v>
      </c>
      <c r="M4" s="48">
        <f t="shared" si="1"/>
        <v>41028</v>
      </c>
    </row>
    <row r="5" spans="2:23" ht="20" customHeight="1">
      <c r="B5" s="294" t="s">
        <v>32</v>
      </c>
      <c r="C5" s="295"/>
      <c r="D5" s="295"/>
      <c r="E5" s="296"/>
      <c r="F5" s="64">
        <f>F6</f>
        <v>38</v>
      </c>
      <c r="G5" s="56">
        <f t="shared" ref="G5:M5" si="2">MAX(0,F5-$F$5/$F$3)</f>
        <v>30.4</v>
      </c>
      <c r="H5" s="57">
        <f t="shared" si="2"/>
        <v>22.799999999999997</v>
      </c>
      <c r="I5" s="57">
        <f t="shared" si="2"/>
        <v>15.199999999999998</v>
      </c>
      <c r="J5" s="57">
        <f t="shared" si="2"/>
        <v>7.5999999999999979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297" t="s">
        <v>24</v>
      </c>
      <c r="C6" s="298"/>
      <c r="D6" s="298"/>
      <c r="E6" s="299"/>
      <c r="F6" s="65">
        <f>SUM(F7:F31)</f>
        <v>38</v>
      </c>
      <c r="G6" s="59">
        <f t="shared" ref="G6:M6" si="3">IF(COUNTBLANK(G7:G31)=$F$2,F6,SUM(G7:G31))</f>
        <v>35</v>
      </c>
      <c r="H6" s="60">
        <f t="shared" si="3"/>
        <v>35</v>
      </c>
      <c r="I6" s="60">
        <f t="shared" si="3"/>
        <v>26</v>
      </c>
      <c r="J6" s="60">
        <f t="shared" si="3"/>
        <v>24</v>
      </c>
      <c r="K6" s="60">
        <f t="shared" si="3"/>
        <v>22</v>
      </c>
      <c r="L6" s="60">
        <f t="shared" si="3"/>
        <v>11</v>
      </c>
      <c r="M6" s="61">
        <f t="shared" si="3"/>
        <v>0</v>
      </c>
    </row>
    <row r="7" spans="2:23" ht="20" customHeight="1">
      <c r="B7" s="300" t="s">
        <v>83</v>
      </c>
      <c r="C7" s="83" t="s">
        <v>103</v>
      </c>
      <c r="D7" s="164" t="s">
        <v>42</v>
      </c>
      <c r="E7" s="71" t="s">
        <v>53</v>
      </c>
      <c r="F7" s="66">
        <v>1</v>
      </c>
      <c r="G7" s="17">
        <v>1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 thickBot="1">
      <c r="B8" s="264"/>
      <c r="C8" s="85" t="s">
        <v>104</v>
      </c>
      <c r="D8" s="166" t="s">
        <v>42</v>
      </c>
      <c r="E8" s="73" t="s">
        <v>56</v>
      </c>
      <c r="F8" s="68">
        <v>1</v>
      </c>
      <c r="G8" s="33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5">
        <v>0</v>
      </c>
    </row>
    <row r="9" spans="2:23" ht="20" customHeight="1" thickTop="1">
      <c r="B9" s="263" t="s">
        <v>85</v>
      </c>
      <c r="C9" s="86" t="s">
        <v>105</v>
      </c>
      <c r="D9" s="167" t="s">
        <v>34</v>
      </c>
      <c r="E9" s="74" t="s">
        <v>53</v>
      </c>
      <c r="F9" s="69">
        <v>1</v>
      </c>
      <c r="G9" s="169">
        <v>1</v>
      </c>
      <c r="H9" s="170">
        <v>1</v>
      </c>
      <c r="I9" s="170">
        <v>0</v>
      </c>
      <c r="J9" s="170">
        <v>0</v>
      </c>
      <c r="K9" s="170">
        <v>0</v>
      </c>
      <c r="L9" s="170">
        <v>0</v>
      </c>
      <c r="M9" s="171">
        <v>0</v>
      </c>
    </row>
    <row r="10" spans="2:23" ht="20" customHeight="1">
      <c r="B10" s="268"/>
      <c r="C10" s="84" t="s">
        <v>106</v>
      </c>
      <c r="D10" s="165" t="s">
        <v>34</v>
      </c>
      <c r="E10" s="72" t="s">
        <v>56</v>
      </c>
      <c r="F10" s="67">
        <v>1</v>
      </c>
      <c r="G10" s="20">
        <v>1</v>
      </c>
      <c r="H10" s="21">
        <v>1</v>
      </c>
      <c r="I10" s="21">
        <v>1</v>
      </c>
      <c r="J10" s="21">
        <v>1</v>
      </c>
      <c r="K10" s="21">
        <v>0</v>
      </c>
      <c r="L10" s="21">
        <v>0</v>
      </c>
      <c r="M10" s="22">
        <v>0</v>
      </c>
    </row>
    <row r="11" spans="2:23" ht="20" customHeight="1">
      <c r="B11" s="268"/>
      <c r="C11" s="234" t="s">
        <v>107</v>
      </c>
      <c r="D11" s="215" t="s">
        <v>34</v>
      </c>
      <c r="E11" s="216" t="s">
        <v>1</v>
      </c>
      <c r="F11" s="217">
        <v>1</v>
      </c>
      <c r="G11" s="218">
        <v>1</v>
      </c>
      <c r="H11" s="219">
        <v>1</v>
      </c>
      <c r="I11" s="219">
        <v>0</v>
      </c>
      <c r="J11" s="219">
        <v>0</v>
      </c>
      <c r="K11" s="219">
        <v>0</v>
      </c>
      <c r="L11" s="219">
        <v>0</v>
      </c>
      <c r="M11" s="220">
        <v>0</v>
      </c>
    </row>
    <row r="12" spans="2:23" ht="20" customHeight="1">
      <c r="B12" s="268"/>
      <c r="C12" s="234" t="s">
        <v>108</v>
      </c>
      <c r="D12" s="215" t="s">
        <v>34</v>
      </c>
      <c r="E12" s="216" t="s">
        <v>53</v>
      </c>
      <c r="F12" s="217">
        <v>1</v>
      </c>
      <c r="G12" s="218">
        <v>1</v>
      </c>
      <c r="H12" s="219">
        <v>1</v>
      </c>
      <c r="I12" s="219">
        <v>0</v>
      </c>
      <c r="J12" s="219">
        <v>0</v>
      </c>
      <c r="K12" s="219">
        <v>0</v>
      </c>
      <c r="L12" s="219">
        <v>0</v>
      </c>
      <c r="M12" s="220">
        <v>0</v>
      </c>
    </row>
    <row r="13" spans="2:23" ht="20" customHeight="1">
      <c r="B13" s="268"/>
      <c r="C13" s="234" t="s">
        <v>109</v>
      </c>
      <c r="D13" s="215" t="s">
        <v>35</v>
      </c>
      <c r="E13" s="216" t="s">
        <v>53</v>
      </c>
      <c r="F13" s="217">
        <v>1</v>
      </c>
      <c r="G13" s="218">
        <v>1</v>
      </c>
      <c r="H13" s="219">
        <v>1</v>
      </c>
      <c r="I13" s="219">
        <v>0</v>
      </c>
      <c r="J13" s="219">
        <v>0</v>
      </c>
      <c r="K13" s="219">
        <v>0</v>
      </c>
      <c r="L13" s="219">
        <v>0</v>
      </c>
      <c r="M13" s="220">
        <v>0</v>
      </c>
    </row>
    <row r="14" spans="2:23" ht="20" customHeight="1" thickBot="1">
      <c r="B14" s="268"/>
      <c r="C14" s="234" t="s">
        <v>110</v>
      </c>
      <c r="D14" s="215" t="s">
        <v>35</v>
      </c>
      <c r="E14" s="216" t="s">
        <v>0</v>
      </c>
      <c r="F14" s="217">
        <v>1</v>
      </c>
      <c r="G14" s="218">
        <v>0</v>
      </c>
      <c r="H14" s="219">
        <v>0</v>
      </c>
      <c r="I14" s="219">
        <v>0</v>
      </c>
      <c r="J14" s="219">
        <v>0</v>
      </c>
      <c r="K14" s="219">
        <v>0</v>
      </c>
      <c r="L14" s="219">
        <v>0</v>
      </c>
      <c r="M14" s="220">
        <v>0</v>
      </c>
      <c r="O14" s="88"/>
      <c r="P14" s="88"/>
      <c r="Q14" s="89" t="str">
        <f>CHOOSE(WEEKDAY(Q15),"S","M","T","W","R","F","S")</f>
        <v>M</v>
      </c>
      <c r="R14" s="89" t="str">
        <f>CHOOSE(WEEKDAY(R15),"S","M","T","W","R","F","S")</f>
        <v>T</v>
      </c>
      <c r="S14" s="89" t="str">
        <f>CHOOSE(WEEKDAY(S15),"S","M","T","W","R","F","S")</f>
        <v>W</v>
      </c>
      <c r="T14" s="89" t="str">
        <f>CHOOSE(WEEKDAY(T15),"S","M","T","W","R","F","S")</f>
        <v>R</v>
      </c>
      <c r="U14" s="89" t="str">
        <f>CHOOSE(WEEKDAY(U15),"S","M","T","W","R","F","S")</f>
        <v>F</v>
      </c>
      <c r="V14" s="89" t="str">
        <f>CHOOSE(WEEKDAY(V15),"S","M","T","W","R","F","S")</f>
        <v>S</v>
      </c>
      <c r="W14" s="89" t="str">
        <f>CHOOSE(WEEKDAY(W15),"S","M","T","W","R","F","S")</f>
        <v>S</v>
      </c>
    </row>
    <row r="15" spans="2:23" ht="20" customHeight="1" thickBot="1">
      <c r="B15" s="268"/>
      <c r="C15" s="234" t="s">
        <v>111</v>
      </c>
      <c r="D15" s="215" t="s">
        <v>37</v>
      </c>
      <c r="E15" s="216" t="s">
        <v>55</v>
      </c>
      <c r="F15" s="217">
        <v>3</v>
      </c>
      <c r="G15" s="218">
        <v>2</v>
      </c>
      <c r="H15" s="219">
        <v>2</v>
      </c>
      <c r="I15" s="219">
        <v>1</v>
      </c>
      <c r="J15" s="219">
        <v>0</v>
      </c>
      <c r="K15" s="219">
        <v>0</v>
      </c>
      <c r="L15" s="219">
        <v>0</v>
      </c>
      <c r="M15" s="220">
        <v>0</v>
      </c>
      <c r="O15" s="88"/>
      <c r="P15" s="231" t="s">
        <v>38</v>
      </c>
      <c r="Q15" s="232">
        <f>G4</f>
        <v>41022</v>
      </c>
      <c r="R15" s="233">
        <f>H4</f>
        <v>41023</v>
      </c>
      <c r="S15" s="233">
        <f>I4</f>
        <v>41024</v>
      </c>
      <c r="T15" s="233">
        <f>J4</f>
        <v>41025</v>
      </c>
      <c r="U15" s="233">
        <f>K4</f>
        <v>41026</v>
      </c>
      <c r="V15" s="233">
        <f>L4</f>
        <v>41027</v>
      </c>
      <c r="W15" s="230">
        <f>M4</f>
        <v>41028</v>
      </c>
    </row>
    <row r="16" spans="2:23" ht="20" customHeight="1">
      <c r="B16" s="268"/>
      <c r="C16" s="234" t="s">
        <v>113</v>
      </c>
      <c r="D16" s="215" t="s">
        <v>36</v>
      </c>
      <c r="E16" s="216" t="s">
        <v>0</v>
      </c>
      <c r="F16" s="217">
        <v>1</v>
      </c>
      <c r="G16" s="218">
        <v>1</v>
      </c>
      <c r="H16" s="219">
        <v>1</v>
      </c>
      <c r="I16" s="219">
        <v>1</v>
      </c>
      <c r="J16" s="219">
        <v>1</v>
      </c>
      <c r="K16" s="219">
        <v>1</v>
      </c>
      <c r="L16" s="219">
        <v>1</v>
      </c>
      <c r="M16" s="220">
        <v>0</v>
      </c>
      <c r="O16" s="90" t="s">
        <v>39</v>
      </c>
      <c r="P16" s="91">
        <f>F5</f>
        <v>38</v>
      </c>
      <c r="Q16" s="92">
        <f>G5</f>
        <v>30.4</v>
      </c>
      <c r="R16" s="93">
        <f>H5</f>
        <v>22.799999999999997</v>
      </c>
      <c r="S16" s="93">
        <f>I5</f>
        <v>15.199999999999998</v>
      </c>
      <c r="T16" s="93">
        <f>J5</f>
        <v>7.5999999999999979</v>
      </c>
      <c r="U16" s="93">
        <f>K5</f>
        <v>0</v>
      </c>
      <c r="V16" s="93">
        <f>L5</f>
        <v>0</v>
      </c>
      <c r="W16" s="94">
        <f>M5</f>
        <v>0</v>
      </c>
    </row>
    <row r="17" spans="2:23" ht="20" customHeight="1" thickBot="1">
      <c r="B17" s="264"/>
      <c r="C17" s="85" t="s">
        <v>112</v>
      </c>
      <c r="D17" s="166" t="s">
        <v>36</v>
      </c>
      <c r="E17" s="73" t="s">
        <v>56</v>
      </c>
      <c r="F17" s="68">
        <v>2</v>
      </c>
      <c r="G17" s="33">
        <v>2</v>
      </c>
      <c r="H17" s="34">
        <v>2</v>
      </c>
      <c r="I17" s="34">
        <v>2</v>
      </c>
      <c r="J17" s="34">
        <v>2</v>
      </c>
      <c r="K17" s="34">
        <v>2</v>
      </c>
      <c r="L17" s="34">
        <v>2</v>
      </c>
      <c r="M17" s="35">
        <v>0</v>
      </c>
      <c r="O17" s="95" t="s">
        <v>40</v>
      </c>
      <c r="P17" s="96">
        <f>F6</f>
        <v>38</v>
      </c>
      <c r="Q17" s="97">
        <f>G6</f>
        <v>35</v>
      </c>
      <c r="R17" s="98">
        <f>H6</f>
        <v>35</v>
      </c>
      <c r="S17" s="98">
        <f>I6</f>
        <v>26</v>
      </c>
      <c r="T17" s="98">
        <f>J6</f>
        <v>24</v>
      </c>
      <c r="U17" s="98">
        <f>K6</f>
        <v>22</v>
      </c>
      <c r="V17" s="98">
        <f>L6</f>
        <v>11</v>
      </c>
      <c r="W17" s="99">
        <f>M6</f>
        <v>0</v>
      </c>
    </row>
    <row r="18" spans="2:23" ht="20" customHeight="1" thickTop="1">
      <c r="B18" s="263" t="s">
        <v>87</v>
      </c>
      <c r="C18" s="172" t="s">
        <v>114</v>
      </c>
      <c r="D18" s="173" t="s">
        <v>43</v>
      </c>
      <c r="E18" s="174" t="s">
        <v>124</v>
      </c>
      <c r="F18" s="175">
        <v>1</v>
      </c>
      <c r="G18" s="49">
        <v>1</v>
      </c>
      <c r="H18" s="50">
        <v>1</v>
      </c>
      <c r="I18" s="50">
        <v>1</v>
      </c>
      <c r="J18" s="50">
        <v>0</v>
      </c>
      <c r="K18" s="50">
        <v>0</v>
      </c>
      <c r="L18" s="50">
        <v>0</v>
      </c>
      <c r="M18" s="51">
        <v>0</v>
      </c>
      <c r="O18" s="104" t="s">
        <v>34</v>
      </c>
      <c r="P18" s="105">
        <f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4</v>
      </c>
      <c r="Q18" s="308">
        <f t="shared" ref="Q18:W23" si="4">SUM(IF($D$7=$O18,G$7,0),IF($D$8=$O18,G$8,0),IF($D$9=$O18,G$9,0),IF($D$10=$O18,G$10,0),IF($D$11=$O18,G$11,0),IF($D$12=$O18,G$12,0),IF($D$13=$O18,G$13,0),IF($D$14=$O18,G$14,0),IF($D$15=$O18,G$15,0),IF($D$16=$O18,G$16,0),IF($D$17=$O18,G$17,0),IF($D$18=$O18,G$18,0)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4</v>
      </c>
      <c r="R18" s="309">
        <f t="shared" si="4"/>
        <v>4</v>
      </c>
      <c r="S18" s="309">
        <f t="shared" si="4"/>
        <v>1</v>
      </c>
      <c r="T18" s="309">
        <f t="shared" si="4"/>
        <v>1</v>
      </c>
      <c r="U18" s="309">
        <f t="shared" si="4"/>
        <v>0</v>
      </c>
      <c r="V18" s="309">
        <f t="shared" si="4"/>
        <v>0</v>
      </c>
      <c r="W18" s="310">
        <f t="shared" si="4"/>
        <v>0</v>
      </c>
    </row>
    <row r="19" spans="2:23" ht="20" customHeight="1">
      <c r="B19" s="268"/>
      <c r="C19" s="84" t="s">
        <v>115</v>
      </c>
      <c r="D19" s="165" t="s">
        <v>43</v>
      </c>
      <c r="E19" s="72" t="s">
        <v>124</v>
      </c>
      <c r="F19" s="67">
        <v>2</v>
      </c>
      <c r="G19" s="20">
        <v>2</v>
      </c>
      <c r="H19" s="21">
        <v>2</v>
      </c>
      <c r="I19" s="21">
        <v>1</v>
      </c>
      <c r="J19" s="21">
        <v>1</v>
      </c>
      <c r="K19" s="21">
        <v>0</v>
      </c>
      <c r="L19" s="21">
        <v>0</v>
      </c>
      <c r="M19" s="22">
        <v>0</v>
      </c>
      <c r="O19" s="100" t="s">
        <v>35</v>
      </c>
      <c r="P19" s="101">
        <f t="shared" ref="P19:P23" si="5">SUM(IF($D$7=$O19,F$7,0),IF($D$8=$O19,F$8,0),IF($D$9=$O19,F$9,0),IF($D$10=$O19,F$10,0),IF($D$11=$O19,F$11,0),IF($D$12=$O19,F$12,0),IF($D$13=$O19,F$13,0),IF($D$14=$O19,F$14,0),IF($D$15=$O19,F$15,0),IF($D$16=$O19,F$16,0),IF($D$17=$O19,F$17,0),IF($D$18=$O19,F$18,0)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2</v>
      </c>
      <c r="Q19" s="311">
        <f t="shared" si="4"/>
        <v>1</v>
      </c>
      <c r="R19" s="312">
        <f t="shared" si="4"/>
        <v>1</v>
      </c>
      <c r="S19" s="312">
        <f t="shared" si="4"/>
        <v>0</v>
      </c>
      <c r="T19" s="312">
        <f t="shared" si="4"/>
        <v>0</v>
      </c>
      <c r="U19" s="312">
        <f t="shared" si="4"/>
        <v>0</v>
      </c>
      <c r="V19" s="312">
        <f t="shared" si="4"/>
        <v>0</v>
      </c>
      <c r="W19" s="313">
        <f t="shared" si="4"/>
        <v>0</v>
      </c>
    </row>
    <row r="20" spans="2:23" ht="20" customHeight="1" thickBot="1">
      <c r="B20" s="264"/>
      <c r="C20" s="85" t="s">
        <v>116</v>
      </c>
      <c r="D20" s="166" t="s">
        <v>43</v>
      </c>
      <c r="E20" s="73" t="s">
        <v>124</v>
      </c>
      <c r="F20" s="68">
        <v>2</v>
      </c>
      <c r="G20" s="33">
        <v>2</v>
      </c>
      <c r="H20" s="34">
        <v>2</v>
      </c>
      <c r="I20" s="34">
        <v>0</v>
      </c>
      <c r="J20" s="34">
        <v>0</v>
      </c>
      <c r="K20" s="34">
        <v>0</v>
      </c>
      <c r="L20" s="34">
        <v>0</v>
      </c>
      <c r="M20" s="35">
        <v>0</v>
      </c>
      <c r="O20" s="102" t="s">
        <v>36</v>
      </c>
      <c r="P20" s="103">
        <f t="shared" si="5"/>
        <v>3</v>
      </c>
      <c r="Q20" s="314">
        <f t="shared" si="4"/>
        <v>3</v>
      </c>
      <c r="R20" s="315">
        <f t="shared" si="4"/>
        <v>3</v>
      </c>
      <c r="S20" s="315">
        <f t="shared" si="4"/>
        <v>3</v>
      </c>
      <c r="T20" s="315">
        <f t="shared" si="4"/>
        <v>3</v>
      </c>
      <c r="U20" s="315">
        <f t="shared" si="4"/>
        <v>3</v>
      </c>
      <c r="V20" s="315">
        <f t="shared" si="4"/>
        <v>3</v>
      </c>
      <c r="W20" s="316">
        <f t="shared" si="4"/>
        <v>0</v>
      </c>
    </row>
    <row r="21" spans="2:23" ht="20" customHeight="1" thickTop="1">
      <c r="B21" s="263" t="s">
        <v>89</v>
      </c>
      <c r="C21" s="86" t="s">
        <v>117</v>
      </c>
      <c r="D21" s="167" t="s">
        <v>43</v>
      </c>
      <c r="E21" s="74" t="s">
        <v>125</v>
      </c>
      <c r="F21" s="69">
        <v>3</v>
      </c>
      <c r="G21" s="169">
        <v>3</v>
      </c>
      <c r="H21" s="170">
        <v>3</v>
      </c>
      <c r="I21" s="170">
        <v>3</v>
      </c>
      <c r="J21" s="170">
        <v>3</v>
      </c>
      <c r="K21" s="170">
        <v>3</v>
      </c>
      <c r="L21" s="170">
        <v>0</v>
      </c>
      <c r="M21" s="171">
        <v>0</v>
      </c>
      <c r="O21" s="115" t="s">
        <v>43</v>
      </c>
      <c r="P21" s="116">
        <f t="shared" si="5"/>
        <v>24</v>
      </c>
      <c r="Q21" s="317">
        <f t="shared" si="4"/>
        <v>24</v>
      </c>
      <c r="R21" s="318">
        <f t="shared" si="4"/>
        <v>24</v>
      </c>
      <c r="S21" s="318">
        <f t="shared" si="4"/>
        <v>21</v>
      </c>
      <c r="T21" s="318">
        <f t="shared" si="4"/>
        <v>20</v>
      </c>
      <c r="U21" s="318">
        <f t="shared" si="4"/>
        <v>19</v>
      </c>
      <c r="V21" s="318">
        <f t="shared" si="4"/>
        <v>8</v>
      </c>
      <c r="W21" s="319">
        <f t="shared" si="4"/>
        <v>0</v>
      </c>
    </row>
    <row r="22" spans="2:23" ht="20" customHeight="1" thickBot="1">
      <c r="B22" s="264"/>
      <c r="C22" s="85" t="s">
        <v>118</v>
      </c>
      <c r="D22" s="166" t="s">
        <v>43</v>
      </c>
      <c r="E22" s="73" t="s">
        <v>126</v>
      </c>
      <c r="F22" s="68">
        <v>3</v>
      </c>
      <c r="G22" s="33">
        <v>3</v>
      </c>
      <c r="H22" s="34">
        <v>3</v>
      </c>
      <c r="I22" s="34">
        <v>3</v>
      </c>
      <c r="J22" s="34">
        <v>3</v>
      </c>
      <c r="K22" s="34">
        <v>3</v>
      </c>
      <c r="L22" s="34">
        <v>3</v>
      </c>
      <c r="M22" s="35">
        <v>0</v>
      </c>
      <c r="O22" s="122" t="s">
        <v>37</v>
      </c>
      <c r="P22" s="123">
        <f t="shared" si="5"/>
        <v>3</v>
      </c>
      <c r="Q22" s="320">
        <f t="shared" si="4"/>
        <v>2</v>
      </c>
      <c r="R22" s="321">
        <f t="shared" si="4"/>
        <v>2</v>
      </c>
      <c r="S22" s="321">
        <f t="shared" si="4"/>
        <v>1</v>
      </c>
      <c r="T22" s="321">
        <f t="shared" si="4"/>
        <v>0</v>
      </c>
      <c r="U22" s="321">
        <f t="shared" si="4"/>
        <v>0</v>
      </c>
      <c r="V22" s="321">
        <f t="shared" si="4"/>
        <v>0</v>
      </c>
      <c r="W22" s="322">
        <f t="shared" si="4"/>
        <v>0</v>
      </c>
    </row>
    <row r="23" spans="2:23" ht="20" customHeight="1" thickTop="1" thickBot="1">
      <c r="B23" s="263" t="s">
        <v>91</v>
      </c>
      <c r="C23" s="172" t="s">
        <v>119</v>
      </c>
      <c r="D23" s="173" t="s">
        <v>43</v>
      </c>
      <c r="E23" s="174" t="s">
        <v>55</v>
      </c>
      <c r="F23" s="175">
        <v>2</v>
      </c>
      <c r="G23" s="49">
        <v>2</v>
      </c>
      <c r="H23" s="50">
        <v>2</v>
      </c>
      <c r="I23" s="50">
        <v>2</v>
      </c>
      <c r="J23" s="50">
        <v>2</v>
      </c>
      <c r="K23" s="50">
        <v>2</v>
      </c>
      <c r="L23" s="50">
        <v>0</v>
      </c>
      <c r="M23" s="51">
        <v>0</v>
      </c>
      <c r="O23" s="127" t="s">
        <v>42</v>
      </c>
      <c r="P23" s="128">
        <f t="shared" si="5"/>
        <v>2</v>
      </c>
      <c r="Q23" s="323">
        <f t="shared" si="4"/>
        <v>1</v>
      </c>
      <c r="R23" s="324">
        <f t="shared" si="4"/>
        <v>1</v>
      </c>
      <c r="S23" s="324">
        <f t="shared" si="4"/>
        <v>0</v>
      </c>
      <c r="T23" s="324">
        <f t="shared" si="4"/>
        <v>0</v>
      </c>
      <c r="U23" s="324">
        <f t="shared" si="4"/>
        <v>0</v>
      </c>
      <c r="V23" s="324">
        <f t="shared" si="4"/>
        <v>0</v>
      </c>
      <c r="W23" s="325">
        <f t="shared" si="4"/>
        <v>0</v>
      </c>
    </row>
    <row r="24" spans="2:23" ht="20" customHeight="1" thickBot="1">
      <c r="B24" s="264"/>
      <c r="C24" s="85" t="s">
        <v>120</v>
      </c>
      <c r="D24" s="166" t="s">
        <v>43</v>
      </c>
      <c r="E24" s="73" t="s">
        <v>55</v>
      </c>
      <c r="F24" s="68">
        <v>2</v>
      </c>
      <c r="G24" s="33">
        <v>2</v>
      </c>
      <c r="H24" s="34">
        <v>2</v>
      </c>
      <c r="I24" s="34">
        <v>2</v>
      </c>
      <c r="J24" s="34">
        <v>2</v>
      </c>
      <c r="K24" s="34">
        <v>2</v>
      </c>
      <c r="L24" s="34">
        <v>0</v>
      </c>
      <c r="M24" s="35">
        <v>0</v>
      </c>
    </row>
    <row r="25" spans="2:23" ht="20" customHeight="1" thickTop="1">
      <c r="B25" s="263" t="s">
        <v>97</v>
      </c>
      <c r="C25" s="86" t="s">
        <v>121</v>
      </c>
      <c r="D25" s="167" t="s">
        <v>43</v>
      </c>
      <c r="E25" s="74" t="s">
        <v>127</v>
      </c>
      <c r="F25" s="69">
        <v>5</v>
      </c>
      <c r="G25" s="169">
        <v>5</v>
      </c>
      <c r="H25" s="170">
        <v>5</v>
      </c>
      <c r="I25" s="170">
        <v>5</v>
      </c>
      <c r="J25" s="170">
        <v>5</v>
      </c>
      <c r="K25" s="170">
        <v>5</v>
      </c>
      <c r="L25" s="170">
        <v>2</v>
      </c>
      <c r="M25" s="171">
        <v>0</v>
      </c>
    </row>
    <row r="26" spans="2:23" ht="20" customHeight="1">
      <c r="B26" s="268"/>
      <c r="C26" s="84" t="s">
        <v>122</v>
      </c>
      <c r="D26" s="165" t="s">
        <v>43</v>
      </c>
      <c r="E26" s="72" t="s">
        <v>129</v>
      </c>
      <c r="F26" s="67">
        <v>2</v>
      </c>
      <c r="G26" s="20">
        <v>2</v>
      </c>
      <c r="H26" s="21">
        <v>2</v>
      </c>
      <c r="I26" s="21">
        <v>2</v>
      </c>
      <c r="J26" s="21">
        <v>2</v>
      </c>
      <c r="K26" s="21">
        <v>2</v>
      </c>
      <c r="L26" s="21">
        <v>1</v>
      </c>
      <c r="M26" s="22">
        <v>0</v>
      </c>
    </row>
    <row r="27" spans="2:23" ht="20" customHeight="1" thickBot="1">
      <c r="B27" s="264"/>
      <c r="C27" s="85" t="s">
        <v>123</v>
      </c>
      <c r="D27" s="166" t="s">
        <v>43</v>
      </c>
      <c r="E27" s="73" t="s">
        <v>128</v>
      </c>
      <c r="F27" s="68">
        <v>2</v>
      </c>
      <c r="G27" s="33">
        <v>2</v>
      </c>
      <c r="H27" s="34">
        <v>2</v>
      </c>
      <c r="I27" s="34">
        <v>2</v>
      </c>
      <c r="J27" s="34">
        <v>2</v>
      </c>
      <c r="K27" s="34">
        <v>2</v>
      </c>
      <c r="L27" s="34">
        <v>2</v>
      </c>
      <c r="M27" s="35">
        <v>0</v>
      </c>
    </row>
    <row r="28" spans="2:23" ht="20" customHeight="1" thickTop="1">
      <c r="B28" s="263"/>
      <c r="C28" s="172"/>
      <c r="D28" s="173"/>
      <c r="E28" s="174"/>
      <c r="F28" s="175"/>
      <c r="G28" s="49"/>
      <c r="H28" s="50"/>
      <c r="I28" s="50"/>
      <c r="J28" s="50"/>
      <c r="K28" s="50"/>
      <c r="L28" s="50"/>
      <c r="M28" s="51"/>
    </row>
    <row r="29" spans="2:23" ht="20" customHeight="1" thickBot="1">
      <c r="B29" s="264"/>
      <c r="C29" s="85"/>
      <c r="D29" s="166"/>
      <c r="E29" s="73"/>
      <c r="F29" s="68"/>
      <c r="G29" s="33"/>
      <c r="H29" s="34"/>
      <c r="I29" s="34"/>
      <c r="J29" s="34"/>
      <c r="K29" s="34"/>
      <c r="L29" s="34"/>
      <c r="M29" s="35"/>
    </row>
    <row r="30" spans="2:23" ht="20" customHeight="1" thickTop="1">
      <c r="B30" s="263"/>
      <c r="C30" s="86"/>
      <c r="D30" s="167"/>
      <c r="E30" s="74"/>
      <c r="F30" s="69"/>
      <c r="G30" s="169"/>
      <c r="H30" s="170"/>
      <c r="I30" s="170"/>
      <c r="J30" s="170"/>
      <c r="K30" s="170"/>
      <c r="L30" s="170"/>
      <c r="M30" s="171"/>
    </row>
    <row r="31" spans="2:23" ht="20" customHeight="1" thickBot="1">
      <c r="B31" s="265"/>
      <c r="C31" s="87"/>
      <c r="D31" s="168"/>
      <c r="E31" s="75"/>
      <c r="F31" s="70"/>
      <c r="G31" s="52"/>
      <c r="H31" s="53"/>
      <c r="I31" s="53"/>
      <c r="J31" s="53"/>
      <c r="K31" s="53"/>
      <c r="L31" s="53"/>
      <c r="M31" s="54"/>
    </row>
    <row r="32" spans="2:23" ht="20" customHeight="1">
      <c r="B32" s="63"/>
      <c r="C32" s="63"/>
      <c r="D32" s="82"/>
      <c r="E32" s="63"/>
      <c r="F32" s="62" t="str">
        <f t="shared" ref="F32:M32" si="6">IF(SUM(F7:F31)=F6,"",IF(SUM(F7:F31)=0,"","ERR"))</f>
        <v/>
      </c>
      <c r="G32" s="62" t="str">
        <f t="shared" si="6"/>
        <v/>
      </c>
      <c r="H32" s="62" t="str">
        <f t="shared" si="6"/>
        <v/>
      </c>
      <c r="I32" s="62" t="str">
        <f t="shared" si="6"/>
        <v/>
      </c>
      <c r="J32" s="62" t="str">
        <f t="shared" si="6"/>
        <v/>
      </c>
      <c r="K32" s="62" t="str">
        <f t="shared" si="6"/>
        <v/>
      </c>
      <c r="L32" s="62" t="str">
        <f t="shared" si="6"/>
        <v/>
      </c>
      <c r="M32" s="62" t="str">
        <f t="shared" si="6"/>
        <v/>
      </c>
    </row>
    <row r="33" spans="7:7" ht="20" customHeight="1">
      <c r="G33"/>
    </row>
  </sheetData>
  <mergeCells count="15">
    <mergeCell ref="B3:B4"/>
    <mergeCell ref="C3:C4"/>
    <mergeCell ref="D3:D4"/>
    <mergeCell ref="E3:E4"/>
    <mergeCell ref="G3:M3"/>
    <mergeCell ref="B5:E5"/>
    <mergeCell ref="B6:E6"/>
    <mergeCell ref="B7:B8"/>
    <mergeCell ref="B9:B17"/>
    <mergeCell ref="B18:B20"/>
    <mergeCell ref="B21:B22"/>
    <mergeCell ref="B23:B24"/>
    <mergeCell ref="B25:B27"/>
    <mergeCell ref="B28:B29"/>
    <mergeCell ref="B30:B31"/>
  </mergeCells>
  <conditionalFormatting sqref="G7:M31">
    <cfRule type="expression" dxfId="21" priority="7">
      <formula>G$2="S"</formula>
    </cfRule>
    <cfRule type="expression" dxfId="20" priority="8">
      <formula>G$4&lt;TODAY()</formula>
    </cfRule>
  </conditionalFormatting>
  <conditionalFormatting sqref="Q18:W23">
    <cfRule type="expression" dxfId="19" priority="1">
      <formula>Q$13="S"</formula>
    </cfRule>
    <cfRule type="expression" dxfId="18" priority="2">
      <formula>Q$13&lt;TODAY()</formula>
    </cfRule>
  </conditionalFormatting>
  <dataValidations disablePrompts="1" count="1">
    <dataValidation type="whole" allowBlank="1" showInputMessage="1" showErrorMessage="1" sqref="F7:M31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D7:D31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Check!$D$2:$D$18</xm:f>
          </x14:formula1>
          <xm:sqref>E7:E31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1"/>
  <sheetViews>
    <sheetView workbookViewId="0">
      <selection activeCell="P15" sqref="P15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40.83203125" style="7" customWidth="1"/>
    <col min="4" max="4" width="12.83203125" style="76" customWidth="1"/>
    <col min="5" max="5" width="22.6640625" style="7" bestFit="1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8">
        <f>COUNT(F7:F29)+COUNTBLANK(F7:F29)</f>
        <v>23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274" t="s">
        <v>28</v>
      </c>
      <c r="C3" s="285" t="s">
        <v>29</v>
      </c>
      <c r="D3" s="272" t="s">
        <v>33</v>
      </c>
      <c r="E3" s="287" t="s">
        <v>30</v>
      </c>
      <c r="F3" s="149">
        <v>5</v>
      </c>
      <c r="G3" s="291" t="s">
        <v>31</v>
      </c>
      <c r="H3" s="292"/>
      <c r="I3" s="292"/>
      <c r="J3" s="292"/>
      <c r="K3" s="292"/>
      <c r="L3" s="292"/>
      <c r="M3" s="293"/>
    </row>
    <row r="4" spans="2:23" ht="60" customHeight="1" thickBot="1">
      <c r="B4" s="275"/>
      <c r="C4" s="286"/>
      <c r="D4" s="273"/>
      <c r="E4" s="288"/>
      <c r="F4" s="55" t="s">
        <v>38</v>
      </c>
      <c r="G4" s="46">
        <v>41029</v>
      </c>
      <c r="H4" s="47">
        <f t="shared" ref="H4:M4" si="1">G4+1</f>
        <v>41030</v>
      </c>
      <c r="I4" s="47">
        <f t="shared" si="1"/>
        <v>41031</v>
      </c>
      <c r="J4" s="47">
        <f t="shared" si="1"/>
        <v>41032</v>
      </c>
      <c r="K4" s="47">
        <f t="shared" si="1"/>
        <v>41033</v>
      </c>
      <c r="L4" s="47">
        <f t="shared" si="1"/>
        <v>41034</v>
      </c>
      <c r="M4" s="48">
        <f t="shared" si="1"/>
        <v>41035</v>
      </c>
    </row>
    <row r="5" spans="2:23" ht="20" customHeight="1">
      <c r="B5" s="294" t="s">
        <v>32</v>
      </c>
      <c r="C5" s="295"/>
      <c r="D5" s="295"/>
      <c r="E5" s="296"/>
      <c r="F5" s="64">
        <f>F6</f>
        <v>32</v>
      </c>
      <c r="G5" s="56">
        <f t="shared" ref="G5:M5" si="2">MAX(0,F5-$F$5/$F$3)</f>
        <v>25.6</v>
      </c>
      <c r="H5" s="57">
        <f t="shared" si="2"/>
        <v>19.200000000000003</v>
      </c>
      <c r="I5" s="57">
        <f t="shared" si="2"/>
        <v>12.800000000000002</v>
      </c>
      <c r="J5" s="57">
        <f t="shared" si="2"/>
        <v>6.4000000000000021</v>
      </c>
      <c r="K5" s="57">
        <f t="shared" si="2"/>
        <v>1.7763568394002505E-15</v>
      </c>
      <c r="L5" s="57">
        <f t="shared" si="2"/>
        <v>0</v>
      </c>
      <c r="M5" s="58">
        <f t="shared" si="2"/>
        <v>0</v>
      </c>
    </row>
    <row r="6" spans="2:23" ht="20" customHeight="1" thickBot="1">
      <c r="B6" s="297" t="s">
        <v>24</v>
      </c>
      <c r="C6" s="298"/>
      <c r="D6" s="298"/>
      <c r="E6" s="299"/>
      <c r="F6" s="65">
        <f>SUM(F7:F29)</f>
        <v>32</v>
      </c>
      <c r="G6" s="59">
        <f t="shared" ref="G6:M6" si="3">IF(COUNTBLANK(G7:G29)=$F$2,F6,SUM(G7:G29))</f>
        <v>21</v>
      </c>
      <c r="H6" s="60">
        <f t="shared" si="3"/>
        <v>19</v>
      </c>
      <c r="I6" s="60">
        <f t="shared" si="3"/>
        <v>19</v>
      </c>
      <c r="J6" s="60">
        <f t="shared" si="3"/>
        <v>14</v>
      </c>
      <c r="K6" s="60">
        <f t="shared" si="3"/>
        <v>12</v>
      </c>
      <c r="L6" s="60">
        <f t="shared" si="3"/>
        <v>12</v>
      </c>
      <c r="M6" s="61">
        <f t="shared" si="3"/>
        <v>0</v>
      </c>
    </row>
    <row r="7" spans="2:23" ht="20" customHeight="1">
      <c r="B7" s="300" t="s">
        <v>93</v>
      </c>
      <c r="C7" s="83" t="s">
        <v>130</v>
      </c>
      <c r="D7" s="164" t="s">
        <v>43</v>
      </c>
      <c r="E7" s="71" t="s">
        <v>126</v>
      </c>
      <c r="F7" s="66">
        <v>2</v>
      </c>
      <c r="G7" s="17">
        <v>2</v>
      </c>
      <c r="H7" s="18">
        <v>2</v>
      </c>
      <c r="I7" s="18">
        <v>2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>
      <c r="B8" s="268"/>
      <c r="C8" s="84" t="s">
        <v>131</v>
      </c>
      <c r="D8" s="165" t="s">
        <v>43</v>
      </c>
      <c r="E8" s="72" t="s">
        <v>125</v>
      </c>
      <c r="F8" s="67">
        <v>4</v>
      </c>
      <c r="G8" s="20">
        <v>4</v>
      </c>
      <c r="H8" s="21">
        <v>4</v>
      </c>
      <c r="I8" s="21">
        <v>4</v>
      </c>
      <c r="J8" s="21">
        <v>2</v>
      </c>
      <c r="K8" s="21">
        <v>2</v>
      </c>
      <c r="L8" s="21">
        <v>2</v>
      </c>
      <c r="M8" s="22">
        <v>0</v>
      </c>
    </row>
    <row r="9" spans="2:23" ht="20" customHeight="1" thickBot="1">
      <c r="B9" s="264"/>
      <c r="C9" s="85" t="s">
        <v>132</v>
      </c>
      <c r="D9" s="166" t="s">
        <v>43</v>
      </c>
      <c r="E9" s="73" t="s">
        <v>124</v>
      </c>
      <c r="F9" s="68">
        <v>3</v>
      </c>
      <c r="G9" s="33">
        <v>3</v>
      </c>
      <c r="H9" s="34">
        <v>1</v>
      </c>
      <c r="I9" s="34">
        <v>1</v>
      </c>
      <c r="J9" s="34">
        <v>0</v>
      </c>
      <c r="K9" s="34">
        <v>0</v>
      </c>
      <c r="L9" s="34">
        <v>0</v>
      </c>
      <c r="M9" s="35">
        <v>0</v>
      </c>
    </row>
    <row r="10" spans="2:23" ht="20" customHeight="1" thickTop="1">
      <c r="B10" s="263" t="s">
        <v>99</v>
      </c>
      <c r="C10" s="86" t="s">
        <v>133</v>
      </c>
      <c r="D10" s="167" t="s">
        <v>43</v>
      </c>
      <c r="E10" s="74" t="s">
        <v>1</v>
      </c>
      <c r="F10" s="69">
        <v>1</v>
      </c>
      <c r="G10" s="169">
        <v>1</v>
      </c>
      <c r="H10" s="170">
        <v>1</v>
      </c>
      <c r="I10" s="170">
        <v>1</v>
      </c>
      <c r="J10" s="170">
        <v>1</v>
      </c>
      <c r="K10" s="170">
        <v>1</v>
      </c>
      <c r="L10" s="170">
        <v>1</v>
      </c>
      <c r="M10" s="171">
        <v>0</v>
      </c>
    </row>
    <row r="11" spans="2:23" ht="20" customHeight="1">
      <c r="B11" s="268"/>
      <c r="C11" s="84" t="s">
        <v>134</v>
      </c>
      <c r="D11" s="165" t="s">
        <v>43</v>
      </c>
      <c r="E11" s="72" t="s">
        <v>0</v>
      </c>
      <c r="F11" s="67">
        <v>2</v>
      </c>
      <c r="G11" s="20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M11" s="22">
        <v>0</v>
      </c>
    </row>
    <row r="12" spans="2:23" ht="20" customHeight="1" thickBot="1">
      <c r="B12" s="264"/>
      <c r="C12" s="85" t="s">
        <v>135</v>
      </c>
      <c r="D12" s="166" t="s">
        <v>43</v>
      </c>
      <c r="E12" s="73" t="s">
        <v>128</v>
      </c>
      <c r="F12" s="68">
        <v>3</v>
      </c>
      <c r="G12" s="33">
        <v>3</v>
      </c>
      <c r="H12" s="34">
        <v>3</v>
      </c>
      <c r="I12" s="34">
        <v>3</v>
      </c>
      <c r="J12" s="34">
        <v>3</v>
      </c>
      <c r="K12" s="34">
        <v>3</v>
      </c>
      <c r="L12" s="34">
        <v>3</v>
      </c>
      <c r="M12" s="35">
        <v>0</v>
      </c>
      <c r="O12" s="88"/>
      <c r="P12" s="88"/>
      <c r="Q12" s="89" t="str">
        <f>CHOOSE(WEEKDAY(Q13),"S","M","T","W","R","F","S")</f>
        <v>M</v>
      </c>
      <c r="R12" s="89" t="str">
        <f t="shared" ref="R12:W12" si="4">CHOOSE(WEEKDAY(R13),"S","M","T","W","R","F","S")</f>
        <v>T</v>
      </c>
      <c r="S12" s="89" t="str">
        <f t="shared" si="4"/>
        <v>W</v>
      </c>
      <c r="T12" s="89" t="str">
        <f t="shared" si="4"/>
        <v>R</v>
      </c>
      <c r="U12" s="89" t="str">
        <f t="shared" si="4"/>
        <v>F</v>
      </c>
      <c r="V12" s="89" t="str">
        <f t="shared" si="4"/>
        <v>S</v>
      </c>
      <c r="W12" s="89" t="str">
        <f t="shared" si="4"/>
        <v>S</v>
      </c>
    </row>
    <row r="13" spans="2:23" ht="20" customHeight="1" thickTop="1">
      <c r="B13" s="263" t="s">
        <v>101</v>
      </c>
      <c r="C13" s="172" t="s">
        <v>136</v>
      </c>
      <c r="D13" s="173" t="s">
        <v>43</v>
      </c>
      <c r="E13" s="174" t="s">
        <v>127</v>
      </c>
      <c r="F13" s="175">
        <v>3</v>
      </c>
      <c r="G13" s="49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1">
        <v>0</v>
      </c>
      <c r="O13" s="88"/>
      <c r="P13" s="276" t="s">
        <v>38</v>
      </c>
      <c r="Q13" s="279">
        <f t="shared" ref="Q13:W13" si="5">G4</f>
        <v>41029</v>
      </c>
      <c r="R13" s="282">
        <f t="shared" si="5"/>
        <v>41030</v>
      </c>
      <c r="S13" s="282">
        <f t="shared" si="5"/>
        <v>41031</v>
      </c>
      <c r="T13" s="282">
        <f t="shared" si="5"/>
        <v>41032</v>
      </c>
      <c r="U13" s="282">
        <f t="shared" si="5"/>
        <v>41033</v>
      </c>
      <c r="V13" s="282">
        <f t="shared" si="5"/>
        <v>41034</v>
      </c>
      <c r="W13" s="269">
        <f t="shared" si="5"/>
        <v>41035</v>
      </c>
    </row>
    <row r="14" spans="2:23" ht="20" customHeight="1" thickBot="1">
      <c r="B14" s="268"/>
      <c r="C14" s="86" t="s">
        <v>137</v>
      </c>
      <c r="D14" s="167" t="s">
        <v>43</v>
      </c>
      <c r="E14" s="74" t="s">
        <v>129</v>
      </c>
      <c r="F14" s="69">
        <v>1</v>
      </c>
      <c r="G14" s="169">
        <v>0</v>
      </c>
      <c r="H14" s="170">
        <v>0</v>
      </c>
      <c r="I14" s="170">
        <v>0</v>
      </c>
      <c r="J14" s="170">
        <v>0</v>
      </c>
      <c r="K14" s="170">
        <v>0</v>
      </c>
      <c r="L14" s="170">
        <v>0</v>
      </c>
      <c r="M14" s="171">
        <v>0</v>
      </c>
      <c r="O14" s="88"/>
      <c r="P14" s="278"/>
      <c r="Q14" s="281"/>
      <c r="R14" s="284"/>
      <c r="S14" s="284"/>
      <c r="T14" s="284"/>
      <c r="U14" s="284"/>
      <c r="V14" s="284"/>
      <c r="W14" s="271"/>
    </row>
    <row r="15" spans="2:23" ht="20" customHeight="1">
      <c r="B15" s="268"/>
      <c r="C15" s="84" t="s">
        <v>138</v>
      </c>
      <c r="D15" s="165" t="s">
        <v>43</v>
      </c>
      <c r="E15" s="72" t="s">
        <v>129</v>
      </c>
      <c r="F15" s="67">
        <v>2</v>
      </c>
      <c r="G15" s="20">
        <v>2</v>
      </c>
      <c r="H15" s="21">
        <v>2</v>
      </c>
      <c r="I15" s="21">
        <v>2</v>
      </c>
      <c r="J15" s="21">
        <v>2</v>
      </c>
      <c r="K15" s="21">
        <v>2</v>
      </c>
      <c r="L15" s="21">
        <v>2</v>
      </c>
      <c r="M15" s="22">
        <v>0</v>
      </c>
      <c r="O15" s="90" t="s">
        <v>39</v>
      </c>
      <c r="P15" s="91">
        <f t="shared" ref="P15:W16" si="6">F5</f>
        <v>32</v>
      </c>
      <c r="Q15" s="92">
        <f t="shared" si="6"/>
        <v>25.6</v>
      </c>
      <c r="R15" s="93">
        <f t="shared" si="6"/>
        <v>19.200000000000003</v>
      </c>
      <c r="S15" s="93">
        <f t="shared" si="6"/>
        <v>12.800000000000002</v>
      </c>
      <c r="T15" s="93">
        <f t="shared" si="6"/>
        <v>6.4000000000000021</v>
      </c>
      <c r="U15" s="93">
        <f t="shared" si="6"/>
        <v>1.7763568394002505E-15</v>
      </c>
      <c r="V15" s="93">
        <f t="shared" si="6"/>
        <v>0</v>
      </c>
      <c r="W15" s="94">
        <f t="shared" si="6"/>
        <v>0</v>
      </c>
    </row>
    <row r="16" spans="2:23" ht="20" customHeight="1" thickBot="1">
      <c r="B16" s="264"/>
      <c r="C16" s="85" t="s">
        <v>139</v>
      </c>
      <c r="D16" s="166" t="s">
        <v>43</v>
      </c>
      <c r="E16" s="73" t="s">
        <v>127</v>
      </c>
      <c r="F16" s="68">
        <v>4</v>
      </c>
      <c r="G16" s="33">
        <v>4</v>
      </c>
      <c r="H16" s="34">
        <v>4</v>
      </c>
      <c r="I16" s="34">
        <v>4</v>
      </c>
      <c r="J16" s="34">
        <v>4</v>
      </c>
      <c r="K16" s="34">
        <v>2</v>
      </c>
      <c r="L16" s="34">
        <v>2</v>
      </c>
      <c r="M16" s="35">
        <v>0</v>
      </c>
      <c r="O16" s="95" t="s">
        <v>40</v>
      </c>
      <c r="P16" s="96">
        <f t="shared" si="6"/>
        <v>32</v>
      </c>
      <c r="Q16" s="97">
        <f t="shared" si="6"/>
        <v>21</v>
      </c>
      <c r="R16" s="98">
        <f t="shared" si="6"/>
        <v>19</v>
      </c>
      <c r="S16" s="98">
        <f t="shared" si="6"/>
        <v>19</v>
      </c>
      <c r="T16" s="98">
        <f t="shared" si="6"/>
        <v>14</v>
      </c>
      <c r="U16" s="98">
        <f t="shared" si="6"/>
        <v>12</v>
      </c>
      <c r="V16" s="98">
        <f t="shared" si="6"/>
        <v>12</v>
      </c>
      <c r="W16" s="99">
        <f t="shared" si="6"/>
        <v>0</v>
      </c>
    </row>
    <row r="17" spans="2:23" ht="20" customHeight="1" thickTop="1">
      <c r="B17" s="263" t="s">
        <v>140</v>
      </c>
      <c r="C17" s="86" t="s">
        <v>65</v>
      </c>
      <c r="D17" s="167" t="s">
        <v>34</v>
      </c>
      <c r="E17" s="74" t="s">
        <v>55</v>
      </c>
      <c r="F17" s="69">
        <v>3</v>
      </c>
      <c r="G17" s="169">
        <v>0</v>
      </c>
      <c r="H17" s="170">
        <v>0</v>
      </c>
      <c r="I17" s="170">
        <v>0</v>
      </c>
      <c r="J17" s="170">
        <v>0</v>
      </c>
      <c r="K17" s="170">
        <v>0</v>
      </c>
      <c r="L17" s="170">
        <v>0</v>
      </c>
      <c r="M17" s="171">
        <v>0</v>
      </c>
      <c r="O17" s="104" t="s">
        <v>34</v>
      </c>
      <c r="P17" s="105">
        <f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3</v>
      </c>
      <c r="Q17" s="308">
        <f t="shared" ref="Q17:W22" si="7">SUM(IF($D$7=$O17,G$7,0),IF($D$8=$O17,G$8,0),IF($D$9=$O17,G$9,0),IF($D$10=$O17,G$10,0),IF($D$11=$O17,G$11,0),IF($D$12=$O17,G$12,0),IF($D$13=$O17,G$13,0),IF($D$14=$O17,G$14,0),IF($D$15=$O17,G$15,0),IF($D$16=$O17,G$16,0),IF($D$17=$O17,G$17,0),IF($D$18=$O17,G$18,0)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0</v>
      </c>
      <c r="R17" s="309">
        <f t="shared" si="7"/>
        <v>0</v>
      </c>
      <c r="S17" s="309">
        <f t="shared" si="7"/>
        <v>0</v>
      </c>
      <c r="T17" s="309">
        <f t="shared" si="7"/>
        <v>0</v>
      </c>
      <c r="U17" s="309">
        <f t="shared" si="7"/>
        <v>0</v>
      </c>
      <c r="V17" s="309">
        <f t="shared" si="7"/>
        <v>0</v>
      </c>
      <c r="W17" s="310">
        <f t="shared" si="7"/>
        <v>0</v>
      </c>
    </row>
    <row r="18" spans="2:23" ht="20" customHeight="1">
      <c r="B18" s="268"/>
      <c r="C18" s="84" t="s">
        <v>142</v>
      </c>
      <c r="D18" s="165" t="s">
        <v>35</v>
      </c>
      <c r="E18" s="72" t="s">
        <v>56</v>
      </c>
      <c r="F18" s="67">
        <v>2</v>
      </c>
      <c r="G18" s="20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2">
        <v>0</v>
      </c>
      <c r="O18" s="100" t="s">
        <v>35</v>
      </c>
      <c r="P18" s="101">
        <f t="shared" ref="P18:P22" si="8"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2</v>
      </c>
      <c r="Q18" s="311">
        <f t="shared" si="7"/>
        <v>0</v>
      </c>
      <c r="R18" s="312">
        <f t="shared" si="7"/>
        <v>0</v>
      </c>
      <c r="S18" s="312">
        <f t="shared" si="7"/>
        <v>0</v>
      </c>
      <c r="T18" s="312">
        <f t="shared" si="7"/>
        <v>0</v>
      </c>
      <c r="U18" s="312">
        <f t="shared" si="7"/>
        <v>0</v>
      </c>
      <c r="V18" s="312">
        <f t="shared" si="7"/>
        <v>0</v>
      </c>
      <c r="W18" s="313">
        <f t="shared" si="7"/>
        <v>0</v>
      </c>
    </row>
    <row r="19" spans="2:23" ht="20" customHeight="1" thickBot="1">
      <c r="B19" s="264"/>
      <c r="C19" s="85" t="s">
        <v>138</v>
      </c>
      <c r="D19" s="166" t="s">
        <v>43</v>
      </c>
      <c r="E19" s="73" t="s">
        <v>56</v>
      </c>
      <c r="F19" s="68">
        <v>2</v>
      </c>
      <c r="G19" s="33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5">
        <v>0</v>
      </c>
      <c r="O19" s="102" t="s">
        <v>36</v>
      </c>
      <c r="P19" s="103">
        <f t="shared" si="8"/>
        <v>0</v>
      </c>
      <c r="Q19" s="314">
        <f t="shared" si="7"/>
        <v>0</v>
      </c>
      <c r="R19" s="315">
        <f t="shared" si="7"/>
        <v>0</v>
      </c>
      <c r="S19" s="315">
        <f t="shared" si="7"/>
        <v>0</v>
      </c>
      <c r="T19" s="315">
        <f t="shared" si="7"/>
        <v>0</v>
      </c>
      <c r="U19" s="315">
        <f t="shared" si="7"/>
        <v>0</v>
      </c>
      <c r="V19" s="315">
        <f t="shared" si="7"/>
        <v>0</v>
      </c>
      <c r="W19" s="316">
        <f t="shared" si="7"/>
        <v>0</v>
      </c>
    </row>
    <row r="20" spans="2:23" ht="20" customHeight="1" thickTop="1">
      <c r="B20" s="263"/>
      <c r="C20" s="172"/>
      <c r="D20" s="173"/>
      <c r="E20" s="174"/>
      <c r="F20" s="175"/>
      <c r="G20" s="49"/>
      <c r="H20" s="50"/>
      <c r="I20" s="50"/>
      <c r="J20" s="50"/>
      <c r="K20" s="50"/>
      <c r="L20" s="50"/>
      <c r="M20" s="51"/>
      <c r="O20" s="115" t="s">
        <v>43</v>
      </c>
      <c r="P20" s="116">
        <f t="shared" si="8"/>
        <v>27</v>
      </c>
      <c r="Q20" s="317">
        <f t="shared" si="7"/>
        <v>21</v>
      </c>
      <c r="R20" s="318">
        <f t="shared" si="7"/>
        <v>19</v>
      </c>
      <c r="S20" s="318">
        <f t="shared" si="7"/>
        <v>19</v>
      </c>
      <c r="T20" s="318">
        <f t="shared" si="7"/>
        <v>14</v>
      </c>
      <c r="U20" s="318">
        <f t="shared" si="7"/>
        <v>12</v>
      </c>
      <c r="V20" s="318">
        <f t="shared" si="7"/>
        <v>12</v>
      </c>
      <c r="W20" s="319">
        <f t="shared" si="7"/>
        <v>0</v>
      </c>
    </row>
    <row r="21" spans="2:23" ht="20" customHeight="1">
      <c r="B21" s="268"/>
      <c r="C21" s="84"/>
      <c r="D21" s="165"/>
      <c r="E21" s="72"/>
      <c r="F21" s="67"/>
      <c r="G21" s="20"/>
      <c r="H21" s="21"/>
      <c r="I21" s="21"/>
      <c r="J21" s="21"/>
      <c r="K21" s="21"/>
      <c r="L21" s="21"/>
      <c r="M21" s="22"/>
      <c r="O21" s="122" t="s">
        <v>37</v>
      </c>
      <c r="P21" s="123">
        <f t="shared" si="8"/>
        <v>0</v>
      </c>
      <c r="Q21" s="320">
        <f t="shared" si="7"/>
        <v>0</v>
      </c>
      <c r="R21" s="321">
        <f t="shared" si="7"/>
        <v>0</v>
      </c>
      <c r="S21" s="321">
        <f t="shared" si="7"/>
        <v>0</v>
      </c>
      <c r="T21" s="321">
        <f t="shared" si="7"/>
        <v>0</v>
      </c>
      <c r="U21" s="321">
        <f t="shared" si="7"/>
        <v>0</v>
      </c>
      <c r="V21" s="321">
        <f t="shared" si="7"/>
        <v>0</v>
      </c>
      <c r="W21" s="322">
        <f t="shared" si="7"/>
        <v>0</v>
      </c>
    </row>
    <row r="22" spans="2:23" ht="20" customHeight="1" thickBot="1">
      <c r="B22" s="264"/>
      <c r="C22" s="85"/>
      <c r="D22" s="166"/>
      <c r="E22" s="73"/>
      <c r="F22" s="68"/>
      <c r="G22" s="33"/>
      <c r="H22" s="34"/>
      <c r="I22" s="34"/>
      <c r="J22" s="34"/>
      <c r="K22" s="34"/>
      <c r="L22" s="34"/>
      <c r="M22" s="35"/>
      <c r="O22" s="127" t="s">
        <v>42</v>
      </c>
      <c r="P22" s="128">
        <f t="shared" si="8"/>
        <v>0</v>
      </c>
      <c r="Q22" s="323">
        <f t="shared" si="7"/>
        <v>0</v>
      </c>
      <c r="R22" s="324">
        <f t="shared" si="7"/>
        <v>0</v>
      </c>
      <c r="S22" s="324">
        <f t="shared" si="7"/>
        <v>0</v>
      </c>
      <c r="T22" s="324">
        <f t="shared" si="7"/>
        <v>0</v>
      </c>
      <c r="U22" s="324">
        <f t="shared" si="7"/>
        <v>0</v>
      </c>
      <c r="V22" s="324">
        <f t="shared" si="7"/>
        <v>0</v>
      </c>
      <c r="W22" s="325">
        <f t="shared" si="7"/>
        <v>0</v>
      </c>
    </row>
    <row r="23" spans="2:23" ht="20" customHeight="1" thickTop="1">
      <c r="B23" s="263"/>
      <c r="C23" s="86"/>
      <c r="D23" s="167"/>
      <c r="E23" s="74"/>
      <c r="F23" s="69"/>
      <c r="G23" s="169"/>
      <c r="H23" s="170"/>
      <c r="I23" s="170"/>
      <c r="J23" s="170"/>
      <c r="K23" s="170"/>
      <c r="L23" s="170"/>
      <c r="M23" s="171"/>
    </row>
    <row r="24" spans="2:23" ht="20" customHeight="1">
      <c r="B24" s="268"/>
      <c r="C24" s="84"/>
      <c r="D24" s="165"/>
      <c r="E24" s="72"/>
      <c r="F24" s="67"/>
      <c r="G24" s="20"/>
      <c r="H24" s="21"/>
      <c r="I24" s="21"/>
      <c r="J24" s="21"/>
      <c r="K24" s="21"/>
      <c r="L24" s="21"/>
      <c r="M24" s="22"/>
    </row>
    <row r="25" spans="2:23" ht="20" customHeight="1" thickBot="1">
      <c r="B25" s="264"/>
      <c r="C25" s="85"/>
      <c r="D25" s="166"/>
      <c r="E25" s="73"/>
      <c r="F25" s="68"/>
      <c r="G25" s="33"/>
      <c r="H25" s="34"/>
      <c r="I25" s="34"/>
      <c r="J25" s="34"/>
      <c r="K25" s="34"/>
      <c r="L25" s="34"/>
      <c r="M25" s="35"/>
    </row>
    <row r="26" spans="2:23" ht="20" customHeight="1" thickTop="1">
      <c r="B26" s="263"/>
      <c r="C26" s="172"/>
      <c r="D26" s="173"/>
      <c r="E26" s="174"/>
      <c r="F26" s="175"/>
      <c r="G26" s="49"/>
      <c r="H26" s="50"/>
      <c r="I26" s="50"/>
      <c r="J26" s="50"/>
      <c r="K26" s="50"/>
      <c r="L26" s="50"/>
      <c r="M26" s="51"/>
    </row>
    <row r="27" spans="2:23" ht="20" customHeight="1" thickBot="1">
      <c r="B27" s="264"/>
      <c r="C27" s="85"/>
      <c r="D27" s="166"/>
      <c r="E27" s="73"/>
      <c r="F27" s="68"/>
      <c r="G27" s="33"/>
      <c r="H27" s="34"/>
      <c r="I27" s="34"/>
      <c r="J27" s="34"/>
      <c r="K27" s="34"/>
      <c r="L27" s="34"/>
      <c r="M27" s="35"/>
    </row>
    <row r="28" spans="2:23" ht="20" customHeight="1" thickTop="1">
      <c r="B28" s="263"/>
      <c r="C28" s="86"/>
      <c r="D28" s="167"/>
      <c r="E28" s="74"/>
      <c r="F28" s="69"/>
      <c r="G28" s="169"/>
      <c r="H28" s="170"/>
      <c r="I28" s="170"/>
      <c r="J28" s="170"/>
      <c r="K28" s="170"/>
      <c r="L28" s="170"/>
      <c r="M28" s="171"/>
    </row>
    <row r="29" spans="2:23" ht="20" customHeight="1" thickBot="1">
      <c r="B29" s="265"/>
      <c r="C29" s="87"/>
      <c r="D29" s="168"/>
      <c r="E29" s="75"/>
      <c r="F29" s="70"/>
      <c r="G29" s="52"/>
      <c r="H29" s="53"/>
      <c r="I29" s="53"/>
      <c r="J29" s="53"/>
      <c r="K29" s="53"/>
      <c r="L29" s="53"/>
      <c r="M29" s="54"/>
    </row>
    <row r="30" spans="2:23" ht="20" customHeight="1">
      <c r="B30" s="63"/>
      <c r="C30" s="63"/>
      <c r="D30" s="82"/>
      <c r="E30" s="63"/>
      <c r="F30" s="62" t="str">
        <f t="shared" ref="F30:M30" si="9">IF(SUM(F7:F29)=F6,"",IF(SUM(F7:F29)=0,"","ERR"))</f>
        <v/>
      </c>
      <c r="G30" s="62" t="str">
        <f t="shared" si="9"/>
        <v/>
      </c>
      <c r="H30" s="62" t="str">
        <f t="shared" si="9"/>
        <v/>
      </c>
      <c r="I30" s="62" t="str">
        <f t="shared" si="9"/>
        <v/>
      </c>
      <c r="J30" s="62" t="str">
        <f t="shared" si="9"/>
        <v/>
      </c>
      <c r="K30" s="62" t="str">
        <f t="shared" si="9"/>
        <v/>
      </c>
      <c r="L30" s="62" t="str">
        <f t="shared" si="9"/>
        <v/>
      </c>
      <c r="M30" s="62" t="str">
        <f t="shared" si="9"/>
        <v/>
      </c>
    </row>
    <row r="31" spans="2:23" ht="20" customHeight="1">
      <c r="G31"/>
    </row>
  </sheetData>
  <mergeCells count="23">
    <mergeCell ref="B3:B4"/>
    <mergeCell ref="C3:C4"/>
    <mergeCell ref="D3:D4"/>
    <mergeCell ref="E3:E4"/>
    <mergeCell ref="G3:M3"/>
    <mergeCell ref="B5:E5"/>
    <mergeCell ref="S13:S14"/>
    <mergeCell ref="T13:T14"/>
    <mergeCell ref="U13:U14"/>
    <mergeCell ref="V13:V14"/>
    <mergeCell ref="W13:W14"/>
    <mergeCell ref="B6:E6"/>
    <mergeCell ref="B7:B9"/>
    <mergeCell ref="B10:B12"/>
    <mergeCell ref="B13:B16"/>
    <mergeCell ref="P13:P14"/>
    <mergeCell ref="R13:R14"/>
    <mergeCell ref="Q13:Q14"/>
    <mergeCell ref="B17:B19"/>
    <mergeCell ref="B20:B22"/>
    <mergeCell ref="B23:B25"/>
    <mergeCell ref="B26:B27"/>
    <mergeCell ref="B28:B29"/>
  </mergeCells>
  <conditionalFormatting sqref="G7:M29">
    <cfRule type="expression" dxfId="17" priority="5">
      <formula>G$2="S"</formula>
    </cfRule>
    <cfRule type="expression" dxfId="16" priority="6">
      <formula>G$4&lt;TODAY()</formula>
    </cfRule>
  </conditionalFormatting>
  <conditionalFormatting sqref="Q17:W22">
    <cfRule type="expression" dxfId="15" priority="1">
      <formula>Q$13="S"</formula>
    </cfRule>
    <cfRule type="expression" dxfId="14" priority="2">
      <formula>Q$13&lt;TODAY()</formula>
    </cfRule>
  </conditionalFormatting>
  <dataValidations count="1">
    <dataValidation type="whole" allowBlank="1" showInputMessage="1" showErrorMessage="1" sqref="F7:M29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D7:D29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Check!$D$2:$D$18</xm:f>
          </x14:formula1>
          <xm:sqref>E7:E29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5"/>
  <sheetViews>
    <sheetView workbookViewId="0">
      <selection activeCell="P16" sqref="P1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63.1640625" style="7" bestFit="1" customWidth="1"/>
    <col min="4" max="4" width="12.83203125" style="76" customWidth="1"/>
    <col min="5" max="5" width="19" style="7" bestFit="1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8">
        <f>COUNT(F7:F33)+COUNTBLANK(F7:F33)</f>
        <v>27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274" t="s">
        <v>28</v>
      </c>
      <c r="C3" s="285" t="s">
        <v>29</v>
      </c>
      <c r="D3" s="272" t="s">
        <v>33</v>
      </c>
      <c r="E3" s="287" t="s">
        <v>30</v>
      </c>
      <c r="F3" s="149">
        <v>5</v>
      </c>
      <c r="G3" s="291" t="s">
        <v>31</v>
      </c>
      <c r="H3" s="292"/>
      <c r="I3" s="292"/>
      <c r="J3" s="292"/>
      <c r="K3" s="292"/>
      <c r="L3" s="292"/>
      <c r="M3" s="293"/>
    </row>
    <row r="4" spans="2:23" ht="60" customHeight="1" thickBot="1">
      <c r="B4" s="275"/>
      <c r="C4" s="286"/>
      <c r="D4" s="273"/>
      <c r="E4" s="288"/>
      <c r="F4" s="55" t="s">
        <v>38</v>
      </c>
      <c r="G4" s="46">
        <v>41036</v>
      </c>
      <c r="H4" s="47">
        <f t="shared" ref="H4:M4" si="1">G4+1</f>
        <v>41037</v>
      </c>
      <c r="I4" s="47">
        <f t="shared" si="1"/>
        <v>41038</v>
      </c>
      <c r="J4" s="47">
        <f t="shared" si="1"/>
        <v>41039</v>
      </c>
      <c r="K4" s="47">
        <f t="shared" si="1"/>
        <v>41040</v>
      </c>
      <c r="L4" s="47">
        <f t="shared" si="1"/>
        <v>41041</v>
      </c>
      <c r="M4" s="48">
        <f t="shared" si="1"/>
        <v>41042</v>
      </c>
    </row>
    <row r="5" spans="2:23" ht="20" customHeight="1">
      <c r="B5" s="294" t="s">
        <v>32</v>
      </c>
      <c r="C5" s="295"/>
      <c r="D5" s="295"/>
      <c r="E5" s="296"/>
      <c r="F5" s="64">
        <f>F6</f>
        <v>56</v>
      </c>
      <c r="G5" s="56">
        <f t="shared" ref="G5:M5" si="2">MAX(0,F5-$F$5/$F$3)</f>
        <v>44.8</v>
      </c>
      <c r="H5" s="57">
        <f t="shared" si="2"/>
        <v>33.599999999999994</v>
      </c>
      <c r="I5" s="57">
        <f t="shared" si="2"/>
        <v>22.399999999999995</v>
      </c>
      <c r="J5" s="57">
        <f t="shared" si="2"/>
        <v>11.199999999999996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297" t="s">
        <v>24</v>
      </c>
      <c r="C6" s="298"/>
      <c r="D6" s="298"/>
      <c r="E6" s="299"/>
      <c r="F6" s="65">
        <f>SUM(F7:F33)</f>
        <v>56</v>
      </c>
      <c r="G6" s="59">
        <f t="shared" ref="G6:M6" si="3">IF(COUNTBLANK(G7:G33)=$F$2,F6,SUM(G7:G33))</f>
        <v>47</v>
      </c>
      <c r="H6" s="60">
        <f t="shared" si="3"/>
        <v>40</v>
      </c>
      <c r="I6" s="60">
        <f t="shared" si="3"/>
        <v>36</v>
      </c>
      <c r="J6" s="60">
        <f t="shared" si="3"/>
        <v>26</v>
      </c>
      <c r="K6" s="60">
        <f t="shared" si="3"/>
        <v>18</v>
      </c>
      <c r="L6" s="60">
        <f t="shared" si="3"/>
        <v>7</v>
      </c>
      <c r="M6" s="61">
        <f t="shared" si="3"/>
        <v>0</v>
      </c>
    </row>
    <row r="7" spans="2:23" ht="20" customHeight="1">
      <c r="B7" s="300" t="s">
        <v>95</v>
      </c>
      <c r="C7" s="83" t="s">
        <v>146</v>
      </c>
      <c r="D7" s="164" t="s">
        <v>43</v>
      </c>
      <c r="E7" s="71" t="s">
        <v>124</v>
      </c>
      <c r="F7" s="66">
        <v>5</v>
      </c>
      <c r="G7" s="17">
        <v>5</v>
      </c>
      <c r="H7" s="18">
        <v>5</v>
      </c>
      <c r="I7" s="18">
        <v>5</v>
      </c>
      <c r="J7" s="18">
        <v>3</v>
      </c>
      <c r="K7" s="18">
        <v>3</v>
      </c>
      <c r="L7" s="18">
        <v>0</v>
      </c>
      <c r="M7" s="19">
        <v>0</v>
      </c>
    </row>
    <row r="8" spans="2:23" ht="20" customHeight="1" thickBot="1">
      <c r="B8" s="264"/>
      <c r="C8" s="85" t="s">
        <v>147</v>
      </c>
      <c r="D8" s="166" t="s">
        <v>43</v>
      </c>
      <c r="E8" s="73" t="s">
        <v>126</v>
      </c>
      <c r="F8" s="68">
        <v>3</v>
      </c>
      <c r="G8" s="33">
        <v>2</v>
      </c>
      <c r="H8" s="34">
        <v>2</v>
      </c>
      <c r="I8" s="34">
        <v>2</v>
      </c>
      <c r="J8" s="34">
        <v>1</v>
      </c>
      <c r="K8" s="34">
        <v>1</v>
      </c>
      <c r="L8" s="34">
        <v>1</v>
      </c>
      <c r="M8" s="35">
        <v>0</v>
      </c>
    </row>
    <row r="9" spans="2:23" ht="20" customHeight="1" thickTop="1">
      <c r="B9" s="263" t="s">
        <v>143</v>
      </c>
      <c r="C9" s="86" t="s">
        <v>148</v>
      </c>
      <c r="D9" s="167" t="s">
        <v>34</v>
      </c>
      <c r="E9" s="74" t="s">
        <v>55</v>
      </c>
      <c r="F9" s="69">
        <v>2</v>
      </c>
      <c r="G9" s="169">
        <v>0</v>
      </c>
      <c r="H9" s="170">
        <v>0</v>
      </c>
      <c r="I9" s="170">
        <v>0</v>
      </c>
      <c r="J9" s="170">
        <v>0</v>
      </c>
      <c r="K9" s="170">
        <v>0</v>
      </c>
      <c r="L9" s="170">
        <v>0</v>
      </c>
      <c r="M9" s="171">
        <v>0</v>
      </c>
    </row>
    <row r="10" spans="2:23" ht="20" customHeight="1">
      <c r="B10" s="268"/>
      <c r="C10" s="86" t="s">
        <v>149</v>
      </c>
      <c r="D10" s="167" t="s">
        <v>35</v>
      </c>
      <c r="E10" s="74" t="s">
        <v>126</v>
      </c>
      <c r="F10" s="69">
        <v>1</v>
      </c>
      <c r="G10" s="169">
        <v>0</v>
      </c>
      <c r="H10" s="170">
        <v>0</v>
      </c>
      <c r="I10" s="170">
        <v>0</v>
      </c>
      <c r="J10" s="170">
        <v>0</v>
      </c>
      <c r="K10" s="170">
        <v>0</v>
      </c>
      <c r="L10" s="170">
        <v>0</v>
      </c>
      <c r="M10" s="171">
        <v>0</v>
      </c>
    </row>
    <row r="11" spans="2:23" ht="20" customHeight="1">
      <c r="B11" s="268"/>
      <c r="C11" s="84" t="s">
        <v>150</v>
      </c>
      <c r="D11" s="165" t="s">
        <v>35</v>
      </c>
      <c r="E11" s="72" t="s">
        <v>126</v>
      </c>
      <c r="F11" s="67">
        <v>1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2">
        <v>0</v>
      </c>
    </row>
    <row r="12" spans="2:23" ht="20" customHeight="1">
      <c r="B12" s="268"/>
      <c r="C12" s="234" t="s">
        <v>155</v>
      </c>
      <c r="D12" s="215" t="s">
        <v>43</v>
      </c>
      <c r="E12" s="216" t="s">
        <v>124</v>
      </c>
      <c r="F12" s="217">
        <v>1</v>
      </c>
      <c r="G12" s="218">
        <v>0</v>
      </c>
      <c r="H12" s="219">
        <v>0</v>
      </c>
      <c r="I12" s="219">
        <v>0</v>
      </c>
      <c r="J12" s="219">
        <v>0</v>
      </c>
      <c r="K12" s="219">
        <v>0</v>
      </c>
      <c r="L12" s="219">
        <v>0</v>
      </c>
      <c r="M12" s="220">
        <v>0</v>
      </c>
    </row>
    <row r="13" spans="2:23" ht="20" customHeight="1" thickBot="1">
      <c r="B13" s="264"/>
      <c r="C13" s="85" t="s">
        <v>156</v>
      </c>
      <c r="D13" s="166" t="s">
        <v>43</v>
      </c>
      <c r="E13" s="73" t="s">
        <v>124</v>
      </c>
      <c r="F13" s="68">
        <v>1</v>
      </c>
      <c r="G13" s="33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5">
        <v>0</v>
      </c>
      <c r="O13" s="88"/>
      <c r="P13" s="88"/>
      <c r="Q13" s="89" t="str">
        <f>CHOOSE(WEEKDAY(Q14),"S","M","T","W","R","F","S")</f>
        <v>M</v>
      </c>
      <c r="R13" s="89" t="str">
        <f t="shared" ref="R13:W13" si="4">CHOOSE(WEEKDAY(R14),"S","M","T","W","R","F","S")</f>
        <v>T</v>
      </c>
      <c r="S13" s="89" t="str">
        <f t="shared" si="4"/>
        <v>W</v>
      </c>
      <c r="T13" s="89" t="str">
        <f t="shared" si="4"/>
        <v>R</v>
      </c>
      <c r="U13" s="89" t="str">
        <f t="shared" si="4"/>
        <v>F</v>
      </c>
      <c r="V13" s="89" t="str">
        <f t="shared" si="4"/>
        <v>S</v>
      </c>
      <c r="W13" s="89" t="str">
        <f t="shared" si="4"/>
        <v>S</v>
      </c>
    </row>
    <row r="14" spans="2:23" ht="20" customHeight="1" thickTop="1">
      <c r="B14" s="263" t="s">
        <v>157</v>
      </c>
      <c r="C14" s="172" t="s">
        <v>151</v>
      </c>
      <c r="D14" s="173" t="s">
        <v>37</v>
      </c>
      <c r="E14" s="174" t="s">
        <v>126</v>
      </c>
      <c r="F14" s="175">
        <v>2</v>
      </c>
      <c r="G14" s="49">
        <v>2</v>
      </c>
      <c r="H14" s="50">
        <v>2</v>
      </c>
      <c r="I14" s="50">
        <v>1</v>
      </c>
      <c r="J14" s="50">
        <v>1</v>
      </c>
      <c r="K14" s="50">
        <v>0</v>
      </c>
      <c r="L14" s="50">
        <v>0</v>
      </c>
      <c r="M14" s="51">
        <v>0</v>
      </c>
      <c r="O14" s="88"/>
      <c r="P14" s="276" t="s">
        <v>38</v>
      </c>
      <c r="Q14" s="279">
        <f t="shared" ref="Q14:W14" si="5">G4</f>
        <v>41036</v>
      </c>
      <c r="R14" s="282">
        <f t="shared" si="5"/>
        <v>41037</v>
      </c>
      <c r="S14" s="282">
        <f t="shared" si="5"/>
        <v>41038</v>
      </c>
      <c r="T14" s="282">
        <f t="shared" si="5"/>
        <v>41039</v>
      </c>
      <c r="U14" s="282">
        <f t="shared" si="5"/>
        <v>41040</v>
      </c>
      <c r="V14" s="282">
        <f t="shared" si="5"/>
        <v>41041</v>
      </c>
      <c r="W14" s="269">
        <f t="shared" si="5"/>
        <v>41042</v>
      </c>
    </row>
    <row r="15" spans="2:23" ht="20" customHeight="1" thickBot="1">
      <c r="B15" s="268"/>
      <c r="C15" s="86" t="s">
        <v>152</v>
      </c>
      <c r="D15" s="167" t="s">
        <v>37</v>
      </c>
      <c r="E15" s="74" t="s">
        <v>125</v>
      </c>
      <c r="F15" s="69">
        <v>3</v>
      </c>
      <c r="G15" s="169">
        <v>3</v>
      </c>
      <c r="H15" s="170">
        <v>3</v>
      </c>
      <c r="I15" s="170">
        <v>2</v>
      </c>
      <c r="J15" s="170">
        <v>2</v>
      </c>
      <c r="K15" s="170">
        <v>1</v>
      </c>
      <c r="L15" s="170">
        <v>0</v>
      </c>
      <c r="M15" s="171">
        <v>0</v>
      </c>
      <c r="O15" s="88"/>
      <c r="P15" s="278"/>
      <c r="Q15" s="281"/>
      <c r="R15" s="284"/>
      <c r="S15" s="284"/>
      <c r="T15" s="284"/>
      <c r="U15" s="284"/>
      <c r="V15" s="284"/>
      <c r="W15" s="271"/>
    </row>
    <row r="16" spans="2:23" ht="20" customHeight="1">
      <c r="B16" s="268"/>
      <c r="C16" s="84" t="s">
        <v>153</v>
      </c>
      <c r="D16" s="165" t="s">
        <v>37</v>
      </c>
      <c r="E16" s="72" t="s">
        <v>126</v>
      </c>
      <c r="F16" s="67">
        <v>6</v>
      </c>
      <c r="G16" s="20">
        <v>5</v>
      </c>
      <c r="H16" s="21">
        <v>4</v>
      </c>
      <c r="I16" s="21">
        <v>3</v>
      </c>
      <c r="J16" s="21">
        <v>2</v>
      </c>
      <c r="K16" s="21">
        <v>1</v>
      </c>
      <c r="L16" s="21">
        <v>0</v>
      </c>
      <c r="M16" s="22">
        <v>0</v>
      </c>
      <c r="O16" s="90" t="s">
        <v>39</v>
      </c>
      <c r="P16" s="91">
        <f t="shared" ref="P16:W17" si="6">F5</f>
        <v>56</v>
      </c>
      <c r="Q16" s="92">
        <f t="shared" si="6"/>
        <v>44.8</v>
      </c>
      <c r="R16" s="93">
        <f t="shared" si="6"/>
        <v>33.599999999999994</v>
      </c>
      <c r="S16" s="93">
        <f t="shared" si="6"/>
        <v>22.399999999999995</v>
      </c>
      <c r="T16" s="93">
        <f t="shared" si="6"/>
        <v>11.199999999999996</v>
      </c>
      <c r="U16" s="93">
        <f t="shared" si="6"/>
        <v>0</v>
      </c>
      <c r="V16" s="93">
        <f t="shared" si="6"/>
        <v>0</v>
      </c>
      <c r="W16" s="94">
        <f t="shared" si="6"/>
        <v>0</v>
      </c>
    </row>
    <row r="17" spans="2:23" ht="20" customHeight="1" thickBot="1">
      <c r="B17" s="264"/>
      <c r="C17" s="85" t="s">
        <v>154</v>
      </c>
      <c r="D17" s="166" t="s">
        <v>37</v>
      </c>
      <c r="E17" s="73" t="s">
        <v>124</v>
      </c>
      <c r="F17" s="68">
        <v>6</v>
      </c>
      <c r="G17" s="33">
        <v>5</v>
      </c>
      <c r="H17" s="34">
        <v>4</v>
      </c>
      <c r="I17" s="34">
        <v>3</v>
      </c>
      <c r="J17" s="34">
        <v>2</v>
      </c>
      <c r="K17" s="34">
        <v>1</v>
      </c>
      <c r="L17" s="34">
        <v>0</v>
      </c>
      <c r="M17" s="35">
        <v>0</v>
      </c>
      <c r="O17" s="95" t="s">
        <v>40</v>
      </c>
      <c r="P17" s="96">
        <f t="shared" si="6"/>
        <v>56</v>
      </c>
      <c r="Q17" s="97">
        <f t="shared" si="6"/>
        <v>47</v>
      </c>
      <c r="R17" s="98">
        <f t="shared" si="6"/>
        <v>40</v>
      </c>
      <c r="S17" s="98">
        <f t="shared" si="6"/>
        <v>36</v>
      </c>
      <c r="T17" s="98">
        <f t="shared" si="6"/>
        <v>26</v>
      </c>
      <c r="U17" s="98">
        <f t="shared" si="6"/>
        <v>18</v>
      </c>
      <c r="V17" s="98">
        <f t="shared" si="6"/>
        <v>7</v>
      </c>
      <c r="W17" s="99">
        <f t="shared" si="6"/>
        <v>0</v>
      </c>
    </row>
    <row r="18" spans="2:23" ht="20" customHeight="1" thickTop="1">
      <c r="B18" s="263" t="s">
        <v>158</v>
      </c>
      <c r="C18" s="86" t="s">
        <v>160</v>
      </c>
      <c r="D18" s="167" t="s">
        <v>37</v>
      </c>
      <c r="E18" s="74" t="s">
        <v>1</v>
      </c>
      <c r="F18" s="69">
        <v>1</v>
      </c>
      <c r="G18" s="169">
        <v>1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1">
        <v>0</v>
      </c>
      <c r="O18" s="104" t="s">
        <v>34</v>
      </c>
      <c r="P18" s="105">
        <f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5</v>
      </c>
      <c r="Q18" s="308">
        <f t="shared" ref="Q18:W23" si="7">SUM(IF($D$7=$O18,G$7,0),IF($D$8=$O18,G$8,0),IF($D$9=$O18,G$9,0),IF($D$10=$O18,G$10,0),IF($D$11=$O18,G$11,0),IF($D$12=$O18,G$12,0),IF($D$13=$O18,G$13,0),IF($D$14=$O18,G$14,0),IF($D$15=$O18,G$15,0),IF($D$16=$O18,G$16,0),IF($D$17=$O18,G$17,0),IF($D$18=$O18,G$18,0)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3</v>
      </c>
      <c r="R18" s="309">
        <f t="shared" si="7"/>
        <v>3</v>
      </c>
      <c r="S18" s="309">
        <f t="shared" si="7"/>
        <v>3</v>
      </c>
      <c r="T18" s="309">
        <f t="shared" si="7"/>
        <v>3</v>
      </c>
      <c r="U18" s="309">
        <f t="shared" si="7"/>
        <v>2</v>
      </c>
      <c r="V18" s="309">
        <f t="shared" si="7"/>
        <v>0</v>
      </c>
      <c r="W18" s="310">
        <f t="shared" si="7"/>
        <v>0</v>
      </c>
    </row>
    <row r="19" spans="2:23" ht="20" customHeight="1">
      <c r="B19" s="268"/>
      <c r="C19" s="86" t="s">
        <v>161</v>
      </c>
      <c r="D19" s="167" t="s">
        <v>37</v>
      </c>
      <c r="E19" s="74" t="s">
        <v>1</v>
      </c>
      <c r="F19" s="69">
        <v>5</v>
      </c>
      <c r="G19" s="169">
        <v>5</v>
      </c>
      <c r="H19" s="170">
        <v>4</v>
      </c>
      <c r="I19" s="170">
        <v>4</v>
      </c>
      <c r="J19" s="170">
        <v>0</v>
      </c>
      <c r="K19" s="170">
        <v>0</v>
      </c>
      <c r="L19" s="170">
        <v>0</v>
      </c>
      <c r="M19" s="171">
        <v>0</v>
      </c>
      <c r="O19" s="100" t="s">
        <v>35</v>
      </c>
      <c r="P19" s="101">
        <f t="shared" ref="P19:P23" si="8">SUM(IF($D$7=$O19,F$7,0),IF($D$8=$O19,F$8,0),IF($D$9=$O19,F$9,0),IF($D$10=$O19,F$10,0),IF($D$11=$O19,F$11,0),IF($D$12=$O19,F$12,0),IF($D$13=$O19,F$13,0),IF($D$14=$O19,F$14,0),IF($D$15=$O19,F$15,0),IF($D$16=$O19,F$16,0),IF($D$17=$O19,F$17,0),IF($D$18=$O19,F$18,0)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3</v>
      </c>
      <c r="Q19" s="311">
        <f t="shared" si="7"/>
        <v>1</v>
      </c>
      <c r="R19" s="312">
        <f t="shared" si="7"/>
        <v>1</v>
      </c>
      <c r="S19" s="312">
        <f t="shared" si="7"/>
        <v>1</v>
      </c>
      <c r="T19" s="312">
        <f t="shared" si="7"/>
        <v>1</v>
      </c>
      <c r="U19" s="312">
        <f t="shared" si="7"/>
        <v>0</v>
      </c>
      <c r="V19" s="312">
        <f t="shared" si="7"/>
        <v>0</v>
      </c>
      <c r="W19" s="313">
        <f t="shared" si="7"/>
        <v>0</v>
      </c>
    </row>
    <row r="20" spans="2:23" ht="20" customHeight="1">
      <c r="B20" s="268"/>
      <c r="C20" s="84" t="s">
        <v>162</v>
      </c>
      <c r="D20" s="165" t="s">
        <v>37</v>
      </c>
      <c r="E20" s="72" t="s">
        <v>53</v>
      </c>
      <c r="F20" s="67">
        <v>4</v>
      </c>
      <c r="G20" s="20">
        <v>4</v>
      </c>
      <c r="H20" s="21">
        <v>3</v>
      </c>
      <c r="I20" s="21">
        <v>3</v>
      </c>
      <c r="J20" s="21">
        <v>3</v>
      </c>
      <c r="K20" s="21">
        <v>3</v>
      </c>
      <c r="L20" s="21">
        <v>2</v>
      </c>
      <c r="M20" s="22">
        <v>0</v>
      </c>
      <c r="O20" s="102" t="s">
        <v>36</v>
      </c>
      <c r="P20" s="103">
        <f t="shared" si="8"/>
        <v>0</v>
      </c>
      <c r="Q20" s="314">
        <f t="shared" si="7"/>
        <v>0</v>
      </c>
      <c r="R20" s="315">
        <f t="shared" si="7"/>
        <v>0</v>
      </c>
      <c r="S20" s="315">
        <f t="shared" si="7"/>
        <v>0</v>
      </c>
      <c r="T20" s="315">
        <f t="shared" si="7"/>
        <v>0</v>
      </c>
      <c r="U20" s="315">
        <f t="shared" si="7"/>
        <v>0</v>
      </c>
      <c r="V20" s="315">
        <f t="shared" si="7"/>
        <v>0</v>
      </c>
      <c r="W20" s="316">
        <f t="shared" si="7"/>
        <v>0</v>
      </c>
    </row>
    <row r="21" spans="2:23" ht="20" customHeight="1">
      <c r="B21" s="268"/>
      <c r="C21" s="234" t="s">
        <v>163</v>
      </c>
      <c r="D21" s="215" t="s">
        <v>37</v>
      </c>
      <c r="E21" s="216" t="s">
        <v>0</v>
      </c>
      <c r="F21" s="217">
        <v>3</v>
      </c>
      <c r="G21" s="218">
        <v>3</v>
      </c>
      <c r="H21" s="219">
        <v>2</v>
      </c>
      <c r="I21" s="219">
        <v>2</v>
      </c>
      <c r="J21" s="219">
        <v>2</v>
      </c>
      <c r="K21" s="219">
        <v>2</v>
      </c>
      <c r="L21" s="219">
        <v>1</v>
      </c>
      <c r="M21" s="220">
        <v>0</v>
      </c>
      <c r="O21" s="115" t="s">
        <v>43</v>
      </c>
      <c r="P21" s="116">
        <f t="shared" si="8"/>
        <v>10</v>
      </c>
      <c r="Q21" s="317">
        <f t="shared" si="7"/>
        <v>7</v>
      </c>
      <c r="R21" s="318">
        <f t="shared" si="7"/>
        <v>7</v>
      </c>
      <c r="S21" s="318">
        <f t="shared" si="7"/>
        <v>7</v>
      </c>
      <c r="T21" s="318">
        <f t="shared" si="7"/>
        <v>4</v>
      </c>
      <c r="U21" s="318">
        <f t="shared" si="7"/>
        <v>4</v>
      </c>
      <c r="V21" s="318">
        <f t="shared" si="7"/>
        <v>1</v>
      </c>
      <c r="W21" s="319">
        <f t="shared" si="7"/>
        <v>0</v>
      </c>
    </row>
    <row r="22" spans="2:23" ht="20" customHeight="1" thickBot="1">
      <c r="B22" s="264"/>
      <c r="C22" s="85" t="s">
        <v>164</v>
      </c>
      <c r="D22" s="166" t="s">
        <v>37</v>
      </c>
      <c r="E22" s="73" t="s">
        <v>127</v>
      </c>
      <c r="F22" s="68">
        <v>6</v>
      </c>
      <c r="G22" s="33">
        <v>6</v>
      </c>
      <c r="H22" s="34">
        <v>5</v>
      </c>
      <c r="I22" s="34">
        <v>5</v>
      </c>
      <c r="J22" s="34">
        <v>4</v>
      </c>
      <c r="K22" s="34">
        <v>4</v>
      </c>
      <c r="L22" s="34">
        <v>3</v>
      </c>
      <c r="M22" s="35">
        <v>0</v>
      </c>
      <c r="O22" s="122" t="s">
        <v>37</v>
      </c>
      <c r="P22" s="123">
        <f t="shared" si="8"/>
        <v>36</v>
      </c>
      <c r="Q22" s="320">
        <f t="shared" si="7"/>
        <v>34</v>
      </c>
      <c r="R22" s="321">
        <f t="shared" si="7"/>
        <v>27</v>
      </c>
      <c r="S22" s="321">
        <f t="shared" si="7"/>
        <v>23</v>
      </c>
      <c r="T22" s="321">
        <f t="shared" si="7"/>
        <v>16</v>
      </c>
      <c r="U22" s="321">
        <f t="shared" si="7"/>
        <v>12</v>
      </c>
      <c r="V22" s="321">
        <f t="shared" si="7"/>
        <v>6</v>
      </c>
      <c r="W22" s="322">
        <f t="shared" si="7"/>
        <v>0</v>
      </c>
    </row>
    <row r="23" spans="2:23" ht="20" customHeight="1" thickTop="1" thickBot="1">
      <c r="B23" s="263" t="s">
        <v>167</v>
      </c>
      <c r="C23" s="172" t="s">
        <v>168</v>
      </c>
      <c r="D23" s="173" t="s">
        <v>34</v>
      </c>
      <c r="E23" s="174" t="s">
        <v>53</v>
      </c>
      <c r="F23" s="175">
        <v>2</v>
      </c>
      <c r="G23" s="49">
        <v>2</v>
      </c>
      <c r="H23" s="50">
        <v>2</v>
      </c>
      <c r="I23" s="50">
        <v>2</v>
      </c>
      <c r="J23" s="50">
        <v>2</v>
      </c>
      <c r="K23" s="50">
        <v>1</v>
      </c>
      <c r="L23" s="50">
        <v>0</v>
      </c>
      <c r="M23" s="51">
        <v>0</v>
      </c>
      <c r="O23" s="127" t="s">
        <v>42</v>
      </c>
      <c r="P23" s="128">
        <f t="shared" si="8"/>
        <v>2</v>
      </c>
      <c r="Q23" s="323">
        <f t="shared" si="7"/>
        <v>2</v>
      </c>
      <c r="R23" s="324">
        <f t="shared" si="7"/>
        <v>2</v>
      </c>
      <c r="S23" s="324">
        <f t="shared" si="7"/>
        <v>2</v>
      </c>
      <c r="T23" s="324">
        <f t="shared" si="7"/>
        <v>2</v>
      </c>
      <c r="U23" s="324">
        <f t="shared" si="7"/>
        <v>0</v>
      </c>
      <c r="V23" s="324">
        <f t="shared" si="7"/>
        <v>0</v>
      </c>
      <c r="W23" s="325">
        <f t="shared" si="7"/>
        <v>0</v>
      </c>
    </row>
    <row r="24" spans="2:23" ht="20" customHeight="1">
      <c r="B24" s="268"/>
      <c r="C24" s="84" t="s">
        <v>169</v>
      </c>
      <c r="D24" s="165" t="s">
        <v>34</v>
      </c>
      <c r="E24" s="72" t="s">
        <v>1</v>
      </c>
      <c r="F24" s="67">
        <v>1</v>
      </c>
      <c r="G24" s="20">
        <v>1</v>
      </c>
      <c r="H24" s="21">
        <v>1</v>
      </c>
      <c r="I24" s="21">
        <v>1</v>
      </c>
      <c r="J24" s="21">
        <v>1</v>
      </c>
      <c r="K24" s="21">
        <v>1</v>
      </c>
      <c r="L24" s="21">
        <v>0</v>
      </c>
      <c r="M24" s="22">
        <v>0</v>
      </c>
    </row>
    <row r="25" spans="2:23" ht="20" customHeight="1">
      <c r="B25" s="268"/>
      <c r="C25" s="234" t="s">
        <v>170</v>
      </c>
      <c r="D25" s="215" t="s">
        <v>42</v>
      </c>
      <c r="E25" s="216" t="s">
        <v>0</v>
      </c>
      <c r="F25" s="217">
        <v>2</v>
      </c>
      <c r="G25" s="218">
        <v>2</v>
      </c>
      <c r="H25" s="219">
        <v>2</v>
      </c>
      <c r="I25" s="219">
        <v>2</v>
      </c>
      <c r="J25" s="219">
        <v>2</v>
      </c>
      <c r="K25" s="219">
        <v>0</v>
      </c>
      <c r="L25" s="219">
        <v>0</v>
      </c>
      <c r="M25" s="220">
        <v>0</v>
      </c>
    </row>
    <row r="26" spans="2:23" ht="20" customHeight="1" thickBot="1">
      <c r="B26" s="264"/>
      <c r="C26" s="85" t="s">
        <v>171</v>
      </c>
      <c r="D26" s="166" t="s">
        <v>35</v>
      </c>
      <c r="E26" s="73" t="s">
        <v>1</v>
      </c>
      <c r="F26" s="68">
        <v>1</v>
      </c>
      <c r="G26" s="33">
        <v>1</v>
      </c>
      <c r="H26" s="34">
        <v>1</v>
      </c>
      <c r="I26" s="34">
        <v>1</v>
      </c>
      <c r="J26" s="34">
        <v>1</v>
      </c>
      <c r="K26" s="34">
        <v>0</v>
      </c>
      <c r="L26" s="34">
        <v>0</v>
      </c>
      <c r="M26" s="35">
        <v>0</v>
      </c>
    </row>
    <row r="27" spans="2:23" ht="20" customHeight="1" thickTop="1">
      <c r="B27" s="263"/>
      <c r="C27" s="86"/>
      <c r="D27" s="167"/>
      <c r="E27" s="74"/>
      <c r="F27" s="69"/>
      <c r="G27" s="169"/>
      <c r="H27" s="170"/>
      <c r="I27" s="170"/>
      <c r="J27" s="170"/>
      <c r="K27" s="170"/>
      <c r="L27" s="170"/>
      <c r="M27" s="171"/>
    </row>
    <row r="28" spans="2:23" ht="20" customHeight="1">
      <c r="B28" s="268"/>
      <c r="C28" s="84"/>
      <c r="D28" s="165"/>
      <c r="E28" s="72"/>
      <c r="F28" s="67"/>
      <c r="G28" s="20"/>
      <c r="H28" s="21"/>
      <c r="I28" s="21"/>
      <c r="J28" s="21"/>
      <c r="K28" s="21"/>
      <c r="L28" s="21"/>
      <c r="M28" s="22"/>
    </row>
    <row r="29" spans="2:23" ht="20" customHeight="1" thickBot="1">
      <c r="B29" s="264"/>
      <c r="C29" s="85"/>
      <c r="D29" s="166"/>
      <c r="E29" s="73"/>
      <c r="F29" s="68"/>
      <c r="G29" s="33"/>
      <c r="H29" s="34"/>
      <c r="I29" s="34"/>
      <c r="J29" s="34"/>
      <c r="K29" s="34"/>
      <c r="L29" s="34"/>
      <c r="M29" s="35"/>
    </row>
    <row r="30" spans="2:23" ht="20" customHeight="1" thickTop="1">
      <c r="B30" s="263"/>
      <c r="C30" s="172"/>
      <c r="D30" s="173"/>
      <c r="E30" s="174"/>
      <c r="F30" s="175"/>
      <c r="G30" s="49"/>
      <c r="H30" s="50"/>
      <c r="I30" s="50"/>
      <c r="J30" s="50"/>
      <c r="K30" s="50"/>
      <c r="L30" s="50"/>
      <c r="M30" s="51"/>
    </row>
    <row r="31" spans="2:23" ht="20" customHeight="1" thickBot="1">
      <c r="B31" s="264"/>
      <c r="C31" s="85"/>
      <c r="D31" s="166"/>
      <c r="E31" s="73"/>
      <c r="F31" s="68"/>
      <c r="G31" s="33"/>
      <c r="H31" s="34"/>
      <c r="I31" s="34"/>
      <c r="J31" s="34"/>
      <c r="K31" s="34"/>
      <c r="L31" s="34"/>
      <c r="M31" s="35"/>
    </row>
    <row r="32" spans="2:23" ht="20" customHeight="1" thickTop="1">
      <c r="B32" s="263"/>
      <c r="C32" s="86"/>
      <c r="D32" s="167"/>
      <c r="E32" s="74"/>
      <c r="F32" s="69"/>
      <c r="G32" s="169"/>
      <c r="H32" s="170"/>
      <c r="I32" s="170"/>
      <c r="J32" s="170"/>
      <c r="K32" s="170"/>
      <c r="L32" s="170"/>
      <c r="M32" s="171"/>
    </row>
    <row r="33" spans="2:13" ht="20" customHeight="1" thickBot="1">
      <c r="B33" s="265"/>
      <c r="C33" s="87"/>
      <c r="D33" s="168"/>
      <c r="E33" s="75"/>
      <c r="F33" s="70"/>
      <c r="G33" s="52"/>
      <c r="H33" s="53"/>
      <c r="I33" s="53"/>
      <c r="J33" s="53"/>
      <c r="K33" s="53"/>
      <c r="L33" s="53"/>
      <c r="M33" s="54"/>
    </row>
    <row r="34" spans="2:13" ht="20" customHeight="1">
      <c r="B34" s="63"/>
      <c r="C34" s="63"/>
      <c r="D34" s="82"/>
      <c r="E34" s="63"/>
      <c r="F34" s="62" t="str">
        <f t="shared" ref="F34:M34" si="9">IF(SUM(F7:F33)=F6,"",IF(SUM(F7:F33)=0,"","ERR"))</f>
        <v/>
      </c>
      <c r="G34" s="62" t="str">
        <f t="shared" si="9"/>
        <v/>
      </c>
      <c r="H34" s="62" t="str">
        <f t="shared" si="9"/>
        <v/>
      </c>
      <c r="I34" s="62" t="str">
        <f t="shared" si="9"/>
        <v/>
      </c>
      <c r="J34" s="62" t="str">
        <f t="shared" si="9"/>
        <v/>
      </c>
      <c r="K34" s="62" t="str">
        <f t="shared" si="9"/>
        <v/>
      </c>
      <c r="L34" s="62" t="str">
        <f t="shared" si="9"/>
        <v/>
      </c>
      <c r="M34" s="62" t="str">
        <f t="shared" si="9"/>
        <v/>
      </c>
    </row>
    <row r="35" spans="2:13" ht="20" customHeight="1">
      <c r="G35"/>
    </row>
  </sheetData>
  <mergeCells count="23">
    <mergeCell ref="B3:B4"/>
    <mergeCell ref="C3:C4"/>
    <mergeCell ref="D3:D4"/>
    <mergeCell ref="E3:E4"/>
    <mergeCell ref="G3:M3"/>
    <mergeCell ref="B5:E5"/>
    <mergeCell ref="S14:S15"/>
    <mergeCell ref="T14:T15"/>
    <mergeCell ref="U14:U15"/>
    <mergeCell ref="V14:V15"/>
    <mergeCell ref="W14:W15"/>
    <mergeCell ref="B6:E6"/>
    <mergeCell ref="B7:B8"/>
    <mergeCell ref="B9:B13"/>
    <mergeCell ref="B14:B17"/>
    <mergeCell ref="P14:P15"/>
    <mergeCell ref="R14:R15"/>
    <mergeCell ref="Q14:Q15"/>
    <mergeCell ref="B18:B22"/>
    <mergeCell ref="B23:B26"/>
    <mergeCell ref="B27:B29"/>
    <mergeCell ref="B30:B31"/>
    <mergeCell ref="B32:B33"/>
  </mergeCells>
  <conditionalFormatting sqref="G7:M33">
    <cfRule type="expression" dxfId="13" priority="5">
      <formula>G$2="S"</formula>
    </cfRule>
    <cfRule type="expression" dxfId="12" priority="6">
      <formula>G$4&lt;TODAY()</formula>
    </cfRule>
  </conditionalFormatting>
  <conditionalFormatting sqref="Q18:W23">
    <cfRule type="expression" dxfId="11" priority="1">
      <formula>Q$13="S"</formula>
    </cfRule>
    <cfRule type="expression" dxfId="10" priority="2">
      <formula>Q$13&lt;TODAY()</formula>
    </cfRule>
  </conditionalFormatting>
  <dataValidations count="1">
    <dataValidation type="whole" allowBlank="1" showInputMessage="1" showErrorMessage="1" sqref="F7:M33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D7:D33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Check!$D$2:$D$18</xm:f>
          </x14:formula1>
          <xm:sqref>E7:E33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4"/>
  <sheetViews>
    <sheetView workbookViewId="0">
      <selection activeCell="P16" sqref="P1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40.83203125" style="7" customWidth="1"/>
    <col min="4" max="4" width="12.83203125" style="76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8">
        <f>COUNT(F7:F23)+COUNTBLANK(F7:F23)</f>
        <v>17</v>
      </c>
      <c r="G2" s="45" t="str">
        <f t="shared" ref="G2:M2" si="0">CHOOSE(WEEKDAY(G4),"S","M","T","W","R","F","S")</f>
        <v>M</v>
      </c>
      <c r="H2" s="45" t="str">
        <f t="shared" si="0"/>
        <v>T</v>
      </c>
      <c r="I2" s="150" t="str">
        <f t="shared" si="0"/>
        <v>W</v>
      </c>
      <c r="J2" s="150" t="str">
        <f t="shared" si="0"/>
        <v>R</v>
      </c>
      <c r="K2" s="150" t="str">
        <f t="shared" si="0"/>
        <v>F</v>
      </c>
      <c r="L2" s="150" t="str">
        <f t="shared" si="0"/>
        <v>S</v>
      </c>
      <c r="M2" s="150" t="str">
        <f t="shared" si="0"/>
        <v>S</v>
      </c>
    </row>
    <row r="3" spans="2:23" ht="20" customHeight="1">
      <c r="B3" s="285" t="s">
        <v>28</v>
      </c>
      <c r="C3" s="287" t="s">
        <v>29</v>
      </c>
      <c r="D3" s="274" t="s">
        <v>33</v>
      </c>
      <c r="E3" s="287" t="s">
        <v>30</v>
      </c>
      <c r="F3" s="121">
        <v>2</v>
      </c>
      <c r="G3" s="291" t="s">
        <v>31</v>
      </c>
      <c r="H3" s="292"/>
      <c r="I3" s="292"/>
      <c r="J3" s="292"/>
      <c r="K3" s="292"/>
      <c r="L3" s="292"/>
      <c r="M3" s="293"/>
    </row>
    <row r="4" spans="2:23" ht="60" customHeight="1" thickBot="1">
      <c r="B4" s="286"/>
      <c r="C4" s="288"/>
      <c r="D4" s="275"/>
      <c r="E4" s="288"/>
      <c r="F4" s="55" t="s">
        <v>38</v>
      </c>
      <c r="G4" s="46">
        <v>41043</v>
      </c>
      <c r="H4" s="47">
        <f t="shared" ref="H4:M4" si="1">G4+1</f>
        <v>41044</v>
      </c>
      <c r="I4" s="151">
        <f t="shared" si="1"/>
        <v>41045</v>
      </c>
      <c r="J4" s="151">
        <f t="shared" si="1"/>
        <v>41046</v>
      </c>
      <c r="K4" s="151">
        <f t="shared" si="1"/>
        <v>41047</v>
      </c>
      <c r="L4" s="207">
        <f t="shared" si="1"/>
        <v>41048</v>
      </c>
      <c r="M4" s="208">
        <f t="shared" si="1"/>
        <v>41049</v>
      </c>
    </row>
    <row r="5" spans="2:23" ht="20" customHeight="1">
      <c r="B5" s="305" t="s">
        <v>32</v>
      </c>
      <c r="C5" s="295"/>
      <c r="D5" s="295"/>
      <c r="E5" s="296"/>
      <c r="F5" s="64">
        <f>F6</f>
        <v>9</v>
      </c>
      <c r="G5" s="56">
        <f>MAX(0,F5-$F$5/$F$3)</f>
        <v>4.5</v>
      </c>
      <c r="H5" s="57">
        <f>MAX(0,G5-$F$5/$F$3)</f>
        <v>0</v>
      </c>
      <c r="I5" s="152"/>
      <c r="J5" s="152"/>
      <c r="K5" s="152"/>
      <c r="L5" s="203"/>
      <c r="M5" s="204"/>
    </row>
    <row r="6" spans="2:23" ht="20" customHeight="1" thickBot="1">
      <c r="B6" s="306" t="s">
        <v>24</v>
      </c>
      <c r="C6" s="298"/>
      <c r="D6" s="298"/>
      <c r="E6" s="299"/>
      <c r="F6" s="65">
        <f>SUM(F7:F23)</f>
        <v>9</v>
      </c>
      <c r="G6" s="59">
        <f>IF(COUNTBLANK(G7:G23)=$F$2,F6,SUM(G7:G23))</f>
        <v>5</v>
      </c>
      <c r="H6" s="60">
        <f>IF(COUNTBLANK(H7:H23)=$F$2,G6,SUM(H7:H23))</f>
        <v>0</v>
      </c>
      <c r="I6" s="153"/>
      <c r="J6" s="153"/>
      <c r="K6" s="153"/>
      <c r="L6" s="205"/>
      <c r="M6" s="206"/>
    </row>
    <row r="7" spans="2:23" ht="20" customHeight="1">
      <c r="B7" s="307" t="s">
        <v>172</v>
      </c>
      <c r="C7" s="83" t="s">
        <v>183</v>
      </c>
      <c r="D7" s="77" t="s">
        <v>42</v>
      </c>
      <c r="E7" s="71" t="s">
        <v>7</v>
      </c>
      <c r="F7" s="66">
        <v>1</v>
      </c>
      <c r="G7" s="17">
        <v>1</v>
      </c>
      <c r="H7" s="18">
        <v>0</v>
      </c>
      <c r="I7" s="154"/>
      <c r="J7" s="154"/>
      <c r="K7" s="154"/>
      <c r="L7" s="154"/>
      <c r="M7" s="155"/>
    </row>
    <row r="8" spans="2:23" ht="20" customHeight="1">
      <c r="B8" s="302"/>
      <c r="C8" s="84" t="s">
        <v>184</v>
      </c>
      <c r="D8" s="78" t="s">
        <v>42</v>
      </c>
      <c r="E8" s="72" t="s">
        <v>7</v>
      </c>
      <c r="F8" s="67">
        <v>1</v>
      </c>
      <c r="G8" s="20">
        <v>1</v>
      </c>
      <c r="H8" s="21">
        <v>0</v>
      </c>
      <c r="I8" s="156"/>
      <c r="J8" s="156"/>
      <c r="K8" s="156"/>
      <c r="L8" s="156"/>
      <c r="M8" s="157"/>
    </row>
    <row r="9" spans="2:23" ht="20" customHeight="1">
      <c r="B9" s="302"/>
      <c r="C9" s="234" t="s">
        <v>185</v>
      </c>
      <c r="D9" s="235" t="s">
        <v>42</v>
      </c>
      <c r="E9" s="216" t="s">
        <v>7</v>
      </c>
      <c r="F9" s="217">
        <v>1</v>
      </c>
      <c r="G9" s="218">
        <v>1</v>
      </c>
      <c r="H9" s="219">
        <v>0</v>
      </c>
      <c r="I9" s="236"/>
      <c r="J9" s="236"/>
      <c r="K9" s="236"/>
      <c r="L9" s="236"/>
      <c r="M9" s="237"/>
    </row>
    <row r="10" spans="2:23" ht="20" customHeight="1" thickBot="1">
      <c r="B10" s="303"/>
      <c r="C10" s="85" t="s">
        <v>186</v>
      </c>
      <c r="D10" s="79" t="s">
        <v>42</v>
      </c>
      <c r="E10" s="73" t="s">
        <v>7</v>
      </c>
      <c r="F10" s="68">
        <v>1</v>
      </c>
      <c r="G10" s="33">
        <v>0</v>
      </c>
      <c r="H10" s="34">
        <v>0</v>
      </c>
      <c r="I10" s="158"/>
      <c r="J10" s="158"/>
      <c r="K10" s="158"/>
      <c r="L10" s="158"/>
      <c r="M10" s="159"/>
    </row>
    <row r="11" spans="2:23" ht="20" customHeight="1" thickTop="1">
      <c r="B11" s="301" t="s">
        <v>173</v>
      </c>
      <c r="C11" s="86" t="s">
        <v>179</v>
      </c>
      <c r="D11" s="80" t="s">
        <v>42</v>
      </c>
      <c r="E11" s="74" t="s">
        <v>7</v>
      </c>
      <c r="F11" s="69">
        <v>1</v>
      </c>
      <c r="G11" s="169">
        <v>0</v>
      </c>
      <c r="H11" s="170">
        <v>0</v>
      </c>
      <c r="I11" s="176"/>
      <c r="J11" s="176"/>
      <c r="K11" s="176"/>
      <c r="L11" s="176"/>
      <c r="M11" s="177"/>
    </row>
    <row r="12" spans="2:23" ht="20" customHeight="1">
      <c r="B12" s="302"/>
      <c r="C12" s="84" t="s">
        <v>178</v>
      </c>
      <c r="D12" s="78" t="s">
        <v>42</v>
      </c>
      <c r="E12" s="72" t="s">
        <v>7</v>
      </c>
      <c r="F12" s="67">
        <v>1</v>
      </c>
      <c r="G12" s="20">
        <v>0</v>
      </c>
      <c r="H12" s="21">
        <v>0</v>
      </c>
      <c r="I12" s="156"/>
      <c r="J12" s="156"/>
      <c r="K12" s="156"/>
      <c r="L12" s="156"/>
      <c r="M12" s="157"/>
    </row>
    <row r="13" spans="2:23" ht="20" customHeight="1" thickBot="1">
      <c r="B13" s="303"/>
      <c r="C13" s="85" t="s">
        <v>180</v>
      </c>
      <c r="D13" s="79" t="s">
        <v>42</v>
      </c>
      <c r="E13" s="73" t="s">
        <v>7</v>
      </c>
      <c r="F13" s="68">
        <v>1</v>
      </c>
      <c r="G13" s="33">
        <v>0</v>
      </c>
      <c r="H13" s="34">
        <v>0</v>
      </c>
      <c r="I13" s="158"/>
      <c r="J13" s="158"/>
      <c r="K13" s="158"/>
      <c r="L13" s="158"/>
      <c r="M13" s="159"/>
      <c r="O13" s="88"/>
      <c r="P13" s="88"/>
      <c r="Q13" s="89" t="str">
        <f>CHOOSE(WEEKDAY(Q14),"S","M","T","W","R","F","S")</f>
        <v>M</v>
      </c>
      <c r="R13" s="89" t="str">
        <f t="shared" ref="R13:W13" si="2">CHOOSE(WEEKDAY(R14),"S","M","T","W","R","F","S")</f>
        <v>T</v>
      </c>
      <c r="S13" s="89" t="str">
        <f t="shared" si="2"/>
        <v>W</v>
      </c>
      <c r="T13" s="89" t="str">
        <f t="shared" si="2"/>
        <v>R</v>
      </c>
      <c r="U13" s="89" t="str">
        <f t="shared" si="2"/>
        <v>F</v>
      </c>
      <c r="V13" s="89" t="str">
        <f t="shared" si="2"/>
        <v>S</v>
      </c>
      <c r="W13" s="89" t="str">
        <f t="shared" si="2"/>
        <v>S</v>
      </c>
    </row>
    <row r="14" spans="2:23" ht="20" customHeight="1" thickTop="1">
      <c r="B14" s="301" t="s">
        <v>174</v>
      </c>
      <c r="C14" s="172" t="s">
        <v>181</v>
      </c>
      <c r="D14" s="178" t="s">
        <v>42</v>
      </c>
      <c r="E14" s="174" t="s">
        <v>7</v>
      </c>
      <c r="F14" s="175">
        <v>1</v>
      </c>
      <c r="G14" s="49">
        <v>1</v>
      </c>
      <c r="H14" s="50">
        <v>0</v>
      </c>
      <c r="I14" s="160"/>
      <c r="J14" s="160"/>
      <c r="K14" s="160"/>
      <c r="L14" s="160"/>
      <c r="M14" s="161"/>
      <c r="O14" s="88"/>
      <c r="P14" s="276" t="s">
        <v>38</v>
      </c>
      <c r="Q14" s="279">
        <f>G4</f>
        <v>41043</v>
      </c>
      <c r="R14" s="282">
        <f>H4</f>
        <v>41044</v>
      </c>
      <c r="S14" s="282">
        <f>I4</f>
        <v>41045</v>
      </c>
      <c r="T14" s="282">
        <f>J4</f>
        <v>41046</v>
      </c>
      <c r="U14" s="282">
        <f>K4</f>
        <v>41047</v>
      </c>
      <c r="V14" s="282">
        <f>L4</f>
        <v>41048</v>
      </c>
      <c r="W14" s="269">
        <f>M4</f>
        <v>41049</v>
      </c>
    </row>
    <row r="15" spans="2:23" ht="20" customHeight="1" thickBot="1">
      <c r="B15" s="302"/>
      <c r="C15" s="84" t="s">
        <v>182</v>
      </c>
      <c r="D15" s="78" t="s">
        <v>42</v>
      </c>
      <c r="E15" s="72" t="s">
        <v>7</v>
      </c>
      <c r="F15" s="67">
        <v>1</v>
      </c>
      <c r="G15" s="20">
        <v>1</v>
      </c>
      <c r="H15" s="21">
        <v>0</v>
      </c>
      <c r="I15" s="156"/>
      <c r="J15" s="156"/>
      <c r="K15" s="156"/>
      <c r="L15" s="156"/>
      <c r="M15" s="157"/>
      <c r="O15" s="88"/>
      <c r="P15" s="278"/>
      <c r="Q15" s="281"/>
      <c r="R15" s="284"/>
      <c r="S15" s="284"/>
      <c r="T15" s="284"/>
      <c r="U15" s="284"/>
      <c r="V15" s="284"/>
      <c r="W15" s="271"/>
    </row>
    <row r="16" spans="2:23" ht="20" customHeight="1" thickBot="1">
      <c r="B16" s="303"/>
      <c r="C16" s="85"/>
      <c r="D16" s="79"/>
      <c r="E16" s="73"/>
      <c r="F16" s="68"/>
      <c r="G16" s="33"/>
      <c r="H16" s="34"/>
      <c r="I16" s="158"/>
      <c r="J16" s="158"/>
      <c r="K16" s="158"/>
      <c r="L16" s="158"/>
      <c r="M16" s="159"/>
      <c r="O16" s="90" t="s">
        <v>39</v>
      </c>
      <c r="P16" s="91">
        <f>F5</f>
        <v>9</v>
      </c>
      <c r="Q16" s="92">
        <f>G5</f>
        <v>4.5</v>
      </c>
      <c r="R16" s="93">
        <f>H5</f>
        <v>0</v>
      </c>
      <c r="S16" s="93">
        <f>I5</f>
        <v>0</v>
      </c>
      <c r="T16" s="93">
        <f>J5</f>
        <v>0</v>
      </c>
      <c r="U16" s="93">
        <f>K5</f>
        <v>0</v>
      </c>
      <c r="V16" s="93">
        <f>L5</f>
        <v>0</v>
      </c>
      <c r="W16" s="94">
        <f>M5</f>
        <v>0</v>
      </c>
    </row>
    <row r="17" spans="2:23" ht="20" customHeight="1" thickTop="1" thickBot="1">
      <c r="B17" s="301"/>
      <c r="C17" s="86"/>
      <c r="D17" s="80"/>
      <c r="E17" s="74"/>
      <c r="F17" s="69"/>
      <c r="G17" s="169"/>
      <c r="H17" s="170"/>
      <c r="I17" s="176"/>
      <c r="J17" s="176"/>
      <c r="K17" s="176"/>
      <c r="L17" s="176"/>
      <c r="M17" s="177"/>
      <c r="O17" s="95" t="s">
        <v>40</v>
      </c>
      <c r="P17" s="96">
        <f>F6</f>
        <v>9</v>
      </c>
      <c r="Q17" s="97">
        <f>G6</f>
        <v>5</v>
      </c>
      <c r="R17" s="98">
        <f>H6</f>
        <v>0</v>
      </c>
      <c r="S17" s="98">
        <f>I6</f>
        <v>0</v>
      </c>
      <c r="T17" s="98">
        <f>J6</f>
        <v>0</v>
      </c>
      <c r="U17" s="98">
        <f>K6</f>
        <v>0</v>
      </c>
      <c r="V17" s="98">
        <f>L6</f>
        <v>0</v>
      </c>
      <c r="W17" s="99">
        <f>M6</f>
        <v>0</v>
      </c>
    </row>
    <row r="18" spans="2:23" ht="20" customHeight="1">
      <c r="B18" s="302"/>
      <c r="C18" s="84"/>
      <c r="D18" s="78"/>
      <c r="E18" s="72"/>
      <c r="F18" s="67"/>
      <c r="G18" s="20"/>
      <c r="H18" s="21"/>
      <c r="I18" s="156"/>
      <c r="J18" s="156"/>
      <c r="K18" s="156"/>
      <c r="L18" s="156"/>
      <c r="M18" s="157"/>
      <c r="O18" s="104" t="s">
        <v>34</v>
      </c>
      <c r="P18" s="105">
        <f>SUM(IF($D$7=$O18,F$7,0),IF($D$8=$O18,F$8,0)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)</f>
        <v>0</v>
      </c>
      <c r="Q18" s="106">
        <f>SUM(IF($D$7=$O18,G$7,0),IF($D$8=$O18,G$8,0),IF($D$10=$O18,G$10,0),IF($D$11=$O18,G$11,0),IF($D$12=$O18,G$12,0),IF($D$13=$O18,G$13,0),IF($D$14=$O18,G$14,0),IF($D$15=$O18,G$15,0),IF($D$16=$O18,G$16,0),IF($D$17=$O18,G$17,0),IF($D$18=$O18,G$18,0),IF($D$19=$O18,G$19,0),IF($D$20=$O18,G$20,0),IF($D$21=$O18,G$21,0),IF($D$22=$O18,G$22,0),IF($D$23=$O18,G$23,0))</f>
        <v>0</v>
      </c>
      <c r="R18" s="107">
        <f>SUM(IF($D$7=$O18,H$7,0),IF($D$8=$O18,H$8,0),IF($D$10=$O18,H$10,0),IF($D$11=$O18,H$11,0),IF($D$12=$O18,H$12,0),IF($D$13=$O18,H$13,0),IF($D$14=$O18,H$14,0),IF($D$15=$O18,H$15,0),IF($D$16=$O18,H$16,0),IF($D$17=$O18,H$17,0),IF($D$18=$O18,H$18,0),IF($D$19=$O18,H$19,0),IF($D$20=$O18,H$20,0),IF($D$21=$O18,H$21,0),IF($D$22=$O18,H$22,0),IF($D$23=$O18,H$23,0))</f>
        <v>0</v>
      </c>
      <c r="S18" s="107">
        <f>SUM(IF($D$7=$O18,I$7,0),IF($D$8=$O18,I$8,0),IF($D$10=$O18,I$10,0),IF($D$11=$O18,I$11,0),IF($D$12=$O18,I$12,0),IF($D$13=$O18,I$13,0),IF($D$14=$O18,I$14,0),IF($D$15=$O18,I$15,0),IF($D$16=$O18,I$16,0),IF($D$17=$O18,I$17,0),IF($D$18=$O18,I$18,0),IF($D$19=$O18,I$19,0),IF($D$20=$O18,I$20,0),IF($D$21=$O18,I$21,0),IF($D$22=$O18,I$22,0),IF($D$23=$O18,I$23,0))</f>
        <v>0</v>
      </c>
      <c r="T18" s="107">
        <f>SUM(IF($D$7=$O18,J$7,0),IF($D$8=$O18,J$8,0),IF($D$10=$O18,J$10,0),IF($D$11=$O18,J$11,0),IF($D$12=$O18,J$12,0),IF($D$13=$O18,J$13,0),IF($D$14=$O18,J$14,0),IF($D$15=$O18,J$15,0),IF($D$16=$O18,J$16,0),IF($D$17=$O18,J$17,0),IF($D$18=$O18,J$18,0),IF($D$19=$O18,J$19,0),IF($D$20=$O18,J$20,0),IF($D$21=$O18,J$21,0),IF($D$22=$O18,J$22,0),IF($D$23=$O18,J$23,0))</f>
        <v>0</v>
      </c>
      <c r="U18" s="107">
        <f>SUM(IF($D$7=$O18,K$7,0),IF($D$8=$O18,K$8,0),IF($D$10=$O18,K$10,0),IF($D$11=$O18,K$11,0),IF($D$12=$O18,K$12,0),IF($D$13=$O18,K$13,0),IF($D$14=$O18,K$14,0),IF($D$15=$O18,K$15,0),IF($D$16=$O18,K$16,0),IF($D$17=$O18,K$17,0),IF($D$18=$O18,K$18,0),IF($D$19=$O18,K$19,0),IF($D$20=$O18,K$20,0),IF($D$21=$O18,K$21,0),IF($D$22=$O18,K$22,0),IF($D$23=$O18,K$23,0))</f>
        <v>0</v>
      </c>
      <c r="V18" s="107">
        <f>SUM(IF($D$7=$O18,L$7,0),IF($D$8=$O18,L$8,0),IF($D$10=$O18,L$10,0),IF($D$11=$O18,L$11,0),IF($D$12=$O18,L$12,0),IF($D$13=$O18,L$13,0),IF($D$14=$O18,L$14,0),IF($D$15=$O18,L$15,0),IF($D$16=$O18,L$16,0),IF($D$17=$O18,L$17,0),IF($D$18=$O18,L$18,0),IF($D$19=$O18,L$19,0),IF($D$20=$O18,L$20,0),IF($D$21=$O18,L$21,0),IF($D$22=$O18,L$22,0),IF($D$23=$O18,L$23,0))</f>
        <v>0</v>
      </c>
      <c r="W18" s="108">
        <f>SUM(IF($D$7=$O18,M$7,0),IF($D$8=$O18,M$8,0),IF($D$10=$O18,M$10,0),IF($D$11=$O18,M$11,0),IF($D$12=$O18,M$12,0),IF($D$13=$O18,M$13,0),IF($D$14=$O18,M$14,0),IF($D$15=$O18,M$15,0),IF($D$16=$O18,M$16,0),IF($D$17=$O18,M$17,0),IF($D$18=$O18,M$18,0),IF($D$19=$O18,M$19,0),IF($D$20=$O18,M$20,0),IF($D$21=$O18,M$21,0),IF($D$22=$O18,M$22,0),IF($D$23=$O18,M$23,0))</f>
        <v>0</v>
      </c>
    </row>
    <row r="19" spans="2:23" ht="20" customHeight="1" thickBot="1">
      <c r="B19" s="303"/>
      <c r="C19" s="85"/>
      <c r="D19" s="79"/>
      <c r="E19" s="73"/>
      <c r="F19" s="68"/>
      <c r="G19" s="33"/>
      <c r="H19" s="34"/>
      <c r="I19" s="158"/>
      <c r="J19" s="158"/>
      <c r="K19" s="158"/>
      <c r="L19" s="158"/>
      <c r="M19" s="159"/>
      <c r="O19" s="100" t="s">
        <v>35</v>
      </c>
      <c r="P19" s="101">
        <f>SUM(IF($D$7=$O19,F$7,0),IF($D$8=$O19,F$8,0),IF($D$10=$O19,F$10,0),IF($D$11=$O19,F$11,0),IF($D$12=$O19,F$12,0),IF($D$13=$O19,F$13,0),IF($D$14=$O19,F$14,0),IF($D$15=$O19,F$15,0),IF($D$16=$O19,F$16,0),IF($D$17=$O19,F$17,0),IF($D$18=$O19,F$18,0),IF($D$19=$O19,F$19,0),IF($D$20=$O19,F$20,0),IF($D$21=$O19,F$21,0),IF($D$22=$O19,F$22,0),IF($D$23=$O19,F$23,0))</f>
        <v>0</v>
      </c>
      <c r="Q19" s="109">
        <f>SUM(IF($D$7=$O19,G$7,0),IF($D$8=$O19,G$8,0),IF($D$10=$O19,G$10,0),IF($D$11=$O19,G$11,0),IF($D$12=$O19,G$12,0),IF($D$13=$O19,G$13,0),IF($D$14=$O19,G$14,0),IF($D$15=$O19,G$15,0),IF($D$16=$O19,G$16,0),IF($D$17=$O19,G$17,0),IF($D$18=$O19,G$18,0),IF($D$19=$O19,G$19,0),IF($D$20=$O19,G$20,0),IF($D$21=$O19,G$21,0),IF($D$22=$O19,G$22,0),IF($D$23=$O19,G$23,0))</f>
        <v>0</v>
      </c>
      <c r="R19" s="110">
        <f>SUM(IF($D$7=$O19,H$7,0),IF($D$8=$O19,H$8,0),IF($D$10=$O19,H$10,0),IF($D$11=$O19,H$11,0),IF($D$12=$O19,H$12,0),IF($D$13=$O19,H$13,0),IF($D$14=$O19,H$14,0),IF($D$15=$O19,H$15,0),IF($D$16=$O19,H$16,0),IF($D$17=$O19,H$17,0),IF($D$18=$O19,H$18,0),IF($D$19=$O19,H$19,0),IF($D$20=$O19,H$20,0),IF($D$21=$O19,H$21,0),IF($D$22=$O19,H$22,0),IF($D$23=$O19,H$23,0))</f>
        <v>0</v>
      </c>
      <c r="S19" s="110">
        <f>SUM(IF($D$7=$O19,I$7,0),IF($D$8=$O19,I$8,0),IF($D$10=$O19,I$10,0),IF($D$11=$O19,I$11,0),IF($D$12=$O19,I$12,0),IF($D$13=$O19,I$13,0),IF($D$14=$O19,I$14,0),IF($D$15=$O19,I$15,0),IF($D$16=$O19,I$16,0),IF($D$17=$O19,I$17,0),IF($D$18=$O19,I$18,0),IF($D$19=$O19,I$19,0),IF($D$20=$O19,I$20,0),IF($D$21=$O19,I$21,0),IF($D$22=$O19,I$22,0),IF($D$23=$O19,I$23,0))</f>
        <v>0</v>
      </c>
      <c r="T19" s="110">
        <f>SUM(IF($D$7=$O19,J$7,0),IF($D$8=$O19,J$8,0),IF($D$10=$O19,J$10,0),IF($D$11=$O19,J$11,0),IF($D$12=$O19,J$12,0),IF($D$13=$O19,J$13,0),IF($D$14=$O19,J$14,0),IF($D$15=$O19,J$15,0),IF($D$16=$O19,J$16,0),IF($D$17=$O19,J$17,0),IF($D$18=$O19,J$18,0),IF($D$19=$O19,J$19,0),IF($D$20=$O19,J$20,0),IF($D$21=$O19,J$21,0),IF($D$22=$O19,J$22,0),IF($D$23=$O19,J$23,0))</f>
        <v>0</v>
      </c>
      <c r="U19" s="110">
        <f>SUM(IF($D$7=$O19,K$7,0),IF($D$8=$O19,K$8,0),IF($D$10=$O19,K$10,0),IF($D$11=$O19,K$11,0),IF($D$12=$O19,K$12,0),IF($D$13=$O19,K$13,0),IF($D$14=$O19,K$14,0),IF($D$15=$O19,K$15,0),IF($D$16=$O19,K$16,0),IF($D$17=$O19,K$17,0),IF($D$18=$O19,K$18,0),IF($D$19=$O19,K$19,0),IF($D$20=$O19,K$20,0),IF($D$21=$O19,K$21,0),IF($D$22=$O19,K$22,0),IF($D$23=$O19,K$23,0))</f>
        <v>0</v>
      </c>
      <c r="V19" s="110">
        <f>SUM(IF($D$7=$O19,L$7,0),IF($D$8=$O19,L$8,0),IF($D$10=$O19,L$10,0),IF($D$11=$O19,L$11,0),IF($D$12=$O19,L$12,0),IF($D$13=$O19,L$13,0),IF($D$14=$O19,L$14,0),IF($D$15=$O19,L$15,0),IF($D$16=$O19,L$16,0),IF($D$17=$O19,L$17,0),IF($D$18=$O19,L$18,0),IF($D$19=$O19,L$19,0),IF($D$20=$O19,L$20,0),IF($D$21=$O19,L$21,0),IF($D$22=$O19,L$22,0),IF($D$23=$O19,L$23,0))</f>
        <v>0</v>
      </c>
      <c r="W19" s="111">
        <f>SUM(IF($D$7=$O19,M$7,0),IF($D$8=$O19,M$8,0),IF($D$10=$O19,M$10,0),IF($D$11=$O19,M$11,0),IF($D$12=$O19,M$12,0),IF($D$13=$O19,M$13,0),IF($D$14=$O19,M$14,0),IF($D$15=$O19,M$15,0),IF($D$16=$O19,M$16,0),IF($D$17=$O19,M$17,0),IF($D$18=$O19,M$18,0),IF($D$19=$O19,M$19,0),IF($D$20=$O19,M$20,0),IF($D$21=$O19,M$21,0),IF($D$22=$O19,M$22,0),IF($D$23=$O19,M$23,0))</f>
        <v>0</v>
      </c>
    </row>
    <row r="20" spans="2:23" ht="20" customHeight="1" thickTop="1">
      <c r="B20" s="301"/>
      <c r="C20" s="86"/>
      <c r="D20" s="80"/>
      <c r="E20" s="74"/>
      <c r="F20" s="69"/>
      <c r="G20" s="49"/>
      <c r="H20" s="50"/>
      <c r="I20" s="160"/>
      <c r="J20" s="160"/>
      <c r="K20" s="160"/>
      <c r="L20" s="160"/>
      <c r="M20" s="161"/>
      <c r="O20" s="102" t="s">
        <v>36</v>
      </c>
      <c r="P20" s="103">
        <f>SUM(IF($D$7=$O20,F$7,0),IF($D$8=$O20,F$8,0),IF($D$10=$O20,F$10,0),IF($D$11=$O20,F$11,0),IF($D$12=$O20,F$12,0),IF($D$13=$O20,F$13,0),IF($D$14=$O20,F$14,0),IF($D$15=$O20,F$15,0),IF($D$16=$O20,F$16,0),IF($D$17=$O20,F$17,0),IF($D$18=$O20,F$18,0),IF($D$19=$O20,F$19,0),IF($D$20=$O20,F$20,0),IF($D$21=$O20,F$21,0),IF($D$22=$O20,F$22,0),IF($D$23=$O20,F$23,0))</f>
        <v>0</v>
      </c>
      <c r="Q20" s="112">
        <f>SUM(IF($D$7=$O20,G$7,0),IF($D$8=$O20,G$8,0),IF($D$10=$O20,G$10,0),IF($D$11=$O20,G$11,0),IF($D$12=$O20,G$12,0),IF($D$13=$O20,G$13,0),IF($D$14=$O20,G$14,0),IF($D$15=$O20,G$15,0),IF($D$16=$O20,G$16,0),IF($D$17=$O20,G$17,0),IF($D$18=$O20,G$18,0),IF($D$19=$O20,G$19,0),IF($D$20=$O20,G$20,0),IF($D$21=$O20,G$21,0),IF($D$22=$O20,G$22,0),IF($D$23=$O20,G$23,0))</f>
        <v>0</v>
      </c>
      <c r="R20" s="113">
        <f>SUM(IF($D$7=$O20,H$7,0),IF($D$8=$O20,H$8,0),IF($D$10=$O20,H$10,0),IF($D$11=$O20,H$11,0),IF($D$12=$O20,H$12,0),IF($D$13=$O20,H$13,0),IF($D$14=$O20,H$14,0),IF($D$15=$O20,H$15,0),IF($D$16=$O20,H$16,0),IF($D$17=$O20,H$17,0),IF($D$18=$O20,H$18,0),IF($D$19=$O20,H$19,0),IF($D$20=$O20,H$20,0),IF($D$21=$O20,H$21,0),IF($D$22=$O20,H$22,0),IF($D$23=$O20,H$23,0))</f>
        <v>0</v>
      </c>
      <c r="S20" s="113">
        <f>SUM(IF($D$7=$O20,I$7,0),IF($D$8=$O20,I$8,0),IF($D$10=$O20,I$10,0),IF($D$11=$O20,I$11,0),IF($D$12=$O20,I$12,0),IF($D$13=$O20,I$13,0),IF($D$14=$O20,I$14,0),IF($D$15=$O20,I$15,0),IF($D$16=$O20,I$16,0),IF($D$17=$O20,I$17,0),IF($D$18=$O20,I$18,0),IF($D$19=$O20,I$19,0),IF($D$20=$O20,I$20,0),IF($D$21=$O20,I$21,0),IF($D$22=$O20,I$22,0),IF($D$23=$O20,I$23,0))</f>
        <v>0</v>
      </c>
      <c r="T20" s="113">
        <f>SUM(IF($D$7=$O20,J$7,0),IF($D$8=$O20,J$8,0),IF($D$10=$O20,J$10,0),IF($D$11=$O20,J$11,0),IF($D$12=$O20,J$12,0),IF($D$13=$O20,J$13,0),IF($D$14=$O20,J$14,0),IF($D$15=$O20,J$15,0),IF($D$16=$O20,J$16,0),IF($D$17=$O20,J$17,0),IF($D$18=$O20,J$18,0),IF($D$19=$O20,J$19,0),IF($D$20=$O20,J$20,0),IF($D$21=$O20,J$21,0),IF($D$22=$O20,J$22,0),IF($D$23=$O20,J$23,0))</f>
        <v>0</v>
      </c>
      <c r="U20" s="113">
        <f>SUM(IF($D$7=$O20,K$7,0),IF($D$8=$O20,K$8,0),IF($D$10=$O20,K$10,0),IF($D$11=$O20,K$11,0),IF($D$12=$O20,K$12,0),IF($D$13=$O20,K$13,0),IF($D$14=$O20,K$14,0),IF($D$15=$O20,K$15,0),IF($D$16=$O20,K$16,0),IF($D$17=$O20,K$17,0),IF($D$18=$O20,K$18,0),IF($D$19=$O20,K$19,0),IF($D$20=$O20,K$20,0),IF($D$21=$O20,K$21,0),IF($D$22=$O20,K$22,0),IF($D$23=$O20,K$23,0))</f>
        <v>0</v>
      </c>
      <c r="V20" s="113">
        <f>SUM(IF($D$7=$O20,L$7,0),IF($D$8=$O20,L$8,0),IF($D$10=$O20,L$10,0),IF($D$11=$O20,L$11,0),IF($D$12=$O20,L$12,0),IF($D$13=$O20,L$13,0),IF($D$14=$O20,L$14,0),IF($D$15=$O20,L$15,0),IF($D$16=$O20,L$16,0),IF($D$17=$O20,L$17,0),IF($D$18=$O20,L$18,0),IF($D$19=$O20,L$19,0),IF($D$20=$O20,L$20,0),IF($D$21=$O20,L$21,0),IF($D$22=$O20,L$22,0),IF($D$23=$O20,L$23,0))</f>
        <v>0</v>
      </c>
      <c r="W20" s="114">
        <f>SUM(IF($D$7=$O20,M$7,0),IF($D$8=$O20,M$8,0),IF($D$10=$O20,M$10,0),IF($D$11=$O20,M$11,0),IF($D$12=$O20,M$12,0),IF($D$13=$O20,M$13,0),IF($D$14=$O20,M$14,0),IF($D$15=$O20,M$15,0),IF($D$16=$O20,M$16,0),IF($D$17=$O20,M$17,0),IF($D$18=$O20,M$18,0),IF($D$19=$O20,M$19,0),IF($D$20=$O20,M$20,0),IF($D$21=$O20,M$21,0),IF($D$22=$O20,M$22,0),IF($D$23=$O20,M$23,0))</f>
        <v>0</v>
      </c>
    </row>
    <row r="21" spans="2:23" ht="20" customHeight="1">
      <c r="B21" s="302"/>
      <c r="C21" s="84"/>
      <c r="D21" s="78"/>
      <c r="E21" s="72"/>
      <c r="F21" s="67"/>
      <c r="G21" s="20"/>
      <c r="H21" s="21"/>
      <c r="I21" s="156"/>
      <c r="J21" s="156"/>
      <c r="K21" s="156"/>
      <c r="L21" s="156"/>
      <c r="M21" s="157"/>
      <c r="O21" s="115" t="s">
        <v>43</v>
      </c>
      <c r="P21" s="116">
        <f>SUM(IF($D$7=$O21,F$7,0),IF($D$8=$O21,F$8,0),IF($D$10=$O21,F$10,0),IF($D$11=$O21,F$11,0),IF($D$12=$O21,F$12,0),IF($D$13=$O21,F$13,0),IF($D$14=$O21,F$14,0),IF($D$15=$O21,F$15,0),IF($D$16=$O21,F$16,0),IF($D$17=$O21,F$17,0),IF($D$18=$O21,F$18,0),IF($D$19=$O21,F$19,0),IF($D$20=$O21,F$20,0),IF($D$21=$O21,F$21,0),IF($D$22=$O21,F$22,0),IF($D$23=$O21,F$23,0))</f>
        <v>0</v>
      </c>
      <c r="Q21" s="117">
        <f>SUM(IF($D$7=$O21,G$7,0),IF($D$8=$O21,G$8,0),IF($D$10=$O21,G$10,0),IF($D$11=$O21,G$11,0),IF($D$12=$O21,G$12,0),IF($D$13=$O21,G$13,0),IF($D$14=$O21,G$14,0),IF($D$15=$O21,G$15,0),IF($D$16=$O21,G$16,0),IF($D$17=$O21,G$17,0),IF($D$18=$O21,G$18,0),IF($D$19=$O21,G$19,0),IF($D$20=$O21,G$20,0),IF($D$21=$O21,G$21,0),IF($D$22=$O21,G$22,0),IF($D$23=$O21,G$23,0))</f>
        <v>0</v>
      </c>
      <c r="R21" s="118">
        <f>SUM(IF($D$7=$O21,H$7,0),IF($D$8=$O21,H$8,0),IF($D$10=$O21,H$10,0),IF($D$11=$O21,H$11,0),IF($D$12=$O21,H$12,0),IF($D$13=$O21,H$13,0),IF($D$14=$O21,H$14,0),IF($D$15=$O21,H$15,0),IF($D$16=$O21,H$16,0),IF($D$17=$O21,H$17,0),IF($D$18=$O21,H$18,0),IF($D$19=$O21,H$19,0),IF($D$20=$O21,H$20,0),IF($D$21=$O21,H$21,0),IF($D$22=$O21,H$22,0),IF($D$23=$O21,H$23,0))</f>
        <v>0</v>
      </c>
      <c r="S21" s="118">
        <f>SUM(IF($D$7=$O21,I$7,0),IF($D$8=$O21,I$8,0),IF($D$10=$O21,I$10,0),IF($D$11=$O21,I$11,0),IF($D$12=$O21,I$12,0),IF($D$13=$O21,I$13,0),IF($D$14=$O21,I$14,0),IF($D$15=$O21,I$15,0),IF($D$16=$O21,I$16,0),IF($D$17=$O21,I$17,0),IF($D$18=$O21,I$18,0),IF($D$19=$O21,I$19,0),IF($D$20=$O21,I$20,0),IF($D$21=$O21,I$21,0),IF($D$22=$O21,I$22,0),IF($D$23=$O21,I$23,0))</f>
        <v>0</v>
      </c>
      <c r="T21" s="118">
        <f>SUM(IF($D$7=$O21,J$7,0),IF($D$8=$O21,J$8,0),IF($D$10=$O21,J$10,0),IF($D$11=$O21,J$11,0),IF($D$12=$O21,J$12,0),IF($D$13=$O21,J$13,0),IF($D$14=$O21,J$14,0),IF($D$15=$O21,J$15,0),IF($D$16=$O21,J$16,0),IF($D$17=$O21,J$17,0),IF($D$18=$O21,J$18,0),IF($D$19=$O21,J$19,0),IF($D$20=$O21,J$20,0),IF($D$21=$O21,J$21,0),IF($D$22=$O21,J$22,0),IF($D$23=$O21,J$23,0))</f>
        <v>0</v>
      </c>
      <c r="U21" s="118">
        <f>SUM(IF($D$7=$O21,K$7,0),IF($D$8=$O21,K$8,0),IF($D$10=$O21,K$10,0),IF($D$11=$O21,K$11,0),IF($D$12=$O21,K$12,0),IF($D$13=$O21,K$13,0),IF($D$14=$O21,K$14,0),IF($D$15=$O21,K$15,0),IF($D$16=$O21,K$16,0),IF($D$17=$O21,K$17,0),IF($D$18=$O21,K$18,0),IF($D$19=$O21,K$19,0),IF($D$20=$O21,K$20,0),IF($D$21=$O21,K$21,0),IF($D$22=$O21,K$22,0),IF($D$23=$O21,K$23,0))</f>
        <v>0</v>
      </c>
      <c r="V21" s="118">
        <f>SUM(IF($D$7=$O21,L$7,0),IF($D$8=$O21,L$8,0),IF($D$10=$O21,L$10,0),IF($D$11=$O21,L$11,0),IF($D$12=$O21,L$12,0),IF($D$13=$O21,L$13,0),IF($D$14=$O21,L$14,0),IF($D$15=$O21,L$15,0),IF($D$16=$O21,L$16,0),IF($D$17=$O21,L$17,0),IF($D$18=$O21,L$18,0),IF($D$19=$O21,L$19,0),IF($D$20=$O21,L$20,0),IF($D$21=$O21,L$21,0),IF($D$22=$O21,L$22,0),IF($D$23=$O21,L$23,0))</f>
        <v>0</v>
      </c>
      <c r="W21" s="119">
        <f>SUM(IF($D$7=$O21,M$7,0),IF($D$8=$O21,M$8,0),IF($D$10=$O21,M$10,0),IF($D$11=$O21,M$11,0),IF($D$12=$O21,M$12,0),IF($D$13=$O21,M$13,0),IF($D$14=$O21,M$14,0),IF($D$15=$O21,M$15,0),IF($D$16=$O21,M$16,0),IF($D$17=$O21,M$17,0),IF($D$18=$O21,M$18,0),IF($D$19=$O21,M$19,0),IF($D$20=$O21,M$20,0),IF($D$21=$O21,M$21,0),IF($D$22=$O21,M$22,0),IF($D$23=$O21,M$23,0))</f>
        <v>0</v>
      </c>
    </row>
    <row r="22" spans="2:23" ht="20" customHeight="1">
      <c r="B22" s="302"/>
      <c r="C22" s="84"/>
      <c r="D22" s="78"/>
      <c r="E22" s="72"/>
      <c r="F22" s="67"/>
      <c r="G22" s="20"/>
      <c r="H22" s="21"/>
      <c r="I22" s="156"/>
      <c r="J22" s="156"/>
      <c r="K22" s="156"/>
      <c r="L22" s="156"/>
      <c r="M22" s="157"/>
      <c r="O22" s="122" t="s">
        <v>37</v>
      </c>
      <c r="P22" s="123">
        <f>SUM(IF($D$7=$O22,F$7,0),IF($D$8=$O22,F$8,0),IF($D$10=$O22,F$10,0),IF($D$11=$O22,F$11,0),IF($D$12=$O22,F$12,0),IF($D$13=$O22,F$13,0),IF($D$14=$O22,F$14,0),IF($D$15=$O22,F$15,0),IF($D$16=$O22,F$16,0),IF($D$17=$O22,F$17,0),IF($D$18=$O22,F$18,0),IF($D$19=$O22,F$19,0),IF($D$20=$O22,F$20,0),IF($D$21=$O22,F$21,0),IF($D$22=$O22,F$22,0),IF($D$23=$O22,F$23,0))</f>
        <v>0</v>
      </c>
      <c r="Q22" s="124">
        <f>SUM(IF($D$7=$O22,G$7,0),IF($D$8=$O22,G$8,0),IF($D$10=$O22,G$10,0),IF($D$11=$O22,G$11,0),IF($D$12=$O22,G$12,0),IF($D$13=$O22,G$13,0),IF($D$14=$O22,G$14,0),IF($D$15=$O22,G$15,0),IF($D$16=$O22,G$16,0),IF($D$17=$O22,G$17,0),IF($D$18=$O22,G$18,0),IF($D$19=$O22,G$19,0),IF($D$20=$O22,G$20,0),IF($D$21=$O22,G$21,0),IF($D$22=$O22,G$22,0),IF($D$23=$O22,G$23,0))</f>
        <v>0</v>
      </c>
      <c r="R22" s="125">
        <f>SUM(IF($D$7=$O22,H$7,0),IF($D$8=$O22,H$8,0),IF($D$10=$O22,H$10,0),IF($D$11=$O22,H$11,0),IF($D$12=$O22,H$12,0),IF($D$13=$O22,H$13,0),IF($D$14=$O22,H$14,0),IF($D$15=$O22,H$15,0),IF($D$16=$O22,H$16,0),IF($D$17=$O22,H$17,0),IF($D$18=$O22,H$18,0),IF($D$19=$O22,H$19,0),IF($D$20=$O22,H$20,0),IF($D$21=$O22,H$21,0),IF($D$22=$O22,H$22,0),IF($D$23=$O22,H$23,0))</f>
        <v>0</v>
      </c>
      <c r="S22" s="125">
        <f>SUM(IF($D$7=$O22,I$7,0),IF($D$8=$O22,I$8,0),IF($D$10=$O22,I$10,0),IF($D$11=$O22,I$11,0),IF($D$12=$O22,I$12,0),IF($D$13=$O22,I$13,0),IF($D$14=$O22,I$14,0),IF($D$15=$O22,I$15,0),IF($D$16=$O22,I$16,0),IF($D$17=$O22,I$17,0),IF($D$18=$O22,I$18,0),IF($D$19=$O22,I$19,0),IF($D$20=$O22,I$20,0),IF($D$21=$O22,I$21,0),IF($D$22=$O22,I$22,0),IF($D$23=$O22,I$23,0))</f>
        <v>0</v>
      </c>
      <c r="T22" s="125">
        <f>SUM(IF($D$7=$O22,J$7,0),IF($D$8=$O22,J$8,0),IF($D$10=$O22,J$10,0),IF($D$11=$O22,J$11,0),IF($D$12=$O22,J$12,0),IF($D$13=$O22,J$13,0),IF($D$14=$O22,J$14,0),IF($D$15=$O22,J$15,0),IF($D$16=$O22,J$16,0),IF($D$17=$O22,J$17,0),IF($D$18=$O22,J$18,0),IF($D$19=$O22,J$19,0),IF($D$20=$O22,J$20,0),IF($D$21=$O22,J$21,0),IF($D$22=$O22,J$22,0),IF($D$23=$O22,J$23,0))</f>
        <v>0</v>
      </c>
      <c r="U22" s="125">
        <f>SUM(IF($D$7=$O22,K$7,0),IF($D$8=$O22,K$8,0),IF($D$10=$O22,K$10,0),IF($D$11=$O22,K$11,0),IF($D$12=$O22,K$12,0),IF($D$13=$O22,K$13,0),IF($D$14=$O22,K$14,0),IF($D$15=$O22,K$15,0),IF($D$16=$O22,K$16,0),IF($D$17=$O22,K$17,0),IF($D$18=$O22,K$18,0),IF($D$19=$O22,K$19,0),IF($D$20=$O22,K$20,0),IF($D$21=$O22,K$21,0),IF($D$22=$O22,K$22,0),IF($D$23=$O22,K$23,0))</f>
        <v>0</v>
      </c>
      <c r="V22" s="125">
        <f>SUM(IF($D$7=$O22,L$7,0),IF($D$8=$O22,L$8,0),IF($D$10=$O22,L$10,0),IF($D$11=$O22,L$11,0),IF($D$12=$O22,L$12,0),IF($D$13=$O22,L$13,0),IF($D$14=$O22,L$14,0),IF($D$15=$O22,L$15,0),IF($D$16=$O22,L$16,0),IF($D$17=$O22,L$17,0),IF($D$18=$O22,L$18,0),IF($D$19=$O22,L$19,0),IF($D$20=$O22,L$20,0),IF($D$21=$O22,L$21,0),IF($D$22=$O22,L$22,0),IF($D$23=$O22,L$23,0))</f>
        <v>0</v>
      </c>
      <c r="W22" s="126">
        <f>SUM(IF($D$7=$O22,M$7,0),IF($D$8=$O22,M$8,0),IF($D$10=$O22,M$10,0),IF($D$11=$O22,M$11,0),IF($D$12=$O22,M$12,0),IF($D$13=$O22,M$13,0),IF($D$14=$O22,M$14,0),IF($D$15=$O22,M$15,0),IF($D$16=$O22,M$16,0),IF($D$17=$O22,M$17,0),IF($D$18=$O22,M$18,0),IF($D$19=$O22,M$19,0),IF($D$20=$O22,M$20,0),IF($D$21=$O22,M$21,0),IF($D$22=$O22,M$22,0),IF($D$23=$O22,M$23,0))</f>
        <v>0</v>
      </c>
    </row>
    <row r="23" spans="2:23" ht="20" customHeight="1" thickBot="1">
      <c r="B23" s="304"/>
      <c r="C23" s="87"/>
      <c r="D23" s="81"/>
      <c r="E23" s="75"/>
      <c r="F23" s="70"/>
      <c r="G23" s="52"/>
      <c r="H23" s="53"/>
      <c r="I23" s="162"/>
      <c r="J23" s="162"/>
      <c r="K23" s="162"/>
      <c r="L23" s="162"/>
      <c r="M23" s="163"/>
      <c r="O23" s="127" t="s">
        <v>42</v>
      </c>
      <c r="P23" s="128">
        <f>SUM(IF($D$7=$O23,F$7,0),IF($D$8=$O23,F$8,0),IF($D$10=$O23,F$10,0),IF($D$11=$O23,F$11,0),IF($D$12=$O23,F$12,0),IF($D$13=$O23,F$13,0),IF($D$14=$O23,F$14,0),IF($D$15=$O23,F$15,0),IF($D$16=$O23,F$16,0),IF($D$17=$O23,F$17,0),IF($D$18=$O23,F$18,0),IF($D$19=$O23,F$19,0),IF($D$20=$O23,F$20,0),IF($D$21=$O23,F$21,0),IF($D$22=$O23,F$22,0),IF($D$23=$O23,F$23,0))</f>
        <v>8</v>
      </c>
      <c r="Q23" s="129">
        <f>SUM(IF($D$7=$O23,G$7,0),IF($D$8=$O23,G$8,0),IF($D$10=$O23,G$10,0),IF($D$11=$O23,G$11,0),IF($D$12=$O23,G$12,0),IF($D$13=$O23,G$13,0),IF($D$14=$O23,G$14,0),IF($D$15=$O23,G$15,0),IF($D$16=$O23,G$16,0),IF($D$17=$O23,G$17,0),IF($D$18=$O23,G$18,0),IF($D$19=$O23,G$19,0),IF($D$20=$O23,G$20,0),IF($D$21=$O23,G$21,0),IF($D$22=$O23,G$22,0),IF($D$23=$O23,G$23,0))</f>
        <v>4</v>
      </c>
      <c r="R23" s="130">
        <f>SUM(IF($D$7=$O23,H$7,0),IF($D$8=$O23,H$8,0),IF($D$10=$O23,H$10,0),IF($D$11=$O23,H$11,0),IF($D$12=$O23,H$12,0),IF($D$13=$O23,H$13,0),IF($D$14=$O23,H$14,0),IF($D$15=$O23,H$15,0),IF($D$16=$O23,H$16,0),IF($D$17=$O23,H$17,0),IF($D$18=$O23,H$18,0),IF($D$19=$O23,H$19,0),IF($D$20=$O23,H$20,0),IF($D$21=$O23,H$21,0),IF($D$22=$O23,H$22,0),IF($D$23=$O23,H$23,0))</f>
        <v>0</v>
      </c>
      <c r="S23" s="130">
        <f>SUM(IF($D$7=$O23,I$7,0),IF($D$8=$O23,I$8,0),IF($D$10=$O23,I$10,0),IF($D$11=$O23,I$11,0),IF($D$12=$O23,I$12,0),IF($D$13=$O23,I$13,0),IF($D$14=$O23,I$14,0),IF($D$15=$O23,I$15,0),IF($D$16=$O23,I$16,0),IF($D$17=$O23,I$17,0),IF($D$18=$O23,I$18,0),IF($D$19=$O23,I$19,0),IF($D$20=$O23,I$20,0),IF($D$21=$O23,I$21,0),IF($D$22=$O23,I$22,0),IF($D$23=$O23,I$23,0))</f>
        <v>0</v>
      </c>
      <c r="T23" s="130">
        <f>SUM(IF($D$7=$O23,J$7,0),IF($D$8=$O23,J$8,0),IF($D$10=$O23,J$10,0),IF($D$11=$O23,J$11,0),IF($D$12=$O23,J$12,0),IF($D$13=$O23,J$13,0),IF($D$14=$O23,J$14,0),IF($D$15=$O23,J$15,0),IF($D$16=$O23,J$16,0),IF($D$17=$O23,J$17,0),IF($D$18=$O23,J$18,0),IF($D$19=$O23,J$19,0),IF($D$20=$O23,J$20,0),IF($D$21=$O23,J$21,0),IF($D$22=$O23,J$22,0),IF($D$23=$O23,J$23,0))</f>
        <v>0</v>
      </c>
      <c r="U23" s="130">
        <f>SUM(IF($D$7=$O23,K$7,0),IF($D$8=$O23,K$8,0),IF($D$10=$O23,K$10,0),IF($D$11=$O23,K$11,0),IF($D$12=$O23,K$12,0),IF($D$13=$O23,K$13,0),IF($D$14=$O23,K$14,0),IF($D$15=$O23,K$15,0),IF($D$16=$O23,K$16,0),IF($D$17=$O23,K$17,0),IF($D$18=$O23,K$18,0),IF($D$19=$O23,K$19,0),IF($D$20=$O23,K$20,0),IF($D$21=$O23,K$21,0),IF($D$22=$O23,K$22,0),IF($D$23=$O23,K$23,0))</f>
        <v>0</v>
      </c>
      <c r="V23" s="130">
        <f>SUM(IF($D$7=$O23,L$7,0),IF($D$8=$O23,L$8,0),IF($D$10=$O23,L$10,0),IF($D$11=$O23,L$11,0),IF($D$12=$O23,L$12,0),IF($D$13=$O23,L$13,0),IF($D$14=$O23,L$14,0),IF($D$15=$O23,L$15,0),IF($D$16=$O23,L$16,0),IF($D$17=$O23,L$17,0),IF($D$18=$O23,L$18,0),IF($D$19=$O23,L$19,0),IF($D$20=$O23,L$20,0),IF($D$21=$O23,L$21,0),IF($D$22=$O23,L$22,0),IF($D$23=$O23,L$23,0))</f>
        <v>0</v>
      </c>
      <c r="W23" s="131">
        <f>SUM(IF($D$7=$O23,M$7,0),IF($D$8=$O23,M$8,0),IF($D$10=$O23,M$10,0),IF($D$11=$O23,M$11,0),IF($D$12=$O23,M$12,0),IF($D$13=$O23,M$13,0),IF($D$14=$O23,M$14,0),IF($D$15=$O23,M$15,0),IF($D$16=$O23,M$16,0),IF($D$17=$O23,M$17,0),IF($D$18=$O23,M$18,0),IF($D$19=$O23,M$19,0),IF($D$20=$O23,M$20,0),IF($D$21=$O23,M$21,0),IF($D$22=$O23,M$22,0),IF($D$23=$O23,M$23,0))</f>
        <v>0</v>
      </c>
    </row>
    <row r="24" spans="2:23" ht="20" customHeight="1">
      <c r="B24" s="63"/>
      <c r="C24" s="63"/>
      <c r="D24" s="82"/>
      <c r="E24" s="63"/>
      <c r="F24" s="62" t="str">
        <f t="shared" ref="F24:M24" si="3">IF(SUM(F7:F23)=F6,"",IF(SUM(F7:F23)=0,"","ERR"))</f>
        <v/>
      </c>
      <c r="G24" s="62" t="str">
        <f t="shared" si="3"/>
        <v/>
      </c>
      <c r="H24" s="62" t="str">
        <f t="shared" si="3"/>
        <v/>
      </c>
      <c r="I24" s="62" t="str">
        <f t="shared" si="3"/>
        <v/>
      </c>
      <c r="J24" s="62" t="str">
        <f t="shared" si="3"/>
        <v/>
      </c>
      <c r="K24" s="62" t="str">
        <f t="shared" si="3"/>
        <v/>
      </c>
      <c r="L24" s="62" t="str">
        <f t="shared" si="3"/>
        <v/>
      </c>
      <c r="M24" s="62" t="str">
        <f t="shared" si="3"/>
        <v/>
      </c>
    </row>
  </sheetData>
  <mergeCells count="20">
    <mergeCell ref="U14:U15"/>
    <mergeCell ref="V14:V15"/>
    <mergeCell ref="W14:W15"/>
    <mergeCell ref="P14:P15"/>
    <mergeCell ref="Q14:Q15"/>
    <mergeCell ref="R14:R15"/>
    <mergeCell ref="S14:S15"/>
    <mergeCell ref="T14:T15"/>
    <mergeCell ref="B17:B19"/>
    <mergeCell ref="B20:B23"/>
    <mergeCell ref="G3:M3"/>
    <mergeCell ref="B5:E5"/>
    <mergeCell ref="B6:E6"/>
    <mergeCell ref="C3:C4"/>
    <mergeCell ref="E3:E4"/>
    <mergeCell ref="D3:D4"/>
    <mergeCell ref="B3:B4"/>
    <mergeCell ref="B7:B10"/>
    <mergeCell ref="B11:B13"/>
    <mergeCell ref="B14:B16"/>
  </mergeCells>
  <conditionalFormatting sqref="G7:G23">
    <cfRule type="expression" dxfId="9" priority="5">
      <formula>G$2="S"</formula>
    </cfRule>
    <cfRule type="expression" dxfId="8" priority="6">
      <formula>G$4&lt;TODAY()</formula>
    </cfRule>
  </conditionalFormatting>
  <conditionalFormatting sqref="H7:M23">
    <cfRule type="expression" dxfId="7" priority="3">
      <formula>H$2="S"</formula>
    </cfRule>
    <cfRule type="expression" dxfId="6" priority="4">
      <formula>H$4&lt;TODAY()</formula>
    </cfRule>
  </conditionalFormatting>
  <conditionalFormatting sqref="Q18:W23">
    <cfRule type="expression" dxfId="5" priority="1">
      <formula>Q$14="S"</formula>
    </cfRule>
    <cfRule type="expression" dxfId="4" priority="2">
      <formula>Q$14&lt;TODAY()</formula>
    </cfRule>
  </conditionalFormatting>
  <dataValidations count="1">
    <dataValidation type="whole" allowBlank="1" showInputMessage="1" showErrorMessage="1" sqref="F7:M23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D7:D23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Check!$D$2:$D$18</xm:f>
          </x14:formula1>
          <xm:sqref>E7:E23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Board</vt:lpstr>
      <vt:lpstr>Availability Estimate</vt:lpstr>
      <vt:lpstr>Actual Spent Time</vt:lpstr>
      <vt:lpstr>Product BackLog</vt:lpstr>
      <vt:lpstr>1st Sprint</vt:lpstr>
      <vt:lpstr>2nd Sprint</vt:lpstr>
      <vt:lpstr>3rd Sprint</vt:lpstr>
      <vt:lpstr>4th Sprint</vt:lpstr>
      <vt:lpstr>5th Sprint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cp:lastModifiedBy>Joaquim Guerra</cp:lastModifiedBy>
  <dcterms:created xsi:type="dcterms:W3CDTF">2005-12-09T11:19:37Z</dcterms:created>
  <dcterms:modified xsi:type="dcterms:W3CDTF">2012-05-15T22:10:36Z</dcterms:modified>
</cp:coreProperties>
</file>