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ymycongchua\OneDrive - Hanoi University of Science and Technology\Desktop\LETS FUCKING WORK\"/>
    </mc:Choice>
  </mc:AlternateContent>
  <xr:revisionPtr revIDLastSave="0" documentId="13_ncr:1_{125429C1-5D36-4337-AE0F-D4DFE62186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rman" sheetId="1" r:id="rId1"/>
    <sheet name="HMEQ" sheetId="2" r:id="rId2"/>
    <sheet name="TAIWAN" sheetId="3" r:id="rId3"/>
    <sheet name="HomeCreditDefaultRisk" sheetId="4" r:id="rId4"/>
    <sheet name="Sheet6" sheetId="6" r:id="rId5"/>
    <sheet name="Sheet7" sheetId="10" r:id="rId6"/>
    <sheet name="Sheet8" sheetId="8" r:id="rId7"/>
    <sheet name="Sheet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0" l="1"/>
  <c r="O11" i="10"/>
  <c r="N11" i="10"/>
  <c r="M11" i="10"/>
  <c r="O10" i="10"/>
  <c r="N10" i="10"/>
  <c r="M10" i="10"/>
  <c r="O9" i="10"/>
  <c r="N9" i="10"/>
  <c r="M9" i="10"/>
  <c r="O8" i="10"/>
  <c r="N8" i="10"/>
  <c r="M8" i="10"/>
  <c r="O7" i="10"/>
  <c r="N7" i="10"/>
  <c r="M7" i="10"/>
  <c r="O6" i="10"/>
  <c r="N6" i="10"/>
  <c r="M6" i="10"/>
  <c r="O5" i="10"/>
  <c r="N5" i="10"/>
  <c r="M5" i="10"/>
  <c r="L11" i="10"/>
  <c r="K11" i="10"/>
  <c r="J11" i="10"/>
  <c r="L10" i="10"/>
  <c r="K10" i="10"/>
  <c r="J10" i="10"/>
  <c r="L9" i="10"/>
  <c r="K9" i="10"/>
  <c r="J9" i="10"/>
  <c r="L8" i="10"/>
  <c r="K8" i="10"/>
  <c r="J8" i="10"/>
  <c r="L7" i="10"/>
  <c r="K7" i="10"/>
  <c r="J7" i="10"/>
  <c r="L6" i="10"/>
  <c r="K6" i="10"/>
  <c r="J6" i="10"/>
  <c r="L5" i="10"/>
  <c r="K5" i="10"/>
  <c r="J5" i="10"/>
  <c r="I11" i="10"/>
  <c r="H11" i="10"/>
  <c r="G11" i="10"/>
  <c r="I10" i="10"/>
  <c r="H10" i="10"/>
  <c r="G10" i="10"/>
  <c r="I9" i="10"/>
  <c r="H9" i="10"/>
  <c r="I8" i="10"/>
  <c r="H8" i="10"/>
  <c r="G8" i="10"/>
  <c r="I7" i="10"/>
  <c r="H7" i="10"/>
  <c r="G7" i="10"/>
  <c r="I6" i="10"/>
  <c r="H6" i="10"/>
  <c r="G6" i="10"/>
  <c r="I5" i="10"/>
  <c r="H5" i="10"/>
  <c r="G5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N28" i="4"/>
  <c r="N27" i="4"/>
  <c r="N26" i="4"/>
  <c r="N25" i="4"/>
  <c r="N24" i="4"/>
  <c r="N23" i="4"/>
  <c r="N22" i="4"/>
  <c r="M28" i="4"/>
  <c r="M26" i="4"/>
  <c r="M27" i="4"/>
  <c r="M25" i="4"/>
  <c r="M24" i="4"/>
  <c r="M23" i="4"/>
  <c r="M22" i="4"/>
  <c r="L28" i="4"/>
  <c r="L27" i="4"/>
  <c r="L26" i="4"/>
  <c r="L25" i="4"/>
  <c r="L24" i="4"/>
  <c r="L23" i="4"/>
  <c r="L22" i="4"/>
  <c r="AB5" i="6"/>
  <c r="AB6" i="6"/>
  <c r="AB7" i="6"/>
  <c r="AB8" i="6"/>
  <c r="AB9" i="6"/>
  <c r="AB10" i="6"/>
  <c r="AB11" i="6"/>
  <c r="AB12" i="6"/>
  <c r="AB13" i="6"/>
  <c r="AB4" i="6"/>
  <c r="Z26" i="6"/>
  <c r="Z25" i="6"/>
  <c r="Z24" i="6"/>
  <c r="Z23" i="6"/>
  <c r="Z22" i="6"/>
  <c r="Z21" i="6"/>
  <c r="Z20" i="6"/>
  <c r="Z19" i="6"/>
  <c r="Z18" i="6"/>
  <c r="Z17" i="6"/>
  <c r="Z13" i="6"/>
  <c r="Z12" i="6"/>
  <c r="Z11" i="6"/>
  <c r="Z10" i="6"/>
  <c r="Z9" i="6"/>
  <c r="Z8" i="6"/>
  <c r="Z7" i="6"/>
  <c r="Z6" i="6"/>
  <c r="Z5" i="6"/>
  <c r="Z4" i="6"/>
  <c r="R17" i="6"/>
  <c r="R18" i="6"/>
  <c r="R19" i="6"/>
  <c r="R20" i="6"/>
  <c r="R21" i="6"/>
  <c r="R22" i="6"/>
  <c r="R23" i="6"/>
  <c r="R24" i="6"/>
  <c r="R25" i="6"/>
  <c r="R26" i="6"/>
  <c r="R13" i="6"/>
  <c r="R12" i="6"/>
  <c r="R11" i="6"/>
  <c r="R10" i="6"/>
  <c r="R9" i="6"/>
  <c r="R8" i="6"/>
  <c r="R7" i="6"/>
  <c r="R6" i="6"/>
  <c r="R5" i="6"/>
  <c r="R4" i="6"/>
  <c r="J26" i="6"/>
  <c r="J25" i="6"/>
  <c r="J24" i="6"/>
  <c r="J23" i="6"/>
  <c r="J22" i="6"/>
  <c r="J21" i="6"/>
  <c r="J20" i="6"/>
  <c r="J19" i="6"/>
  <c r="J18" i="6"/>
  <c r="J17" i="6"/>
  <c r="J13" i="6"/>
  <c r="J12" i="6"/>
  <c r="J11" i="6"/>
  <c r="J10" i="6"/>
  <c r="J9" i="6"/>
  <c r="J8" i="6"/>
  <c r="J7" i="6"/>
  <c r="J6" i="6"/>
  <c r="J5" i="6"/>
  <c r="J4" i="6"/>
  <c r="J23" i="2"/>
  <c r="J22" i="2"/>
  <c r="J21" i="2"/>
  <c r="J20" i="2"/>
  <c r="J19" i="2"/>
  <c r="J18" i="2"/>
  <c r="J17" i="2"/>
  <c r="J16" i="2"/>
  <c r="J15" i="2"/>
  <c r="J14" i="2"/>
  <c r="N54" i="3"/>
  <c r="N53" i="3"/>
  <c r="N52" i="3"/>
  <c r="N51" i="3"/>
  <c r="N50" i="3"/>
  <c r="N49" i="3"/>
  <c r="N48" i="3"/>
  <c r="M54" i="3"/>
  <c r="M53" i="3"/>
  <c r="M52" i="3"/>
  <c r="M51" i="3"/>
  <c r="M50" i="3"/>
  <c r="M49" i="3"/>
  <c r="M48" i="3"/>
  <c r="L54" i="3"/>
  <c r="L53" i="3"/>
  <c r="L52" i="3"/>
  <c r="L51" i="3"/>
  <c r="L50" i="3"/>
  <c r="L49" i="3"/>
  <c r="L48" i="3"/>
  <c r="N54" i="2"/>
  <c r="N53" i="2"/>
  <c r="N52" i="2"/>
  <c r="N51" i="2"/>
  <c r="N50" i="2"/>
  <c r="N49" i="2"/>
  <c r="N48" i="2"/>
  <c r="M54" i="2"/>
  <c r="M53" i="2"/>
  <c r="M52" i="2"/>
  <c r="M51" i="2"/>
  <c r="M50" i="2"/>
  <c r="M49" i="2"/>
  <c r="M48" i="2"/>
  <c r="L54" i="2"/>
  <c r="L53" i="2"/>
  <c r="L52" i="2"/>
  <c r="L51" i="2"/>
  <c r="L50" i="2"/>
  <c r="L49" i="2"/>
  <c r="L48" i="2"/>
  <c r="N54" i="1"/>
  <c r="N53" i="1"/>
  <c r="N52" i="1"/>
  <c r="N51" i="1"/>
  <c r="N50" i="1"/>
  <c r="N49" i="1"/>
  <c r="N48" i="1"/>
  <c r="M54" i="1"/>
  <c r="M53" i="1"/>
  <c r="M52" i="1"/>
  <c r="M51" i="1"/>
  <c r="M50" i="1"/>
  <c r="L54" i="1"/>
  <c r="L53" i="1"/>
  <c r="L52" i="1"/>
  <c r="L51" i="1"/>
  <c r="M49" i="1"/>
  <c r="M48" i="1"/>
  <c r="L50" i="1"/>
  <c r="L49" i="1"/>
  <c r="L48" i="1"/>
  <c r="J17" i="1"/>
  <c r="J25" i="3"/>
  <c r="J24" i="3"/>
  <c r="J23" i="3"/>
  <c r="J22" i="3"/>
  <c r="J21" i="3"/>
  <c r="J20" i="3"/>
  <c r="J19" i="3"/>
  <c r="J18" i="3"/>
  <c r="J17" i="3"/>
  <c r="J16" i="3"/>
  <c r="J12" i="3"/>
  <c r="J11" i="3"/>
  <c r="J10" i="3"/>
  <c r="J9" i="3"/>
  <c r="J8" i="3"/>
  <c r="J7" i="3"/>
  <c r="J6" i="3"/>
  <c r="J5" i="3"/>
  <c r="J4" i="3"/>
  <c r="J3" i="3"/>
  <c r="J25" i="1"/>
  <c r="J24" i="1"/>
  <c r="J23" i="1"/>
  <c r="J22" i="1"/>
  <c r="J21" i="1"/>
  <c r="J20" i="1"/>
  <c r="J19" i="1"/>
  <c r="J18" i="1"/>
  <c r="J16" i="1"/>
  <c r="J12" i="1"/>
  <c r="J11" i="1"/>
  <c r="J10" i="1"/>
  <c r="J9" i="1"/>
  <c r="J8" i="1"/>
  <c r="J7" i="1"/>
  <c r="J6" i="1"/>
  <c r="J5" i="1"/>
  <c r="J4" i="1"/>
  <c r="J3" i="1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<sst xmlns="http://schemas.openxmlformats.org/spreadsheetml/2006/main" count="992" uniqueCount="49">
  <si>
    <t>accuracy</t>
  </si>
  <si>
    <t>f1</t>
  </si>
  <si>
    <t>auc_roc</t>
  </si>
  <si>
    <t>LogisticRegression</t>
  </si>
  <si>
    <t>RandomForestClassifier</t>
  </si>
  <si>
    <t>XGBClassifier</t>
  </si>
  <si>
    <t>KNeighborsClassifier</t>
  </si>
  <si>
    <t>MLPClassifier</t>
  </si>
  <si>
    <t>SVC</t>
  </si>
  <si>
    <t>GaussianNB</t>
  </si>
  <si>
    <t>StackingClassifier</t>
  </si>
  <si>
    <t>BaggingClassifier</t>
  </si>
  <si>
    <t>VotingClassifier</t>
  </si>
  <si>
    <t>accuracy_score</t>
  </si>
  <si>
    <t>f1_score</t>
  </si>
  <si>
    <t>auc_roc_score</t>
  </si>
  <si>
    <t>fin_score</t>
  </si>
  <si>
    <t>CatBoostClassifier</t>
  </si>
  <si>
    <t>LightGBMClassifier</t>
  </si>
  <si>
    <t>BalancedRandomForestClassifier</t>
  </si>
  <si>
    <t>SMOTE</t>
  </si>
  <si>
    <t>Cluster Centroid</t>
  </si>
  <si>
    <t>SMOTEENN</t>
  </si>
  <si>
    <t>SMOTETomek</t>
  </si>
  <si>
    <t>No balancing, using raw data</t>
  </si>
  <si>
    <t>Classweight (balance the weight of classes)</t>
  </si>
  <si>
    <t>Ensemble method (models that balance the data)</t>
  </si>
  <si>
    <t>No type as using raw data</t>
  </si>
  <si>
    <t>Oversampling</t>
  </si>
  <si>
    <t>Undersampling</t>
  </si>
  <si>
    <t>Hybrid methods (OS + US)</t>
  </si>
  <si>
    <t>cWGAN for tabular data</t>
  </si>
  <si>
    <t>Neural Network</t>
  </si>
  <si>
    <t>SMOTE (oversampling)</t>
  </si>
  <si>
    <t>ClusterCentroid (undersampling)</t>
  </si>
  <si>
    <t>SMOTEENN (hybrid: OS and US)</t>
  </si>
  <si>
    <t>cWGAN (NN)</t>
  </si>
  <si>
    <t>Balanced Random Forest (ensemble)</t>
  </si>
  <si>
    <t xml:space="preserve">Class Weights </t>
  </si>
  <si>
    <t>Raw data, no balancing</t>
  </si>
  <si>
    <t>SMOTETomek (hybrid: OS and US)</t>
  </si>
  <si>
    <t>Dataset German</t>
  </si>
  <si>
    <t>Dataset HMEQ</t>
  </si>
  <si>
    <t>Dataset Taiwan</t>
  </si>
  <si>
    <t>Raw Data</t>
  </si>
  <si>
    <t>Dataset HomeCreditDefaultRisk</t>
  </si>
  <si>
    <t>Type of balancing</t>
  </si>
  <si>
    <t>Balancing method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</si>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</sst>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6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7" borderId="4" xfId="0" applyFill="1" applyBorder="1"/>
    <xf numFmtId="0" fontId="0" fillId="8" borderId="1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7" borderId="4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1" fillId="10" borderId="0" xfId="0" applyFont="1" applyFill="1"/>
    <xf numFmtId="0" fontId="0" fillId="8" borderId="1" xfId="0" applyFill="1" applyBorder="1" applyAlignment="1">
      <alignment vertical="center"/>
    </xf>
    <xf numFmtId="0" fontId="1" fillId="0" borderId="1" xfId="0" applyFont="1" applyBorder="1"/>
    <xf numFmtId="0" fontId="1" fillId="10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2" xfId="0" applyFill="1" applyBorder="1"/>
    <xf numFmtId="0" fontId="1" fillId="8" borderId="4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1" fillId="7" borderId="2" xfId="0" applyFont="1" applyFill="1" applyBorder="1"/>
    <xf numFmtId="0" fontId="1" fillId="10" borderId="2" xfId="0" applyFont="1" applyFill="1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1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0" xfId="0" applyFont="1" applyFill="1"/>
    <xf numFmtId="0" fontId="1" fillId="7" borderId="3" xfId="0" applyFont="1" applyFill="1" applyBorder="1"/>
    <xf numFmtId="0" fontId="1" fillId="8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0"/>
  <sheetViews>
    <sheetView zoomScale="70" workbookViewId="0">
      <selection activeCell="K61" sqref="K61"/>
    </sheetView>
  </sheetViews>
  <sheetFormatPr defaultRowHeight="14.4" x14ac:dyDescent="0.3"/>
  <cols>
    <col min="1" max="1" width="14.21875" style="5" bestFit="1" customWidth="1"/>
    <col min="2" max="2" width="24.5546875" style="5" bestFit="1" customWidth="1"/>
    <col min="3" max="3" width="28.109375" bestFit="1" customWidth="1"/>
    <col min="7" max="7" width="13.77734375" bestFit="1" customWidth="1"/>
    <col min="8" max="8" width="12" customWidth="1"/>
    <col min="9" max="9" width="13.109375" bestFit="1" customWidth="1"/>
    <col min="11" max="11" width="32.6640625" bestFit="1" customWidth="1"/>
  </cols>
  <sheetData>
    <row r="2" spans="3:10" x14ac:dyDescent="0.3">
      <c r="D2" t="s">
        <v>0</v>
      </c>
      <c r="E2" t="s">
        <v>1</v>
      </c>
      <c r="F2" t="s">
        <v>2</v>
      </c>
      <c r="G2" t="s">
        <v>13</v>
      </c>
      <c r="H2" t="s">
        <v>14</v>
      </c>
      <c r="I2" t="s">
        <v>15</v>
      </c>
      <c r="J2" t="s">
        <v>16</v>
      </c>
    </row>
    <row r="3" spans="3:10" x14ac:dyDescent="0.3">
      <c r="C3" t="s">
        <v>3</v>
      </c>
      <c r="D3" s="1">
        <v>0.77500000000000002</v>
      </c>
      <c r="E3">
        <v>0.62180000000000002</v>
      </c>
      <c r="F3">
        <v>0.79820000000000002</v>
      </c>
      <c r="G3">
        <v>10</v>
      </c>
      <c r="H3">
        <v>9</v>
      </c>
      <c r="I3">
        <v>9</v>
      </c>
      <c r="J3" s="4">
        <f>G3*2+H3*2+I3*3</f>
        <v>65</v>
      </c>
    </row>
    <row r="4" spans="3:10" x14ac:dyDescent="0.3">
      <c r="C4" t="s">
        <v>4</v>
      </c>
      <c r="D4">
        <v>0.755</v>
      </c>
      <c r="E4">
        <v>0.51490000000000002</v>
      </c>
      <c r="F4">
        <v>0.76870000000000005</v>
      </c>
      <c r="G4">
        <v>6</v>
      </c>
      <c r="H4">
        <v>3</v>
      </c>
      <c r="I4">
        <v>5</v>
      </c>
      <c r="J4">
        <f t="shared" ref="J4:J25" si="0">G4*2+H4*2+I4*3</f>
        <v>33</v>
      </c>
    </row>
    <row r="5" spans="3:10" x14ac:dyDescent="0.3">
      <c r="C5" t="s">
        <v>5</v>
      </c>
      <c r="D5">
        <v>0.76</v>
      </c>
      <c r="E5">
        <v>0.55559999999999998</v>
      </c>
      <c r="F5">
        <v>0.76829999999999998</v>
      </c>
      <c r="G5">
        <v>7</v>
      </c>
      <c r="H5">
        <v>6</v>
      </c>
      <c r="I5">
        <v>4</v>
      </c>
      <c r="J5">
        <f t="shared" si="0"/>
        <v>38</v>
      </c>
    </row>
    <row r="6" spans="3:10" x14ac:dyDescent="0.3">
      <c r="C6" t="s">
        <v>6</v>
      </c>
      <c r="D6">
        <v>0.71499999999999997</v>
      </c>
      <c r="E6">
        <v>0.43559999999999999</v>
      </c>
      <c r="F6">
        <v>0.67569999999999997</v>
      </c>
      <c r="G6">
        <v>1</v>
      </c>
      <c r="H6">
        <v>1</v>
      </c>
      <c r="I6">
        <v>1</v>
      </c>
      <c r="J6" s="3">
        <f t="shared" si="0"/>
        <v>7</v>
      </c>
    </row>
    <row r="7" spans="3:10" x14ac:dyDescent="0.3">
      <c r="C7" t="s">
        <v>7</v>
      </c>
      <c r="D7">
        <v>0.71499999999999997</v>
      </c>
      <c r="E7">
        <v>0.54400000000000004</v>
      </c>
      <c r="F7">
        <v>0.73819999999999997</v>
      </c>
      <c r="G7">
        <v>1</v>
      </c>
      <c r="H7">
        <v>5</v>
      </c>
      <c r="I7">
        <v>2</v>
      </c>
      <c r="J7" s="3">
        <f t="shared" si="0"/>
        <v>18</v>
      </c>
    </row>
    <row r="8" spans="3:10" x14ac:dyDescent="0.3">
      <c r="C8" t="s">
        <v>8</v>
      </c>
      <c r="D8">
        <v>0.76500000000000001</v>
      </c>
      <c r="E8">
        <v>0.56879999999999997</v>
      </c>
      <c r="F8">
        <v>0.77839999999999998</v>
      </c>
      <c r="G8">
        <v>8</v>
      </c>
      <c r="H8">
        <v>8</v>
      </c>
      <c r="I8">
        <v>6</v>
      </c>
      <c r="J8">
        <f t="shared" si="0"/>
        <v>50</v>
      </c>
    </row>
    <row r="9" spans="3:10" x14ac:dyDescent="0.3">
      <c r="C9" t="s">
        <v>9</v>
      </c>
      <c r="D9">
        <v>0.73</v>
      </c>
      <c r="E9" s="1">
        <v>0.625</v>
      </c>
      <c r="F9">
        <v>0.78110000000000002</v>
      </c>
      <c r="G9">
        <v>4</v>
      </c>
      <c r="H9">
        <v>10</v>
      </c>
      <c r="I9">
        <v>7</v>
      </c>
      <c r="J9">
        <f t="shared" si="0"/>
        <v>49</v>
      </c>
    </row>
    <row r="10" spans="3:10" x14ac:dyDescent="0.3">
      <c r="C10" t="s">
        <v>10</v>
      </c>
      <c r="D10">
        <v>0.75</v>
      </c>
      <c r="E10">
        <v>0.53700000000000003</v>
      </c>
      <c r="F10" s="1">
        <v>0.80369999999999997</v>
      </c>
      <c r="G10">
        <v>5</v>
      </c>
      <c r="H10">
        <v>4</v>
      </c>
      <c r="I10">
        <v>10</v>
      </c>
      <c r="J10">
        <f t="shared" si="0"/>
        <v>48</v>
      </c>
    </row>
    <row r="11" spans="3:10" x14ac:dyDescent="0.3">
      <c r="C11" t="s">
        <v>11</v>
      </c>
      <c r="D11">
        <v>0.71499999999999997</v>
      </c>
      <c r="E11">
        <v>0.51280000000000003</v>
      </c>
      <c r="F11">
        <v>0.75149999999999995</v>
      </c>
      <c r="G11">
        <v>1</v>
      </c>
      <c r="H11">
        <v>2</v>
      </c>
      <c r="I11">
        <v>3</v>
      </c>
      <c r="J11" s="2">
        <f t="shared" si="0"/>
        <v>15</v>
      </c>
    </row>
    <row r="12" spans="3:10" x14ac:dyDescent="0.3">
      <c r="C12" t="s">
        <v>12</v>
      </c>
      <c r="D12">
        <v>0.76500000000000001</v>
      </c>
      <c r="E12">
        <v>0.56069999999999998</v>
      </c>
      <c r="F12">
        <v>0.78259999999999996</v>
      </c>
      <c r="G12">
        <v>8</v>
      </c>
      <c r="H12">
        <v>7</v>
      </c>
      <c r="I12">
        <v>8</v>
      </c>
      <c r="J12">
        <f t="shared" si="0"/>
        <v>54</v>
      </c>
    </row>
    <row r="15" spans="3:10" x14ac:dyDescent="0.3">
      <c r="D15" t="s">
        <v>0</v>
      </c>
      <c r="E15" t="s">
        <v>1</v>
      </c>
      <c r="F15" t="s">
        <v>2</v>
      </c>
      <c r="G15" t="s">
        <v>13</v>
      </c>
      <c r="H15" t="s">
        <v>14</v>
      </c>
      <c r="I15" t="s">
        <v>15</v>
      </c>
      <c r="J15" t="s">
        <v>16</v>
      </c>
    </row>
    <row r="16" spans="3:10" x14ac:dyDescent="0.3">
      <c r="C16" t="s">
        <v>3</v>
      </c>
      <c r="D16">
        <v>0.72499999999999998</v>
      </c>
      <c r="E16">
        <v>0.6099</v>
      </c>
      <c r="F16" s="1">
        <v>0.79730000000000001</v>
      </c>
      <c r="G16">
        <v>5</v>
      </c>
      <c r="H16">
        <v>9</v>
      </c>
      <c r="I16">
        <v>10</v>
      </c>
      <c r="J16">
        <f t="shared" si="0"/>
        <v>58</v>
      </c>
    </row>
    <row r="17" spans="1:10" x14ac:dyDescent="0.3">
      <c r="C17" t="s">
        <v>4</v>
      </c>
      <c r="D17" s="1">
        <v>0.72499999999999998</v>
      </c>
      <c r="E17" s="1">
        <v>0.61109999999999998</v>
      </c>
      <c r="F17">
        <v>0.79110000000000003</v>
      </c>
      <c r="G17">
        <v>10</v>
      </c>
      <c r="H17">
        <v>10</v>
      </c>
      <c r="I17">
        <v>9</v>
      </c>
      <c r="J17" s="4">
        <f t="shared" si="0"/>
        <v>67</v>
      </c>
    </row>
    <row r="18" spans="1:10" x14ac:dyDescent="0.3">
      <c r="C18" t="s">
        <v>5</v>
      </c>
      <c r="D18">
        <v>0.77500000000000002</v>
      </c>
      <c r="E18">
        <v>0.59460000000000002</v>
      </c>
      <c r="F18">
        <v>0.7833</v>
      </c>
      <c r="G18">
        <v>9</v>
      </c>
      <c r="H18">
        <v>6</v>
      </c>
      <c r="I18">
        <v>7</v>
      </c>
      <c r="J18">
        <f t="shared" si="0"/>
        <v>51</v>
      </c>
    </row>
    <row r="19" spans="1:10" x14ac:dyDescent="0.3">
      <c r="C19" t="s">
        <v>6</v>
      </c>
      <c r="D19">
        <v>0.60499999999999998</v>
      </c>
      <c r="E19">
        <v>0.50309999999999999</v>
      </c>
      <c r="F19">
        <v>0.67669999999999997</v>
      </c>
      <c r="G19">
        <v>1</v>
      </c>
      <c r="H19">
        <v>1</v>
      </c>
      <c r="I19">
        <v>1</v>
      </c>
      <c r="J19" s="3">
        <f t="shared" si="0"/>
        <v>7</v>
      </c>
    </row>
    <row r="20" spans="1:10" x14ac:dyDescent="0.3">
      <c r="C20" t="s">
        <v>7</v>
      </c>
      <c r="D20">
        <v>0.70499999999999996</v>
      </c>
      <c r="E20">
        <v>0.53539999999999999</v>
      </c>
      <c r="F20">
        <v>0.74690000000000001</v>
      </c>
      <c r="G20">
        <v>4</v>
      </c>
      <c r="H20">
        <v>3</v>
      </c>
      <c r="I20">
        <v>3</v>
      </c>
      <c r="J20" s="3">
        <f t="shared" si="0"/>
        <v>23</v>
      </c>
    </row>
    <row r="21" spans="1:10" x14ac:dyDescent="0.3">
      <c r="C21" t="s">
        <v>8</v>
      </c>
      <c r="D21">
        <v>0.74</v>
      </c>
      <c r="E21">
        <v>0.59379999999999999</v>
      </c>
      <c r="F21">
        <v>0.7671</v>
      </c>
      <c r="G21">
        <v>7</v>
      </c>
      <c r="H21">
        <v>5</v>
      </c>
      <c r="I21">
        <v>5</v>
      </c>
      <c r="J21">
        <f t="shared" si="0"/>
        <v>39</v>
      </c>
    </row>
    <row r="22" spans="1:10" x14ac:dyDescent="0.3">
      <c r="C22" t="s">
        <v>9</v>
      </c>
      <c r="D22">
        <v>0.67500000000000004</v>
      </c>
      <c r="E22">
        <v>0.60609999999999997</v>
      </c>
      <c r="F22">
        <v>0.75570000000000004</v>
      </c>
      <c r="G22">
        <v>2</v>
      </c>
      <c r="H22">
        <v>7</v>
      </c>
      <c r="I22">
        <v>4</v>
      </c>
      <c r="J22">
        <f t="shared" si="0"/>
        <v>30</v>
      </c>
    </row>
    <row r="23" spans="1:10" x14ac:dyDescent="0.3">
      <c r="C23" t="s">
        <v>10</v>
      </c>
      <c r="D23">
        <v>0.73</v>
      </c>
      <c r="E23">
        <v>0.54239999999999999</v>
      </c>
      <c r="F23">
        <v>0.77810000000000001</v>
      </c>
      <c r="G23">
        <v>6</v>
      </c>
      <c r="H23">
        <v>4</v>
      </c>
      <c r="I23">
        <v>6</v>
      </c>
      <c r="J23">
        <f t="shared" si="0"/>
        <v>38</v>
      </c>
    </row>
    <row r="24" spans="1:10" x14ac:dyDescent="0.3">
      <c r="C24" t="s">
        <v>11</v>
      </c>
      <c r="D24">
        <v>0.68</v>
      </c>
      <c r="E24">
        <v>0.51519999999999999</v>
      </c>
      <c r="F24">
        <v>0.74170000000000003</v>
      </c>
      <c r="G24">
        <v>3</v>
      </c>
      <c r="H24">
        <v>2</v>
      </c>
      <c r="I24">
        <v>2</v>
      </c>
      <c r="J24" s="3">
        <f t="shared" si="0"/>
        <v>16</v>
      </c>
    </row>
    <row r="25" spans="1:10" x14ac:dyDescent="0.3">
      <c r="C25" t="s">
        <v>12</v>
      </c>
      <c r="D25">
        <v>0.75</v>
      </c>
      <c r="E25">
        <v>0.60940000000000005</v>
      </c>
      <c r="F25">
        <v>0.7893</v>
      </c>
      <c r="G25">
        <v>8</v>
      </c>
      <c r="H25">
        <v>8</v>
      </c>
      <c r="I25">
        <v>8</v>
      </c>
      <c r="J25">
        <f t="shared" si="0"/>
        <v>56</v>
      </c>
    </row>
    <row r="28" spans="1:10" x14ac:dyDescent="0.3">
      <c r="D28" t="s">
        <v>0</v>
      </c>
      <c r="E28" t="s">
        <v>1</v>
      </c>
      <c r="F28" t="s">
        <v>2</v>
      </c>
      <c r="G28" t="s">
        <v>13</v>
      </c>
      <c r="H28" t="s">
        <v>14</v>
      </c>
      <c r="I28" t="s">
        <v>15</v>
      </c>
    </row>
    <row r="29" spans="1:10" x14ac:dyDescent="0.3">
      <c r="A29" s="48" t="s">
        <v>27</v>
      </c>
      <c r="B29" s="48" t="s">
        <v>24</v>
      </c>
      <c r="C29" t="s">
        <v>4</v>
      </c>
      <c r="D29">
        <v>0.755</v>
      </c>
      <c r="E29">
        <v>0.51490000000000002</v>
      </c>
      <c r="F29">
        <v>0.76870000000000005</v>
      </c>
      <c r="G29">
        <v>2</v>
      </c>
      <c r="H29">
        <v>2</v>
      </c>
      <c r="I29">
        <v>3</v>
      </c>
    </row>
    <row r="30" spans="1:10" x14ac:dyDescent="0.3">
      <c r="A30" s="48"/>
      <c r="B30" s="48"/>
      <c r="C30" t="s">
        <v>5</v>
      </c>
      <c r="D30">
        <v>0.76</v>
      </c>
      <c r="E30" s="1">
        <v>0.55559999999999998</v>
      </c>
      <c r="F30">
        <v>0.76829999999999998</v>
      </c>
      <c r="G30">
        <v>4</v>
      </c>
      <c r="H30">
        <v>5</v>
      </c>
      <c r="I30">
        <v>2</v>
      </c>
    </row>
    <row r="31" spans="1:10" x14ac:dyDescent="0.3">
      <c r="A31" s="48"/>
      <c r="B31" s="48"/>
      <c r="C31" t="s">
        <v>17</v>
      </c>
      <c r="D31">
        <v>0.755</v>
      </c>
      <c r="E31">
        <v>0.54210000000000003</v>
      </c>
      <c r="F31" s="1">
        <v>0.80059999999999998</v>
      </c>
      <c r="G31">
        <v>2</v>
      </c>
      <c r="H31">
        <v>3</v>
      </c>
      <c r="I31">
        <v>5</v>
      </c>
    </row>
    <row r="32" spans="1:10" x14ac:dyDescent="0.3">
      <c r="A32" s="48"/>
      <c r="B32" s="48"/>
      <c r="C32" t="s">
        <v>18</v>
      </c>
      <c r="D32">
        <v>0.73</v>
      </c>
      <c r="E32">
        <v>0.5</v>
      </c>
      <c r="F32">
        <v>0.76670000000000005</v>
      </c>
      <c r="G32">
        <v>1</v>
      </c>
      <c r="H32">
        <v>1</v>
      </c>
      <c r="I32">
        <v>1</v>
      </c>
    </row>
    <row r="33" spans="1:14" x14ac:dyDescent="0.3">
      <c r="A33" s="48"/>
      <c r="B33" s="48"/>
      <c r="C33" t="s">
        <v>10</v>
      </c>
      <c r="D33" s="1">
        <v>0.76500000000000001</v>
      </c>
      <c r="E33">
        <v>0.5524</v>
      </c>
      <c r="F33">
        <v>0.78920000000000001</v>
      </c>
      <c r="G33">
        <v>5</v>
      </c>
      <c r="H33">
        <v>4</v>
      </c>
      <c r="I33">
        <v>4</v>
      </c>
    </row>
    <row r="34" spans="1:14" x14ac:dyDescent="0.3">
      <c r="D34" t="s">
        <v>0</v>
      </c>
      <c r="E34" t="s">
        <v>1</v>
      </c>
      <c r="F34" t="s">
        <v>2</v>
      </c>
      <c r="G34" t="s">
        <v>13</v>
      </c>
      <c r="H34" t="s">
        <v>14</v>
      </c>
      <c r="I34" t="s">
        <v>15</v>
      </c>
    </row>
    <row r="35" spans="1:14" x14ac:dyDescent="0.3">
      <c r="A35" s="49" t="s">
        <v>28</v>
      </c>
      <c r="B35" s="49" t="s">
        <v>20</v>
      </c>
      <c r="C35" t="s">
        <v>4</v>
      </c>
      <c r="D35">
        <v>0.755</v>
      </c>
      <c r="E35">
        <v>0.56640000000000001</v>
      </c>
      <c r="F35">
        <v>0.77880000000000005</v>
      </c>
      <c r="G35">
        <v>3</v>
      </c>
      <c r="H35">
        <v>3</v>
      </c>
      <c r="I35">
        <v>3</v>
      </c>
    </row>
    <row r="36" spans="1:14" x14ac:dyDescent="0.3">
      <c r="A36" s="49"/>
      <c r="B36" s="49"/>
      <c r="C36" t="s">
        <v>5</v>
      </c>
      <c r="D36">
        <v>0.73499999999999999</v>
      </c>
      <c r="E36">
        <v>0.55459999999999998</v>
      </c>
      <c r="F36">
        <v>0.7742</v>
      </c>
      <c r="G36">
        <v>1</v>
      </c>
      <c r="H36">
        <v>2</v>
      </c>
      <c r="I36">
        <v>1</v>
      </c>
    </row>
    <row r="37" spans="1:14" x14ac:dyDescent="0.3">
      <c r="A37" s="49"/>
      <c r="B37" s="49"/>
      <c r="C37" t="s">
        <v>17</v>
      </c>
      <c r="D37" s="1">
        <v>0.77500000000000002</v>
      </c>
      <c r="E37" s="1">
        <v>0.61539999999999995</v>
      </c>
      <c r="F37" s="7">
        <v>0.81540000000000001</v>
      </c>
      <c r="G37">
        <v>4</v>
      </c>
      <c r="H37">
        <v>5</v>
      </c>
      <c r="I37">
        <v>5</v>
      </c>
    </row>
    <row r="38" spans="1:14" x14ac:dyDescent="0.3">
      <c r="A38" s="49"/>
      <c r="B38" s="49"/>
      <c r="C38" t="s">
        <v>18</v>
      </c>
      <c r="D38">
        <v>0.73499999999999999</v>
      </c>
      <c r="E38">
        <v>0.54700000000000004</v>
      </c>
      <c r="F38">
        <v>0.77490000000000003</v>
      </c>
      <c r="G38">
        <v>1</v>
      </c>
      <c r="H38">
        <v>1</v>
      </c>
      <c r="I38">
        <v>2</v>
      </c>
    </row>
    <row r="39" spans="1:14" x14ac:dyDescent="0.3">
      <c r="A39" s="49"/>
      <c r="B39" s="49"/>
      <c r="C39" t="s">
        <v>10</v>
      </c>
      <c r="D39" s="1">
        <v>0.77500000000000002</v>
      </c>
      <c r="E39">
        <v>0.6018</v>
      </c>
      <c r="F39">
        <v>0.79359999999999997</v>
      </c>
      <c r="G39">
        <v>4</v>
      </c>
      <c r="H39">
        <v>4</v>
      </c>
      <c r="I39">
        <v>4</v>
      </c>
    </row>
    <row r="40" spans="1:14" x14ac:dyDescent="0.3"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4" x14ac:dyDescent="0.3">
      <c r="A41" s="48" t="s">
        <v>29</v>
      </c>
      <c r="B41" s="48" t="s">
        <v>21</v>
      </c>
      <c r="C41" t="s">
        <v>4</v>
      </c>
      <c r="D41">
        <v>0.59</v>
      </c>
      <c r="E41" s="1">
        <v>0.54949999999999999</v>
      </c>
      <c r="F41" s="1">
        <v>0.75680000000000003</v>
      </c>
      <c r="G41">
        <v>3</v>
      </c>
      <c r="H41">
        <v>4</v>
      </c>
      <c r="I41">
        <v>5</v>
      </c>
    </row>
    <row r="42" spans="1:14" x14ac:dyDescent="0.3">
      <c r="A42" s="48"/>
      <c r="B42" s="48"/>
      <c r="C42" t="s">
        <v>5</v>
      </c>
      <c r="D42">
        <v>0.56000000000000005</v>
      </c>
      <c r="E42">
        <v>0.52170000000000005</v>
      </c>
      <c r="F42">
        <v>0.69669999999999999</v>
      </c>
      <c r="G42">
        <v>1</v>
      </c>
      <c r="H42">
        <v>1</v>
      </c>
      <c r="I42">
        <v>1</v>
      </c>
    </row>
    <row r="43" spans="1:14" x14ac:dyDescent="0.3">
      <c r="A43" s="48"/>
      <c r="B43" s="48"/>
      <c r="C43" t="s">
        <v>17</v>
      </c>
      <c r="D43">
        <v>0.59</v>
      </c>
      <c r="E43" s="1">
        <v>0.54949999999999999</v>
      </c>
      <c r="F43">
        <v>0.74129999999999996</v>
      </c>
      <c r="G43">
        <v>3</v>
      </c>
      <c r="H43">
        <v>4</v>
      </c>
      <c r="I43">
        <v>3</v>
      </c>
    </row>
    <row r="44" spans="1:14" x14ac:dyDescent="0.3">
      <c r="A44" s="48"/>
      <c r="B44" s="48"/>
      <c r="C44" t="s">
        <v>18</v>
      </c>
      <c r="D44">
        <v>0.56999999999999995</v>
      </c>
      <c r="E44">
        <v>0.53759999999999997</v>
      </c>
      <c r="F44">
        <v>0.69869999999999999</v>
      </c>
      <c r="G44">
        <v>2</v>
      </c>
      <c r="H44">
        <v>2</v>
      </c>
      <c r="I44">
        <v>2</v>
      </c>
    </row>
    <row r="45" spans="1:14" x14ac:dyDescent="0.3">
      <c r="A45" s="48"/>
      <c r="B45" s="48"/>
      <c r="C45" t="s">
        <v>10</v>
      </c>
      <c r="D45" s="1">
        <v>0.6</v>
      </c>
      <c r="E45">
        <v>0.54549999999999998</v>
      </c>
      <c r="F45">
        <v>0.74250000000000005</v>
      </c>
      <c r="G45">
        <v>5</v>
      </c>
      <c r="H45">
        <v>3</v>
      </c>
      <c r="I45">
        <v>4</v>
      </c>
    </row>
    <row r="46" spans="1:14" x14ac:dyDescent="0.3">
      <c r="D46" t="s">
        <v>0</v>
      </c>
      <c r="E46" t="s">
        <v>1</v>
      </c>
      <c r="F46" t="s">
        <v>2</v>
      </c>
      <c r="G46" t="s">
        <v>13</v>
      </c>
      <c r="H46" t="s">
        <v>14</v>
      </c>
      <c r="I46" t="s">
        <v>15</v>
      </c>
      <c r="L46" t="s">
        <v>0</v>
      </c>
      <c r="M46" t="s">
        <v>1</v>
      </c>
      <c r="N46" t="s">
        <v>2</v>
      </c>
    </row>
    <row r="47" spans="1:14" x14ac:dyDescent="0.3">
      <c r="A47" s="48" t="s">
        <v>30</v>
      </c>
      <c r="B47" s="49" t="s">
        <v>22</v>
      </c>
      <c r="C47" t="s">
        <v>4</v>
      </c>
      <c r="D47">
        <v>0.68</v>
      </c>
      <c r="E47">
        <v>0.57889999999999997</v>
      </c>
      <c r="F47">
        <v>0.77459999999999996</v>
      </c>
      <c r="G47">
        <v>4</v>
      </c>
      <c r="H47">
        <v>3</v>
      </c>
      <c r="I47">
        <v>4</v>
      </c>
      <c r="K47" t="s">
        <v>39</v>
      </c>
      <c r="L47">
        <v>0</v>
      </c>
      <c r="M47">
        <v>0</v>
      </c>
      <c r="N47">
        <v>0</v>
      </c>
    </row>
    <row r="48" spans="1:14" x14ac:dyDescent="0.3">
      <c r="A48" s="48"/>
      <c r="B48" s="49"/>
      <c r="C48" t="s">
        <v>5</v>
      </c>
      <c r="D48" s="1">
        <v>0.69</v>
      </c>
      <c r="E48" s="1">
        <v>0.5867</v>
      </c>
      <c r="F48">
        <v>0.7651</v>
      </c>
      <c r="G48">
        <v>5</v>
      </c>
      <c r="H48">
        <v>5</v>
      </c>
      <c r="I48">
        <v>2</v>
      </c>
      <c r="K48" t="s">
        <v>33</v>
      </c>
      <c r="L48">
        <f>-(0.765-0.775)</f>
        <v>1.0000000000000009E-2</v>
      </c>
      <c r="M48">
        <f>-(0.5556-0.6154)</f>
        <v>5.9799999999999964E-2</v>
      </c>
      <c r="N48" s="1">
        <f>-(0.8006-0.8154)</f>
        <v>1.4800000000000035E-2</v>
      </c>
    </row>
    <row r="49" spans="1:14" x14ac:dyDescent="0.3">
      <c r="A49" s="48"/>
      <c r="B49" s="49"/>
      <c r="C49" t="s">
        <v>17</v>
      </c>
      <c r="D49">
        <v>0.67500000000000004</v>
      </c>
      <c r="E49">
        <v>0.5806</v>
      </c>
      <c r="F49" s="1">
        <v>0.77690000000000003</v>
      </c>
      <c r="G49">
        <v>3</v>
      </c>
      <c r="H49">
        <v>4</v>
      </c>
      <c r="I49">
        <v>5</v>
      </c>
      <c r="K49" t="s">
        <v>34</v>
      </c>
      <c r="L49">
        <f>-(0.765-0.6)</f>
        <v>-0.16500000000000004</v>
      </c>
      <c r="M49">
        <f>-(0.5556-0.5495)</f>
        <v>-6.0999999999999943E-3</v>
      </c>
      <c r="N49">
        <f>-(0.8006-0.7568)</f>
        <v>-4.379999999999995E-2</v>
      </c>
    </row>
    <row r="50" spans="1:14" x14ac:dyDescent="0.3">
      <c r="A50" s="48"/>
      <c r="B50" s="49"/>
      <c r="C50" t="s">
        <v>18</v>
      </c>
      <c r="D50">
        <v>0.67</v>
      </c>
      <c r="E50">
        <v>0.56579999999999997</v>
      </c>
      <c r="F50">
        <v>0.75460000000000005</v>
      </c>
      <c r="G50">
        <v>1</v>
      </c>
      <c r="H50">
        <v>1</v>
      </c>
      <c r="I50">
        <v>1</v>
      </c>
      <c r="K50" t="s">
        <v>35</v>
      </c>
      <c r="L50">
        <f>-(0.765-0.69)</f>
        <v>-7.5000000000000067E-2</v>
      </c>
      <c r="M50">
        <f>-(0.5556-0.5867)</f>
        <v>3.1100000000000017E-2</v>
      </c>
      <c r="N50">
        <f>-(0.8006-0.7769)</f>
        <v>-2.3699999999999943E-2</v>
      </c>
    </row>
    <row r="51" spans="1:14" x14ac:dyDescent="0.3">
      <c r="A51" s="48"/>
      <c r="B51" s="49"/>
      <c r="C51" t="s">
        <v>10</v>
      </c>
      <c r="D51">
        <v>0.67</v>
      </c>
      <c r="E51">
        <v>0.56579999999999997</v>
      </c>
      <c r="F51">
        <v>0.77459999999999996</v>
      </c>
      <c r="G51">
        <v>1</v>
      </c>
      <c r="H51">
        <v>1</v>
      </c>
      <c r="I51">
        <v>3</v>
      </c>
      <c r="K51" t="s">
        <v>40</v>
      </c>
      <c r="L51">
        <f>-(0.765-0.775)</f>
        <v>1.0000000000000009E-2</v>
      </c>
      <c r="M51">
        <f>-(0.5556-0.6341)</f>
        <v>7.8500000000000014E-2</v>
      </c>
      <c r="N51">
        <f>-(0.8006-0.8089)</f>
        <v>8.2999999999999741E-3</v>
      </c>
    </row>
    <row r="52" spans="1:14" x14ac:dyDescent="0.3">
      <c r="A52" s="48"/>
      <c r="D52" t="s">
        <v>0</v>
      </c>
      <c r="E52" t="s">
        <v>1</v>
      </c>
      <c r="F52" t="s">
        <v>2</v>
      </c>
      <c r="G52" t="s">
        <v>13</v>
      </c>
      <c r="H52" t="s">
        <v>14</v>
      </c>
      <c r="I52" t="s">
        <v>15</v>
      </c>
      <c r="K52" t="s">
        <v>37</v>
      </c>
      <c r="L52">
        <f>-(0.765-0.64)</f>
        <v>-0.125</v>
      </c>
      <c r="M52">
        <f>-(0.5556-0.5663)</f>
        <v>1.0700000000000043E-2</v>
      </c>
      <c r="N52">
        <f>-(0.8006-0.7733)</f>
        <v>-2.7299999999999991E-2</v>
      </c>
    </row>
    <row r="53" spans="1:14" x14ac:dyDescent="0.3">
      <c r="A53" s="48"/>
      <c r="B53" s="49" t="s">
        <v>23</v>
      </c>
      <c r="C53" t="s">
        <v>4</v>
      </c>
      <c r="D53">
        <v>0.76500000000000001</v>
      </c>
      <c r="E53">
        <v>0.5766</v>
      </c>
      <c r="F53">
        <v>0.78900000000000003</v>
      </c>
      <c r="G53">
        <v>2</v>
      </c>
      <c r="H53">
        <v>2</v>
      </c>
      <c r="I53">
        <v>3</v>
      </c>
      <c r="K53" t="s">
        <v>38</v>
      </c>
      <c r="L53" s="1">
        <f>-(0.765-0.78)</f>
        <v>1.5000000000000013E-2</v>
      </c>
      <c r="M53" s="1">
        <f>-(0.5556-0.6406)</f>
        <v>8.4999999999999964E-2</v>
      </c>
      <c r="N53">
        <f>-(0.8006-0.8142)</f>
        <v>1.3600000000000056E-2</v>
      </c>
    </row>
    <row r="54" spans="1:14" x14ac:dyDescent="0.3">
      <c r="A54" s="48"/>
      <c r="B54" s="49"/>
      <c r="C54" t="s">
        <v>5</v>
      </c>
      <c r="D54">
        <v>0.77</v>
      </c>
      <c r="E54">
        <v>0.58930000000000005</v>
      </c>
      <c r="F54">
        <v>0.76329999999999998</v>
      </c>
      <c r="G54">
        <v>3</v>
      </c>
      <c r="H54">
        <v>3</v>
      </c>
      <c r="I54">
        <v>1</v>
      </c>
      <c r="K54" t="s">
        <v>36</v>
      </c>
      <c r="L54" s="1">
        <f>-(0.765-0.78)</f>
        <v>1.5000000000000013E-2</v>
      </c>
      <c r="M54">
        <f>-(0.5556-0.551)</f>
        <v>-4.5999999999999375E-3</v>
      </c>
      <c r="N54">
        <f>-(0.8006-0.7799)</f>
        <v>-2.0699999999999941E-2</v>
      </c>
    </row>
    <row r="55" spans="1:14" x14ac:dyDescent="0.3">
      <c r="A55" s="48"/>
      <c r="B55" s="49"/>
      <c r="C55" t="s">
        <v>17</v>
      </c>
      <c r="D55" s="1">
        <v>0.77500000000000002</v>
      </c>
      <c r="E55" s="1">
        <v>0.6341</v>
      </c>
      <c r="F55" s="1">
        <v>0.80889999999999995</v>
      </c>
      <c r="G55">
        <v>5</v>
      </c>
      <c r="H55">
        <v>5</v>
      </c>
      <c r="I55">
        <v>5</v>
      </c>
    </row>
    <row r="56" spans="1:14" x14ac:dyDescent="0.3">
      <c r="A56" s="48"/>
      <c r="B56" s="49"/>
      <c r="C56" t="s">
        <v>18</v>
      </c>
      <c r="D56">
        <v>0.755</v>
      </c>
      <c r="E56">
        <v>0.56640000000000001</v>
      </c>
      <c r="F56">
        <v>0.78559999999999997</v>
      </c>
      <c r="G56">
        <v>1</v>
      </c>
      <c r="H56">
        <v>1</v>
      </c>
      <c r="I56">
        <v>2</v>
      </c>
    </row>
    <row r="57" spans="1:14" x14ac:dyDescent="0.3">
      <c r="A57" s="48"/>
      <c r="B57" s="49"/>
      <c r="C57" t="s">
        <v>10</v>
      </c>
      <c r="D57">
        <v>0.77</v>
      </c>
      <c r="E57">
        <v>0.60340000000000005</v>
      </c>
      <c r="F57">
        <v>0.79990000000000006</v>
      </c>
      <c r="G57">
        <v>3</v>
      </c>
      <c r="H57">
        <v>4</v>
      </c>
      <c r="I57">
        <v>4</v>
      </c>
    </row>
    <row r="58" spans="1:14" x14ac:dyDescent="0.3">
      <c r="D58" t="s">
        <v>0</v>
      </c>
      <c r="E58" t="s">
        <v>1</v>
      </c>
      <c r="F58" t="s">
        <v>2</v>
      </c>
      <c r="G58" t="s">
        <v>13</v>
      </c>
      <c r="H58" t="s">
        <v>14</v>
      </c>
      <c r="I58" t="s">
        <v>15</v>
      </c>
    </row>
    <row r="59" spans="1:14" ht="14.4" customHeight="1" x14ac:dyDescent="0.3">
      <c r="A59" s="48" t="s">
        <v>25</v>
      </c>
      <c r="B59" s="48"/>
      <c r="C59" t="s">
        <v>4</v>
      </c>
      <c r="D59" s="7">
        <v>0.78</v>
      </c>
      <c r="E59">
        <v>0.55100000000000005</v>
      </c>
      <c r="F59">
        <v>0.77390000000000003</v>
      </c>
      <c r="G59">
        <v>6</v>
      </c>
      <c r="H59">
        <v>2</v>
      </c>
      <c r="I59">
        <v>3</v>
      </c>
    </row>
    <row r="60" spans="1:14" x14ac:dyDescent="0.3">
      <c r="A60" s="48"/>
      <c r="B60" s="48"/>
      <c r="C60" t="s">
        <v>5</v>
      </c>
      <c r="D60">
        <v>0.75</v>
      </c>
      <c r="E60">
        <v>0.57630000000000003</v>
      </c>
      <c r="F60">
        <v>0.78249999999999997</v>
      </c>
      <c r="G60">
        <v>4</v>
      </c>
      <c r="H60">
        <v>4</v>
      </c>
      <c r="I60">
        <v>4</v>
      </c>
    </row>
    <row r="61" spans="1:14" x14ac:dyDescent="0.3">
      <c r="A61" s="48"/>
      <c r="B61" s="48"/>
      <c r="C61" t="s">
        <v>17</v>
      </c>
      <c r="D61">
        <v>0.77</v>
      </c>
      <c r="E61" s="7">
        <v>0.64059999999999995</v>
      </c>
      <c r="F61" s="1">
        <v>0.81420000000000003</v>
      </c>
      <c r="G61">
        <v>5</v>
      </c>
      <c r="H61">
        <v>6</v>
      </c>
      <c r="I61">
        <v>6</v>
      </c>
    </row>
    <row r="62" spans="1:14" x14ac:dyDescent="0.3">
      <c r="A62" s="48"/>
      <c r="B62" s="48"/>
      <c r="C62" t="s">
        <v>18</v>
      </c>
      <c r="D62">
        <v>0.73</v>
      </c>
      <c r="E62">
        <v>0.55000000000000004</v>
      </c>
      <c r="F62">
        <v>0.76019999999999999</v>
      </c>
      <c r="G62">
        <v>2</v>
      </c>
      <c r="H62">
        <v>1</v>
      </c>
      <c r="I62">
        <v>1</v>
      </c>
    </row>
    <row r="63" spans="1:14" x14ac:dyDescent="0.3">
      <c r="A63" s="48"/>
      <c r="B63" s="48"/>
      <c r="C63" t="s">
        <v>10</v>
      </c>
      <c r="D63">
        <v>0.73</v>
      </c>
      <c r="E63">
        <v>0.61970000000000003</v>
      </c>
      <c r="F63">
        <v>0.80379999999999996</v>
      </c>
      <c r="G63">
        <v>2</v>
      </c>
      <c r="H63">
        <v>5</v>
      </c>
      <c r="I63">
        <v>5</v>
      </c>
    </row>
    <row r="64" spans="1:14" ht="27.6" customHeight="1" x14ac:dyDescent="0.3">
      <c r="A64" s="48" t="s">
        <v>26</v>
      </c>
      <c r="B64" s="48"/>
      <c r="C64" t="s">
        <v>19</v>
      </c>
      <c r="D64">
        <v>0.64</v>
      </c>
      <c r="E64">
        <v>0.56630000000000003</v>
      </c>
      <c r="F64">
        <v>0.77329999999999999</v>
      </c>
      <c r="G64">
        <v>1</v>
      </c>
      <c r="H64">
        <v>3</v>
      </c>
      <c r="I64">
        <v>2</v>
      </c>
    </row>
    <row r="65" spans="1:9" x14ac:dyDescent="0.3">
      <c r="D65" t="s">
        <v>0</v>
      </c>
      <c r="E65" t="s">
        <v>1</v>
      </c>
      <c r="F65" t="s">
        <v>2</v>
      </c>
      <c r="G65" t="s">
        <v>13</v>
      </c>
      <c r="H65" t="s">
        <v>14</v>
      </c>
      <c r="I65" t="s">
        <v>15</v>
      </c>
    </row>
    <row r="66" spans="1:9" x14ac:dyDescent="0.3">
      <c r="A66" s="5" t="s">
        <v>32</v>
      </c>
      <c r="B66" s="6" t="s">
        <v>31</v>
      </c>
      <c r="C66" t="s">
        <v>4</v>
      </c>
      <c r="D66">
        <v>0.74</v>
      </c>
      <c r="E66">
        <v>0.43480000000000002</v>
      </c>
      <c r="F66">
        <v>0.76470000000000005</v>
      </c>
      <c r="G66">
        <v>1</v>
      </c>
      <c r="H66">
        <v>1</v>
      </c>
      <c r="I66">
        <v>2</v>
      </c>
    </row>
    <row r="67" spans="1:9" x14ac:dyDescent="0.3">
      <c r="C67" t="s">
        <v>5</v>
      </c>
      <c r="D67" s="7">
        <v>0.78</v>
      </c>
      <c r="E67" s="1">
        <v>0.55100000000000005</v>
      </c>
      <c r="F67">
        <v>0.75790000000000002</v>
      </c>
      <c r="G67">
        <v>5</v>
      </c>
      <c r="H67">
        <v>5</v>
      </c>
      <c r="I67">
        <v>1</v>
      </c>
    </row>
    <row r="68" spans="1:9" x14ac:dyDescent="0.3">
      <c r="C68" t="s">
        <v>17</v>
      </c>
      <c r="D68">
        <v>0.76</v>
      </c>
      <c r="E68">
        <v>0.52939999999999998</v>
      </c>
      <c r="F68">
        <v>0.77739999999999998</v>
      </c>
      <c r="G68">
        <v>3</v>
      </c>
      <c r="H68">
        <v>3</v>
      </c>
      <c r="I68">
        <v>4</v>
      </c>
    </row>
    <row r="69" spans="1:9" x14ac:dyDescent="0.3">
      <c r="C69" t="s">
        <v>18</v>
      </c>
      <c r="D69">
        <v>0.77</v>
      </c>
      <c r="E69">
        <v>0.54900000000000004</v>
      </c>
      <c r="F69">
        <v>0.76819999999999999</v>
      </c>
      <c r="G69">
        <v>4</v>
      </c>
      <c r="H69">
        <v>4</v>
      </c>
      <c r="I69">
        <v>3</v>
      </c>
    </row>
    <row r="70" spans="1:9" x14ac:dyDescent="0.3">
      <c r="C70" t="s">
        <v>10</v>
      </c>
      <c r="D70">
        <v>0.75</v>
      </c>
      <c r="E70">
        <v>0.52829999999999999</v>
      </c>
      <c r="F70" s="1">
        <v>0.77990000000000004</v>
      </c>
      <c r="G70">
        <v>2</v>
      </c>
      <c r="H70">
        <v>2</v>
      </c>
      <c r="I70">
        <v>5</v>
      </c>
    </row>
  </sheetData>
  <mergeCells count="11">
    <mergeCell ref="A64:B64"/>
    <mergeCell ref="A59:B63"/>
    <mergeCell ref="A29:A33"/>
    <mergeCell ref="A35:A39"/>
    <mergeCell ref="A41:A45"/>
    <mergeCell ref="A47:A57"/>
    <mergeCell ref="B29:B33"/>
    <mergeCell ref="B35:B39"/>
    <mergeCell ref="B41:B45"/>
    <mergeCell ref="B47:B51"/>
    <mergeCell ref="B53:B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5561-D3F5-4AD4-8253-85B95A9746BD}">
  <dimension ref="A2:N70"/>
  <sheetViews>
    <sheetView topLeftCell="A24" zoomScale="83" workbookViewId="0">
      <selection activeCell="L46" sqref="L46:N55"/>
    </sheetView>
  </sheetViews>
  <sheetFormatPr defaultRowHeight="14.4" x14ac:dyDescent="0.3"/>
  <cols>
    <col min="1" max="1" width="14.21875" style="5" bestFit="1" customWidth="1"/>
    <col min="2" max="2" width="24.5546875" style="5" bestFit="1" customWidth="1"/>
    <col min="3" max="3" width="20.44140625" bestFit="1" customWidth="1"/>
    <col min="7" max="7" width="13.77734375" hidden="1" customWidth="1"/>
    <col min="8" max="8" width="12.5546875" hidden="1" customWidth="1"/>
    <col min="9" max="9" width="13.109375" hidden="1" customWidth="1"/>
    <col min="11" max="11" width="32.109375" bestFit="1" customWidth="1"/>
  </cols>
  <sheetData>
    <row r="2" spans="3:10" x14ac:dyDescent="0.3">
      <c r="D2" t="s">
        <v>0</v>
      </c>
      <c r="E2" t="s">
        <v>1</v>
      </c>
      <c r="F2" t="s">
        <v>2</v>
      </c>
      <c r="G2" t="s">
        <v>13</v>
      </c>
      <c r="H2" t="s">
        <v>14</v>
      </c>
      <c r="I2" t="s">
        <v>15</v>
      </c>
      <c r="J2" t="s">
        <v>16</v>
      </c>
    </row>
    <row r="3" spans="3:10" x14ac:dyDescent="0.3">
      <c r="C3" t="s">
        <v>3</v>
      </c>
      <c r="D3">
        <v>0.82469999999999999</v>
      </c>
      <c r="E3">
        <v>0.33650000000000002</v>
      </c>
      <c r="F3">
        <v>0.76449999999999996</v>
      </c>
      <c r="G3">
        <v>2</v>
      </c>
      <c r="H3">
        <v>1</v>
      </c>
      <c r="I3">
        <v>2</v>
      </c>
      <c r="J3" s="3">
        <f>G3*2+H3*2+I3*3</f>
        <v>12</v>
      </c>
    </row>
    <row r="4" spans="3:10" x14ac:dyDescent="0.3">
      <c r="C4" t="s">
        <v>4</v>
      </c>
      <c r="D4">
        <v>0.92030000000000001</v>
      </c>
      <c r="E4">
        <v>0.77539999999999998</v>
      </c>
      <c r="F4" s="1">
        <v>0.97370000000000001</v>
      </c>
      <c r="G4">
        <v>8</v>
      </c>
      <c r="H4">
        <v>8</v>
      </c>
      <c r="I4">
        <v>10</v>
      </c>
      <c r="J4" s="4">
        <f t="shared" ref="J4:J12" si="0">G4*2+H4*2+I4*3</f>
        <v>62</v>
      </c>
    </row>
    <row r="5" spans="3:10" x14ac:dyDescent="0.3">
      <c r="C5" t="s">
        <v>5</v>
      </c>
      <c r="D5">
        <v>0.9304</v>
      </c>
      <c r="E5">
        <v>0.81510000000000005</v>
      </c>
      <c r="F5">
        <v>0.96860000000000002</v>
      </c>
      <c r="G5">
        <v>9</v>
      </c>
      <c r="H5">
        <v>9</v>
      </c>
      <c r="I5">
        <v>8</v>
      </c>
      <c r="J5" s="4">
        <f t="shared" si="0"/>
        <v>60</v>
      </c>
    </row>
    <row r="6" spans="3:10" x14ac:dyDescent="0.3">
      <c r="C6" t="s">
        <v>6</v>
      </c>
      <c r="D6">
        <v>0.88260000000000005</v>
      </c>
      <c r="E6">
        <v>0.58579999999999999</v>
      </c>
      <c r="F6">
        <v>0.91559999999999997</v>
      </c>
      <c r="G6">
        <v>6</v>
      </c>
      <c r="H6">
        <v>6</v>
      </c>
      <c r="I6">
        <v>5</v>
      </c>
      <c r="J6">
        <f t="shared" si="0"/>
        <v>39</v>
      </c>
    </row>
    <row r="7" spans="3:10" x14ac:dyDescent="0.3">
      <c r="C7" t="s">
        <v>7</v>
      </c>
      <c r="D7">
        <v>0.86909999999999998</v>
      </c>
      <c r="E7">
        <v>0.58509999999999995</v>
      </c>
      <c r="F7">
        <v>0.84370000000000001</v>
      </c>
      <c r="G7">
        <v>4</v>
      </c>
      <c r="H7">
        <v>5</v>
      </c>
      <c r="I7">
        <v>4</v>
      </c>
      <c r="J7">
        <f t="shared" si="0"/>
        <v>30</v>
      </c>
    </row>
    <row r="8" spans="3:10" x14ac:dyDescent="0.3">
      <c r="C8" t="s">
        <v>8</v>
      </c>
      <c r="D8">
        <v>0.83720000000000006</v>
      </c>
      <c r="E8">
        <v>0.4551</v>
      </c>
      <c r="F8">
        <v>0.79910000000000003</v>
      </c>
      <c r="G8">
        <v>3</v>
      </c>
      <c r="H8">
        <v>3</v>
      </c>
      <c r="I8">
        <v>3</v>
      </c>
      <c r="J8" s="3">
        <f t="shared" si="0"/>
        <v>21</v>
      </c>
    </row>
    <row r="9" spans="3:10" x14ac:dyDescent="0.3">
      <c r="C9" t="s">
        <v>9</v>
      </c>
      <c r="D9">
        <v>0.78190000000000004</v>
      </c>
      <c r="E9">
        <v>0.4037</v>
      </c>
      <c r="F9">
        <v>0.7268</v>
      </c>
      <c r="G9">
        <v>1</v>
      </c>
      <c r="H9">
        <v>2</v>
      </c>
      <c r="I9">
        <v>1</v>
      </c>
      <c r="J9" s="3">
        <f t="shared" si="0"/>
        <v>9</v>
      </c>
    </row>
    <row r="10" spans="3:10" x14ac:dyDescent="0.3">
      <c r="C10" t="s">
        <v>10</v>
      </c>
      <c r="D10" s="1">
        <v>0.93459999999999999</v>
      </c>
      <c r="E10" s="1">
        <v>0.82740000000000002</v>
      </c>
      <c r="F10">
        <v>0.9728</v>
      </c>
      <c r="G10">
        <v>10</v>
      </c>
      <c r="H10">
        <v>10</v>
      </c>
      <c r="I10">
        <v>9</v>
      </c>
      <c r="J10" s="4">
        <f t="shared" si="0"/>
        <v>67</v>
      </c>
    </row>
    <row r="11" spans="3:10" x14ac:dyDescent="0.3">
      <c r="C11" t="s">
        <v>11</v>
      </c>
      <c r="D11">
        <v>0.90859999999999996</v>
      </c>
      <c r="E11">
        <v>0.76959999999999995</v>
      </c>
      <c r="F11">
        <v>0.92830000000000001</v>
      </c>
      <c r="G11">
        <v>7</v>
      </c>
      <c r="H11">
        <v>7</v>
      </c>
      <c r="I11">
        <v>6</v>
      </c>
      <c r="J11">
        <f t="shared" si="0"/>
        <v>46</v>
      </c>
    </row>
    <row r="12" spans="3:10" x14ac:dyDescent="0.3">
      <c r="C12" t="s">
        <v>12</v>
      </c>
      <c r="D12">
        <v>0.87919999999999998</v>
      </c>
      <c r="E12">
        <v>0.57399999999999995</v>
      </c>
      <c r="F12">
        <v>0.96009999999999995</v>
      </c>
      <c r="G12">
        <v>5</v>
      </c>
      <c r="H12">
        <v>4</v>
      </c>
      <c r="I12">
        <v>7</v>
      </c>
      <c r="J12">
        <f t="shared" si="0"/>
        <v>39</v>
      </c>
    </row>
    <row r="13" spans="3:10" x14ac:dyDescent="0.3">
      <c r="D13" t="s">
        <v>0</v>
      </c>
      <c r="E13" t="s">
        <v>1</v>
      </c>
      <c r="F13" t="s">
        <v>2</v>
      </c>
      <c r="G13" t="s">
        <v>13</v>
      </c>
      <c r="H13" t="s">
        <v>14</v>
      </c>
      <c r="I13" t="s">
        <v>15</v>
      </c>
      <c r="J13" t="s">
        <v>16</v>
      </c>
    </row>
    <row r="14" spans="3:10" x14ac:dyDescent="0.3">
      <c r="C14" t="s">
        <v>3</v>
      </c>
      <c r="D14">
        <v>0.74080000000000001</v>
      </c>
      <c r="E14">
        <v>0.49430000000000002</v>
      </c>
      <c r="F14">
        <v>0.76900000000000002</v>
      </c>
      <c r="G14">
        <v>1</v>
      </c>
      <c r="H14">
        <v>3</v>
      </c>
      <c r="I14">
        <v>2</v>
      </c>
      <c r="J14" s="3">
        <f t="shared" ref="J14:J23" si="1">G14*2+H14*2+I14*3</f>
        <v>14</v>
      </c>
    </row>
    <row r="15" spans="3:10" x14ac:dyDescent="0.3">
      <c r="C15" t="s">
        <v>4</v>
      </c>
      <c r="D15">
        <v>0.93459999999999999</v>
      </c>
      <c r="E15">
        <v>0.8347</v>
      </c>
      <c r="F15">
        <v>0.96960000000000002</v>
      </c>
      <c r="G15">
        <v>6</v>
      </c>
      <c r="H15">
        <v>7</v>
      </c>
      <c r="I15">
        <v>8</v>
      </c>
      <c r="J15">
        <f t="shared" si="1"/>
        <v>50</v>
      </c>
    </row>
    <row r="16" spans="3:10" x14ac:dyDescent="0.3">
      <c r="C16" t="s">
        <v>5</v>
      </c>
      <c r="D16">
        <v>0.9446</v>
      </c>
      <c r="E16" s="1">
        <v>0.85650000000000004</v>
      </c>
      <c r="F16" s="1">
        <v>0.9748</v>
      </c>
      <c r="G16">
        <v>9</v>
      </c>
      <c r="H16">
        <v>10</v>
      </c>
      <c r="I16">
        <v>10</v>
      </c>
      <c r="J16" s="4">
        <f t="shared" si="1"/>
        <v>68</v>
      </c>
    </row>
    <row r="17" spans="1:10" x14ac:dyDescent="0.3">
      <c r="C17" t="s">
        <v>6</v>
      </c>
      <c r="D17" s="1">
        <v>0.94710000000000005</v>
      </c>
      <c r="E17">
        <v>0.8538</v>
      </c>
      <c r="F17">
        <v>0.92579999999999996</v>
      </c>
      <c r="G17">
        <v>10</v>
      </c>
      <c r="H17">
        <v>9</v>
      </c>
      <c r="I17">
        <v>5</v>
      </c>
      <c r="J17">
        <f t="shared" si="1"/>
        <v>53</v>
      </c>
    </row>
    <row r="18" spans="1:10" x14ac:dyDescent="0.3">
      <c r="C18" t="s">
        <v>7</v>
      </c>
      <c r="D18">
        <v>0.83640000000000003</v>
      </c>
      <c r="E18">
        <v>0.63549999999999995</v>
      </c>
      <c r="F18">
        <v>0.85760000000000003</v>
      </c>
      <c r="G18">
        <v>4</v>
      </c>
      <c r="H18">
        <v>4</v>
      </c>
      <c r="I18">
        <v>4</v>
      </c>
      <c r="J18" s="3">
        <f t="shared" si="1"/>
        <v>28</v>
      </c>
    </row>
    <row r="19" spans="1:10" x14ac:dyDescent="0.3">
      <c r="C19" t="s">
        <v>8</v>
      </c>
      <c r="D19">
        <v>0.75249999999999995</v>
      </c>
      <c r="E19">
        <v>0.49399999999999999</v>
      </c>
      <c r="F19">
        <v>0.77170000000000005</v>
      </c>
      <c r="G19">
        <v>2</v>
      </c>
      <c r="H19">
        <v>2</v>
      </c>
      <c r="I19">
        <v>3</v>
      </c>
      <c r="J19" s="3">
        <f t="shared" si="1"/>
        <v>17</v>
      </c>
    </row>
    <row r="20" spans="1:10" x14ac:dyDescent="0.3">
      <c r="C20" t="s">
        <v>9</v>
      </c>
      <c r="D20">
        <v>0.77349999999999997</v>
      </c>
      <c r="E20">
        <v>0.43509999999999999</v>
      </c>
      <c r="F20">
        <v>0.73319999999999996</v>
      </c>
      <c r="G20">
        <v>3</v>
      </c>
      <c r="H20">
        <v>1</v>
      </c>
      <c r="I20">
        <v>1</v>
      </c>
      <c r="J20" s="3">
        <f t="shared" si="1"/>
        <v>11</v>
      </c>
    </row>
    <row r="21" spans="1:10" x14ac:dyDescent="0.3">
      <c r="C21" t="s">
        <v>10</v>
      </c>
      <c r="D21">
        <v>0.93959999999999999</v>
      </c>
      <c r="E21">
        <v>0.84809999999999997</v>
      </c>
      <c r="F21">
        <v>0.9728</v>
      </c>
      <c r="G21">
        <v>8</v>
      </c>
      <c r="H21">
        <v>8</v>
      </c>
      <c r="I21">
        <v>9</v>
      </c>
      <c r="J21">
        <f t="shared" si="1"/>
        <v>59</v>
      </c>
    </row>
    <row r="22" spans="1:10" x14ac:dyDescent="0.3">
      <c r="C22" t="s">
        <v>11</v>
      </c>
      <c r="D22">
        <v>0.90769999999999995</v>
      </c>
      <c r="E22">
        <v>0.78090000000000004</v>
      </c>
      <c r="F22">
        <v>0.94189999999999996</v>
      </c>
      <c r="G22">
        <v>5</v>
      </c>
      <c r="H22">
        <v>5</v>
      </c>
      <c r="I22">
        <v>6</v>
      </c>
      <c r="J22">
        <f t="shared" si="1"/>
        <v>38</v>
      </c>
    </row>
    <row r="23" spans="1:10" x14ac:dyDescent="0.3">
      <c r="C23" t="s">
        <v>12</v>
      </c>
      <c r="D23">
        <v>0.93459999999999999</v>
      </c>
      <c r="E23">
        <v>0.82509999999999994</v>
      </c>
      <c r="F23">
        <v>0.95709999999999995</v>
      </c>
      <c r="G23">
        <v>6</v>
      </c>
      <c r="H23">
        <v>6</v>
      </c>
      <c r="I23">
        <v>7</v>
      </c>
      <c r="J23">
        <f t="shared" si="1"/>
        <v>45</v>
      </c>
    </row>
    <row r="28" spans="1:10" x14ac:dyDescent="0.3">
      <c r="D28" t="s">
        <v>0</v>
      </c>
      <c r="E28" t="s">
        <v>1</v>
      </c>
      <c r="F28" t="s">
        <v>2</v>
      </c>
      <c r="G28" t="s">
        <v>13</v>
      </c>
      <c r="H28" t="s">
        <v>14</v>
      </c>
      <c r="I28" t="s">
        <v>15</v>
      </c>
    </row>
    <row r="29" spans="1:10" x14ac:dyDescent="0.3">
      <c r="A29" s="48" t="s">
        <v>27</v>
      </c>
      <c r="B29" s="48" t="s">
        <v>24</v>
      </c>
      <c r="C29" t="s">
        <v>4</v>
      </c>
      <c r="D29">
        <v>0.92030000000000001</v>
      </c>
      <c r="E29">
        <v>0.77539999999999998</v>
      </c>
      <c r="F29">
        <v>0.97370000000000001</v>
      </c>
      <c r="G29">
        <v>2</v>
      </c>
      <c r="H29">
        <v>1</v>
      </c>
      <c r="I29">
        <v>4</v>
      </c>
    </row>
    <row r="30" spans="1:10" x14ac:dyDescent="0.3">
      <c r="A30" s="48"/>
      <c r="B30" s="48"/>
      <c r="C30" t="s">
        <v>5</v>
      </c>
      <c r="D30" s="1">
        <v>0.9304</v>
      </c>
      <c r="E30" s="1">
        <v>0.81510000000000005</v>
      </c>
      <c r="F30">
        <v>0.96860000000000002</v>
      </c>
      <c r="G30">
        <v>5</v>
      </c>
      <c r="H30">
        <v>5</v>
      </c>
      <c r="I30">
        <v>2</v>
      </c>
    </row>
    <row r="31" spans="1:10" x14ac:dyDescent="0.3">
      <c r="A31" s="48"/>
      <c r="B31" s="48"/>
      <c r="C31" t="s">
        <v>17</v>
      </c>
      <c r="D31">
        <v>0.92530000000000001</v>
      </c>
      <c r="E31">
        <v>0.7954</v>
      </c>
      <c r="F31">
        <v>0.97199999999999998</v>
      </c>
      <c r="G31">
        <v>3</v>
      </c>
      <c r="H31">
        <v>3</v>
      </c>
      <c r="I31">
        <v>3</v>
      </c>
    </row>
    <row r="32" spans="1:10" x14ac:dyDescent="0.3">
      <c r="A32" s="48"/>
      <c r="B32" s="48"/>
      <c r="C32" t="s">
        <v>18</v>
      </c>
      <c r="D32">
        <v>0.91949999999999998</v>
      </c>
      <c r="E32">
        <v>0.78280000000000005</v>
      </c>
      <c r="F32">
        <v>0.96579999999999999</v>
      </c>
      <c r="G32">
        <v>1</v>
      </c>
      <c r="H32">
        <v>2</v>
      </c>
      <c r="I32">
        <v>1</v>
      </c>
    </row>
    <row r="33" spans="1:14" x14ac:dyDescent="0.3">
      <c r="A33" s="48"/>
      <c r="B33" s="48"/>
      <c r="C33" t="s">
        <v>10</v>
      </c>
      <c r="D33">
        <v>0.92869999999999997</v>
      </c>
      <c r="E33">
        <v>0.81069999999999998</v>
      </c>
      <c r="F33" s="1">
        <v>0.97599999999999998</v>
      </c>
      <c r="G33">
        <v>4</v>
      </c>
      <c r="H33">
        <v>4</v>
      </c>
      <c r="I33">
        <v>5</v>
      </c>
    </row>
    <row r="34" spans="1:14" x14ac:dyDescent="0.3">
      <c r="D34" t="s">
        <v>0</v>
      </c>
      <c r="E34" t="s">
        <v>1</v>
      </c>
      <c r="F34" t="s">
        <v>2</v>
      </c>
      <c r="G34" t="s">
        <v>13</v>
      </c>
      <c r="H34" t="s">
        <v>14</v>
      </c>
      <c r="I34" t="s">
        <v>15</v>
      </c>
    </row>
    <row r="35" spans="1:14" x14ac:dyDescent="0.3">
      <c r="A35" s="49" t="s">
        <v>28</v>
      </c>
      <c r="B35" s="49" t="s">
        <v>20</v>
      </c>
      <c r="C35" t="s">
        <v>4</v>
      </c>
      <c r="D35">
        <v>0.93120000000000003</v>
      </c>
      <c r="E35">
        <v>0.82920000000000005</v>
      </c>
      <c r="F35">
        <v>0.97060000000000002</v>
      </c>
      <c r="G35">
        <v>2</v>
      </c>
      <c r="H35">
        <v>3</v>
      </c>
      <c r="I35">
        <v>2</v>
      </c>
    </row>
    <row r="36" spans="1:14" x14ac:dyDescent="0.3">
      <c r="A36" s="49"/>
      <c r="B36" s="49"/>
      <c r="C36" t="s">
        <v>5</v>
      </c>
      <c r="D36">
        <v>0.93620000000000003</v>
      </c>
      <c r="E36">
        <v>0.83760000000000001</v>
      </c>
      <c r="F36">
        <v>0.97270000000000001</v>
      </c>
      <c r="G36">
        <v>4</v>
      </c>
      <c r="H36">
        <v>4</v>
      </c>
      <c r="I36">
        <v>4</v>
      </c>
    </row>
    <row r="37" spans="1:14" x14ac:dyDescent="0.3">
      <c r="A37" s="49"/>
      <c r="B37" s="49"/>
      <c r="C37" t="s">
        <v>17</v>
      </c>
      <c r="D37">
        <v>0.93289999999999995</v>
      </c>
      <c r="E37">
        <v>0.8246</v>
      </c>
      <c r="F37">
        <v>0.9708</v>
      </c>
      <c r="G37">
        <v>3</v>
      </c>
      <c r="H37">
        <v>2</v>
      </c>
      <c r="I37">
        <v>3</v>
      </c>
    </row>
    <row r="38" spans="1:14" x14ac:dyDescent="0.3">
      <c r="A38" s="49"/>
      <c r="B38" s="49"/>
      <c r="C38" t="s">
        <v>18</v>
      </c>
      <c r="D38">
        <v>0.92620000000000002</v>
      </c>
      <c r="E38">
        <v>0.80700000000000005</v>
      </c>
      <c r="F38">
        <v>0.96699999999999997</v>
      </c>
      <c r="G38">
        <v>1</v>
      </c>
      <c r="H38">
        <v>1</v>
      </c>
      <c r="I38">
        <v>1</v>
      </c>
    </row>
    <row r="39" spans="1:14" x14ac:dyDescent="0.3">
      <c r="A39" s="49"/>
      <c r="B39" s="49"/>
      <c r="C39" t="s">
        <v>10</v>
      </c>
      <c r="D39" s="7">
        <v>0.93879999999999997</v>
      </c>
      <c r="E39" s="1">
        <v>0.84499999999999997</v>
      </c>
      <c r="F39" s="1">
        <v>0.97509999999999997</v>
      </c>
      <c r="G39">
        <v>5</v>
      </c>
      <c r="H39">
        <v>5</v>
      </c>
      <c r="I39">
        <v>5</v>
      </c>
    </row>
    <row r="40" spans="1:14" x14ac:dyDescent="0.3"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4" x14ac:dyDescent="0.3">
      <c r="A41" s="48" t="s">
        <v>29</v>
      </c>
      <c r="B41" s="48" t="s">
        <v>21</v>
      </c>
      <c r="C41" t="s">
        <v>4</v>
      </c>
      <c r="D41" s="1">
        <v>0.89259999999999995</v>
      </c>
      <c r="E41" s="1">
        <v>0.77390000000000003</v>
      </c>
      <c r="F41" s="1">
        <v>0.95330000000000004</v>
      </c>
      <c r="G41">
        <v>5</v>
      </c>
      <c r="H41">
        <v>5</v>
      </c>
      <c r="I41">
        <v>5</v>
      </c>
    </row>
    <row r="42" spans="1:14" x14ac:dyDescent="0.3">
      <c r="A42" s="48"/>
      <c r="B42" s="48"/>
      <c r="C42" t="s">
        <v>5</v>
      </c>
      <c r="D42">
        <v>0.82299999999999995</v>
      </c>
      <c r="E42">
        <v>0.67589999999999995</v>
      </c>
      <c r="F42">
        <v>0.94499999999999995</v>
      </c>
      <c r="G42">
        <v>2</v>
      </c>
      <c r="H42">
        <v>2</v>
      </c>
      <c r="I42">
        <v>3</v>
      </c>
    </row>
    <row r="43" spans="1:14" x14ac:dyDescent="0.3">
      <c r="A43" s="48"/>
      <c r="B43" s="48"/>
      <c r="C43" t="s">
        <v>17</v>
      </c>
      <c r="D43">
        <v>0.85150000000000003</v>
      </c>
      <c r="E43">
        <v>0.71309999999999996</v>
      </c>
      <c r="F43">
        <v>0.9415</v>
      </c>
      <c r="G43">
        <v>3</v>
      </c>
      <c r="H43">
        <v>3</v>
      </c>
      <c r="I43">
        <v>2</v>
      </c>
    </row>
    <row r="44" spans="1:14" x14ac:dyDescent="0.3">
      <c r="A44" s="48"/>
      <c r="B44" s="48"/>
      <c r="C44" t="s">
        <v>18</v>
      </c>
      <c r="D44">
        <v>0.81630000000000003</v>
      </c>
      <c r="E44">
        <v>0.66869999999999996</v>
      </c>
      <c r="F44">
        <v>0.9405</v>
      </c>
      <c r="G44">
        <v>1</v>
      </c>
      <c r="H44">
        <v>1</v>
      </c>
      <c r="I44">
        <v>1</v>
      </c>
    </row>
    <row r="45" spans="1:14" x14ac:dyDescent="0.3">
      <c r="A45" s="48"/>
      <c r="B45" s="48"/>
      <c r="C45" t="s">
        <v>10</v>
      </c>
      <c r="D45">
        <v>0.85740000000000005</v>
      </c>
      <c r="E45">
        <v>0.72399999999999998</v>
      </c>
      <c r="F45">
        <v>0.94979999999999998</v>
      </c>
      <c r="G45">
        <v>4</v>
      </c>
      <c r="H45">
        <v>4</v>
      </c>
      <c r="I45">
        <v>4</v>
      </c>
    </row>
    <row r="46" spans="1:14" x14ac:dyDescent="0.3">
      <c r="D46" t="s">
        <v>0</v>
      </c>
      <c r="E46" t="s">
        <v>1</v>
      </c>
      <c r="F46" t="s">
        <v>2</v>
      </c>
      <c r="G46" t="s">
        <v>13</v>
      </c>
      <c r="H46" t="s">
        <v>14</v>
      </c>
      <c r="I46" t="s">
        <v>15</v>
      </c>
      <c r="L46" t="s">
        <v>0</v>
      </c>
      <c r="M46" t="s">
        <v>1</v>
      </c>
      <c r="N46" t="s">
        <v>2</v>
      </c>
    </row>
    <row r="47" spans="1:14" x14ac:dyDescent="0.3">
      <c r="A47" s="48" t="s">
        <v>30</v>
      </c>
      <c r="B47" s="49" t="s">
        <v>22</v>
      </c>
      <c r="C47" t="s">
        <v>4</v>
      </c>
      <c r="D47">
        <v>0.92700000000000005</v>
      </c>
      <c r="E47">
        <v>0.81610000000000005</v>
      </c>
      <c r="F47">
        <v>0.96650000000000003</v>
      </c>
      <c r="G47">
        <v>2</v>
      </c>
      <c r="H47">
        <v>2</v>
      </c>
      <c r="I47">
        <v>2</v>
      </c>
      <c r="K47" t="s">
        <v>39</v>
      </c>
      <c r="L47">
        <v>0</v>
      </c>
      <c r="M47">
        <v>0</v>
      </c>
      <c r="N47">
        <v>0</v>
      </c>
    </row>
    <row r="48" spans="1:14" x14ac:dyDescent="0.3">
      <c r="A48" s="48"/>
      <c r="B48" s="49"/>
      <c r="C48" t="s">
        <v>5</v>
      </c>
      <c r="D48" s="1">
        <v>0.93540000000000001</v>
      </c>
      <c r="E48">
        <v>0.83</v>
      </c>
      <c r="F48">
        <v>0.96730000000000005</v>
      </c>
      <c r="G48">
        <v>5</v>
      </c>
      <c r="H48">
        <v>4</v>
      </c>
      <c r="I48">
        <v>4</v>
      </c>
      <c r="K48" t="s">
        <v>33</v>
      </c>
      <c r="L48" s="1">
        <f>-(0.9304-0.9388)</f>
        <v>8.3999999999999631E-3</v>
      </c>
      <c r="M48">
        <f>-(0.8151-0.845)</f>
        <v>2.9899999999999927E-2</v>
      </c>
      <c r="N48">
        <f>-(0.976-0.9751)</f>
        <v>-9.000000000000119E-4</v>
      </c>
    </row>
    <row r="49" spans="1:14" x14ac:dyDescent="0.3">
      <c r="A49" s="48"/>
      <c r="B49" s="49"/>
      <c r="C49" t="s">
        <v>17</v>
      </c>
      <c r="D49">
        <v>0.9304</v>
      </c>
      <c r="E49">
        <v>0.81840000000000002</v>
      </c>
      <c r="F49">
        <v>0.96709999999999996</v>
      </c>
      <c r="G49">
        <v>3</v>
      </c>
      <c r="H49">
        <v>3</v>
      </c>
      <c r="I49">
        <v>3</v>
      </c>
      <c r="K49" t="s">
        <v>34</v>
      </c>
      <c r="L49">
        <f>-(0.9304-0.8926)</f>
        <v>-3.7800000000000056E-2</v>
      </c>
      <c r="M49">
        <f>-(0.8151-0.7739)</f>
        <v>-4.1200000000000014E-2</v>
      </c>
      <c r="N49">
        <f>-(0.976-0.9533)</f>
        <v>-2.2699999999999942E-2</v>
      </c>
    </row>
    <row r="50" spans="1:14" x14ac:dyDescent="0.3">
      <c r="A50" s="48"/>
      <c r="B50" s="49"/>
      <c r="C50" t="s">
        <v>18</v>
      </c>
      <c r="D50">
        <v>0.92620000000000002</v>
      </c>
      <c r="E50">
        <v>0.80869999999999997</v>
      </c>
      <c r="F50">
        <v>0.96309999999999996</v>
      </c>
      <c r="G50">
        <v>1</v>
      </c>
      <c r="H50">
        <v>1</v>
      </c>
      <c r="I50">
        <v>1</v>
      </c>
      <c r="K50" t="s">
        <v>35</v>
      </c>
      <c r="L50">
        <f>-(0.9304-0.9354)</f>
        <v>5.0000000000000044E-3</v>
      </c>
      <c r="M50">
        <f>-(0.8151-0.8326)</f>
        <v>1.749999999999996E-2</v>
      </c>
      <c r="N50">
        <f>-(0.976-0.9711)</f>
        <v>-4.9000000000000155E-3</v>
      </c>
    </row>
    <row r="51" spans="1:14" x14ac:dyDescent="0.3">
      <c r="A51" s="48"/>
      <c r="B51" s="49"/>
      <c r="C51" t="s">
        <v>10</v>
      </c>
      <c r="D51">
        <v>0.93459999999999999</v>
      </c>
      <c r="E51" s="1">
        <v>0.83260000000000001</v>
      </c>
      <c r="F51" s="1">
        <v>0.97109999999999996</v>
      </c>
      <c r="G51">
        <v>4</v>
      </c>
      <c r="H51">
        <v>5</v>
      </c>
      <c r="I51">
        <v>5</v>
      </c>
      <c r="K51" t="s">
        <v>40</v>
      </c>
      <c r="L51">
        <f>-(0.9304-0.9354)</f>
        <v>5.0000000000000044E-3</v>
      </c>
      <c r="M51">
        <f>-(0.8151-0.8358)</f>
        <v>2.0699999999999941E-2</v>
      </c>
      <c r="N51">
        <f>-(0.976-0.973)</f>
        <v>-3.0000000000000027E-3</v>
      </c>
    </row>
    <row r="52" spans="1:14" x14ac:dyDescent="0.3">
      <c r="A52" s="48"/>
      <c r="D52" t="s">
        <v>0</v>
      </c>
      <c r="E52" t="s">
        <v>1</v>
      </c>
      <c r="F52" t="s">
        <v>2</v>
      </c>
      <c r="G52" t="s">
        <v>13</v>
      </c>
      <c r="H52" t="s">
        <v>14</v>
      </c>
      <c r="I52" t="s">
        <v>15</v>
      </c>
      <c r="K52" t="s">
        <v>37</v>
      </c>
      <c r="L52">
        <f>-(0.9304-0.8943)</f>
        <v>-3.6100000000000021E-2</v>
      </c>
      <c r="M52">
        <f>-(0.8151-0.7797)</f>
        <v>-3.5400000000000098E-2</v>
      </c>
      <c r="N52">
        <f>-(0.976-0.9649)</f>
        <v>-1.1099999999999999E-2</v>
      </c>
    </row>
    <row r="53" spans="1:14" x14ac:dyDescent="0.3">
      <c r="A53" s="48"/>
      <c r="B53" s="49" t="s">
        <v>23</v>
      </c>
      <c r="C53" t="s">
        <v>4</v>
      </c>
      <c r="D53">
        <v>0.93459999999999999</v>
      </c>
      <c r="E53">
        <v>0.83540000000000003</v>
      </c>
      <c r="F53">
        <v>0.96870000000000001</v>
      </c>
      <c r="G53">
        <v>4</v>
      </c>
      <c r="H53">
        <v>4</v>
      </c>
      <c r="I53">
        <v>3</v>
      </c>
      <c r="K53" t="s">
        <v>38</v>
      </c>
      <c r="L53">
        <f>-(0.9304-0.9354)</f>
        <v>5.0000000000000044E-3</v>
      </c>
      <c r="M53">
        <f>-(0.8151-0.8406)</f>
        <v>2.5499999999999967E-2</v>
      </c>
      <c r="N53">
        <f>-(0.976-0.9741)</f>
        <v>-1.9000000000000128E-3</v>
      </c>
    </row>
    <row r="54" spans="1:14" x14ac:dyDescent="0.3">
      <c r="A54" s="48"/>
      <c r="B54" s="49"/>
      <c r="C54" t="s">
        <v>5</v>
      </c>
      <c r="D54">
        <v>0.93200000000000005</v>
      </c>
      <c r="E54">
        <v>0.82430000000000003</v>
      </c>
      <c r="F54">
        <v>0.97170000000000001</v>
      </c>
      <c r="G54">
        <v>2</v>
      </c>
      <c r="H54">
        <v>3</v>
      </c>
      <c r="I54">
        <v>4</v>
      </c>
      <c r="K54" t="s">
        <v>36</v>
      </c>
      <c r="L54" s="1">
        <f>-(0.9304-0.9388)</f>
        <v>8.3999999999999631E-3</v>
      </c>
      <c r="M54" s="1">
        <f>-(0.8151-0.8482)</f>
        <v>3.3099999999999907E-2</v>
      </c>
      <c r="N54" s="1">
        <f>-(0.976-0.9821)</f>
        <v>6.0999999999999943E-3</v>
      </c>
    </row>
    <row r="55" spans="1:14" x14ac:dyDescent="0.3">
      <c r="A55" s="48"/>
      <c r="B55" s="49"/>
      <c r="C55" t="s">
        <v>17</v>
      </c>
      <c r="D55">
        <v>0.92949999999999999</v>
      </c>
      <c r="E55">
        <v>0.81659999999999999</v>
      </c>
      <c r="F55">
        <v>0.96750000000000003</v>
      </c>
      <c r="G55">
        <v>1</v>
      </c>
      <c r="H55">
        <v>1</v>
      </c>
      <c r="I55">
        <v>2</v>
      </c>
    </row>
    <row r="56" spans="1:14" x14ac:dyDescent="0.3">
      <c r="A56" s="48"/>
      <c r="B56" s="49"/>
      <c r="C56" t="s">
        <v>18</v>
      </c>
      <c r="D56">
        <v>0.93200000000000005</v>
      </c>
      <c r="E56">
        <v>0.82199999999999995</v>
      </c>
      <c r="F56">
        <v>0.96499999999999997</v>
      </c>
      <c r="G56">
        <v>2</v>
      </c>
      <c r="H56">
        <v>2</v>
      </c>
      <c r="I56">
        <v>1</v>
      </c>
    </row>
    <row r="57" spans="1:14" x14ac:dyDescent="0.3">
      <c r="A57" s="48"/>
      <c r="B57" s="49"/>
      <c r="C57" t="s">
        <v>10</v>
      </c>
      <c r="D57" s="1">
        <v>0.93540000000000001</v>
      </c>
      <c r="E57" s="1">
        <v>0.83579999999999999</v>
      </c>
      <c r="F57" s="1">
        <v>0.97299999999999998</v>
      </c>
      <c r="G57">
        <v>5</v>
      </c>
      <c r="H57">
        <v>5</v>
      </c>
      <c r="I57">
        <v>5</v>
      </c>
    </row>
    <row r="58" spans="1:14" x14ac:dyDescent="0.3">
      <c r="D58" t="s">
        <v>0</v>
      </c>
      <c r="E58" t="s">
        <v>1</v>
      </c>
      <c r="F58" t="s">
        <v>2</v>
      </c>
      <c r="G58" t="s">
        <v>13</v>
      </c>
      <c r="H58" t="s">
        <v>14</v>
      </c>
      <c r="I58" t="s">
        <v>15</v>
      </c>
    </row>
    <row r="59" spans="1:14" x14ac:dyDescent="0.3">
      <c r="A59" s="48" t="s">
        <v>25</v>
      </c>
      <c r="B59" s="48"/>
      <c r="C59" t="s">
        <v>4</v>
      </c>
      <c r="D59">
        <v>0.91610000000000003</v>
      </c>
      <c r="E59">
        <v>0.76300000000000001</v>
      </c>
      <c r="F59">
        <v>0.97040000000000004</v>
      </c>
      <c r="G59">
        <v>2</v>
      </c>
      <c r="H59">
        <v>1</v>
      </c>
      <c r="I59">
        <v>4</v>
      </c>
    </row>
    <row r="60" spans="1:14" x14ac:dyDescent="0.3">
      <c r="A60" s="48"/>
      <c r="B60" s="48"/>
      <c r="C60" t="s">
        <v>5</v>
      </c>
      <c r="D60" s="1">
        <v>0.93540000000000001</v>
      </c>
      <c r="E60" s="1">
        <v>0.84060000000000001</v>
      </c>
      <c r="F60">
        <v>0.97189999999999999</v>
      </c>
      <c r="G60">
        <v>6</v>
      </c>
      <c r="H60">
        <v>6</v>
      </c>
      <c r="I60">
        <v>5</v>
      </c>
    </row>
    <row r="61" spans="1:14" x14ac:dyDescent="0.3">
      <c r="A61" s="48"/>
      <c r="B61" s="48"/>
      <c r="C61" t="s">
        <v>17</v>
      </c>
      <c r="D61">
        <v>0.92030000000000001</v>
      </c>
      <c r="E61">
        <v>0.81410000000000005</v>
      </c>
      <c r="F61">
        <v>0.96940000000000004</v>
      </c>
      <c r="G61">
        <v>4</v>
      </c>
      <c r="H61">
        <v>4</v>
      </c>
      <c r="I61">
        <v>3</v>
      </c>
    </row>
    <row r="62" spans="1:14" x14ac:dyDescent="0.3">
      <c r="A62" s="48"/>
      <c r="B62" s="48"/>
      <c r="C62" t="s">
        <v>18</v>
      </c>
      <c r="D62">
        <v>0.91949999999999998</v>
      </c>
      <c r="E62">
        <v>0.8095</v>
      </c>
      <c r="F62">
        <v>0.96809999999999996</v>
      </c>
      <c r="G62">
        <v>3</v>
      </c>
      <c r="H62">
        <v>3</v>
      </c>
      <c r="I62">
        <v>2</v>
      </c>
    </row>
    <row r="63" spans="1:14" x14ac:dyDescent="0.3">
      <c r="A63" s="48"/>
      <c r="B63" s="48"/>
      <c r="C63" t="s">
        <v>10</v>
      </c>
      <c r="D63">
        <v>0.92700000000000005</v>
      </c>
      <c r="E63">
        <v>0.83550000000000002</v>
      </c>
      <c r="F63" s="1">
        <v>0.97409999999999997</v>
      </c>
      <c r="G63">
        <v>5</v>
      </c>
      <c r="H63">
        <v>5</v>
      </c>
      <c r="I63">
        <v>6</v>
      </c>
    </row>
    <row r="64" spans="1:14" x14ac:dyDescent="0.3">
      <c r="A64" s="48" t="s">
        <v>26</v>
      </c>
      <c r="B64" s="48"/>
      <c r="C64" t="s">
        <v>19</v>
      </c>
      <c r="D64">
        <v>0.89429999999999998</v>
      </c>
      <c r="E64">
        <v>0.77969999999999995</v>
      </c>
      <c r="F64">
        <v>0.96489999999999998</v>
      </c>
      <c r="G64">
        <v>1</v>
      </c>
      <c r="H64">
        <v>2</v>
      </c>
      <c r="I64">
        <v>1</v>
      </c>
    </row>
    <row r="65" spans="1:9" x14ac:dyDescent="0.3">
      <c r="D65" t="s">
        <v>0</v>
      </c>
      <c r="E65" t="s">
        <v>1</v>
      </c>
      <c r="F65" t="s">
        <v>2</v>
      </c>
      <c r="G65" t="s">
        <v>13</v>
      </c>
      <c r="H65" t="s">
        <v>14</v>
      </c>
      <c r="I65" t="s">
        <v>15</v>
      </c>
    </row>
    <row r="66" spans="1:9" x14ac:dyDescent="0.3">
      <c r="A66" s="5" t="s">
        <v>32</v>
      </c>
      <c r="B66" s="6" t="s">
        <v>31</v>
      </c>
      <c r="C66" t="s">
        <v>4</v>
      </c>
      <c r="D66">
        <v>0.93620000000000003</v>
      </c>
      <c r="E66">
        <v>0.82489999999999997</v>
      </c>
      <c r="F66">
        <v>0.9798</v>
      </c>
      <c r="G66">
        <v>3</v>
      </c>
      <c r="H66">
        <v>3</v>
      </c>
      <c r="I66">
        <v>4</v>
      </c>
    </row>
    <row r="67" spans="1:9" x14ac:dyDescent="0.3">
      <c r="C67" t="s">
        <v>5</v>
      </c>
      <c r="D67">
        <v>0.93620000000000003</v>
      </c>
      <c r="E67">
        <v>0.8296</v>
      </c>
      <c r="F67">
        <v>0.9738</v>
      </c>
      <c r="G67">
        <v>3</v>
      </c>
      <c r="H67">
        <v>4</v>
      </c>
      <c r="I67">
        <v>3</v>
      </c>
    </row>
    <row r="68" spans="1:9" x14ac:dyDescent="0.3">
      <c r="C68" t="s">
        <v>17</v>
      </c>
      <c r="D68">
        <v>0.92949999999999999</v>
      </c>
      <c r="E68">
        <v>0.80730000000000002</v>
      </c>
      <c r="F68">
        <v>0.96709999999999996</v>
      </c>
      <c r="G68">
        <v>2</v>
      </c>
      <c r="H68">
        <v>2</v>
      </c>
      <c r="I68">
        <v>2</v>
      </c>
    </row>
    <row r="69" spans="1:9" x14ac:dyDescent="0.3">
      <c r="C69" t="s">
        <v>18</v>
      </c>
      <c r="D69">
        <v>0.92279999999999995</v>
      </c>
      <c r="E69">
        <v>0.79</v>
      </c>
      <c r="F69">
        <v>0.96109999999999995</v>
      </c>
      <c r="G69">
        <v>1</v>
      </c>
      <c r="H69">
        <v>1</v>
      </c>
      <c r="I69">
        <v>1</v>
      </c>
    </row>
    <row r="70" spans="1:9" x14ac:dyDescent="0.3">
      <c r="C70" t="s">
        <v>10</v>
      </c>
      <c r="D70" s="7">
        <v>0.93879999999999997</v>
      </c>
      <c r="E70" s="7">
        <v>0.84819999999999995</v>
      </c>
      <c r="F70" s="7">
        <v>0.98209999999999997</v>
      </c>
      <c r="G70">
        <v>5</v>
      </c>
      <c r="H70">
        <v>5</v>
      </c>
      <c r="I70">
        <v>5</v>
      </c>
    </row>
  </sheetData>
  <mergeCells count="11">
    <mergeCell ref="A29:A33"/>
    <mergeCell ref="B29:B33"/>
    <mergeCell ref="A35:A39"/>
    <mergeCell ref="B35:B39"/>
    <mergeCell ref="A41:A45"/>
    <mergeCell ref="B41:B45"/>
    <mergeCell ref="A47:A57"/>
    <mergeCell ref="B47:B51"/>
    <mergeCell ref="B53:B57"/>
    <mergeCell ref="A59:B63"/>
    <mergeCell ref="A64:B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AD13-AB6B-4C0C-B3EC-B4BA0DC9A51B}">
  <dimension ref="A2:N70"/>
  <sheetViews>
    <sheetView tabSelected="1" topLeftCell="A42" workbookViewId="0">
      <selection activeCell="E65" sqref="E65"/>
    </sheetView>
  </sheetViews>
  <sheetFormatPr defaultRowHeight="14.4" x14ac:dyDescent="0.3"/>
  <cols>
    <col min="1" max="1" width="14.21875" style="5" bestFit="1" customWidth="1"/>
    <col min="2" max="2" width="24.5546875" style="5" bestFit="1" customWidth="1"/>
    <col min="3" max="3" width="20.44140625" bestFit="1" customWidth="1"/>
    <col min="7" max="7" width="13.77734375" bestFit="1" customWidth="1"/>
    <col min="8" max="8" width="12.6640625" customWidth="1"/>
    <col min="9" max="9" width="13.109375" bestFit="1" customWidth="1"/>
    <col min="11" max="11" width="31.109375" bestFit="1" customWidth="1"/>
  </cols>
  <sheetData>
    <row r="2" spans="3:10" x14ac:dyDescent="0.3">
      <c r="D2" t="s">
        <v>0</v>
      </c>
      <c r="E2" t="s">
        <v>1</v>
      </c>
      <c r="F2" t="s">
        <v>2</v>
      </c>
      <c r="G2" t="s">
        <v>13</v>
      </c>
      <c r="H2" t="s">
        <v>14</v>
      </c>
      <c r="I2" t="s">
        <v>15</v>
      </c>
      <c r="J2" t="s">
        <v>16</v>
      </c>
    </row>
    <row r="3" spans="3:10" x14ac:dyDescent="0.3">
      <c r="C3" t="s">
        <v>3</v>
      </c>
      <c r="D3">
        <v>0.80430000000000001</v>
      </c>
      <c r="E3">
        <v>0.33750000000000002</v>
      </c>
      <c r="F3">
        <v>0.71</v>
      </c>
      <c r="G3">
        <v>4</v>
      </c>
      <c r="H3">
        <v>1</v>
      </c>
      <c r="I3">
        <v>3</v>
      </c>
      <c r="J3" s="3">
        <f>G3*2+H3*2+I3*3</f>
        <v>19</v>
      </c>
    </row>
    <row r="4" spans="3:10" x14ac:dyDescent="0.3">
      <c r="C4" t="s">
        <v>4</v>
      </c>
      <c r="D4">
        <v>0.80979999999999996</v>
      </c>
      <c r="E4">
        <v>0.46360000000000001</v>
      </c>
      <c r="F4">
        <v>0.76039999999999996</v>
      </c>
      <c r="G4">
        <v>6</v>
      </c>
      <c r="H4">
        <v>9</v>
      </c>
      <c r="I4">
        <v>8</v>
      </c>
      <c r="J4">
        <f t="shared" ref="J4:J25" si="0">G4*2+H4*2+I4*3</f>
        <v>54</v>
      </c>
    </row>
    <row r="5" spans="3:10" x14ac:dyDescent="0.3">
      <c r="C5" t="s">
        <v>5</v>
      </c>
      <c r="D5">
        <v>0.80600000000000005</v>
      </c>
      <c r="E5">
        <v>0.44569999999999999</v>
      </c>
      <c r="F5">
        <v>0.75409999999999999</v>
      </c>
      <c r="G5">
        <v>5</v>
      </c>
      <c r="H5">
        <v>5</v>
      </c>
      <c r="I5">
        <v>7</v>
      </c>
      <c r="J5">
        <f t="shared" si="0"/>
        <v>41</v>
      </c>
    </row>
    <row r="6" spans="3:10" x14ac:dyDescent="0.3">
      <c r="C6" t="s">
        <v>6</v>
      </c>
      <c r="D6">
        <v>0.79149999999999998</v>
      </c>
      <c r="E6">
        <v>0.42109999999999997</v>
      </c>
      <c r="F6">
        <v>0.70309999999999995</v>
      </c>
      <c r="G6">
        <v>3</v>
      </c>
      <c r="H6">
        <v>3</v>
      </c>
      <c r="I6">
        <v>1</v>
      </c>
      <c r="J6" s="3">
        <f t="shared" si="0"/>
        <v>15</v>
      </c>
    </row>
    <row r="7" spans="3:10" x14ac:dyDescent="0.3">
      <c r="C7" t="s">
        <v>7</v>
      </c>
      <c r="D7">
        <v>0.81330000000000002</v>
      </c>
      <c r="E7">
        <v>0.45469999999999999</v>
      </c>
      <c r="F7">
        <v>0.76659999999999995</v>
      </c>
      <c r="G7">
        <v>9</v>
      </c>
      <c r="H7">
        <v>6</v>
      </c>
      <c r="I7">
        <v>9</v>
      </c>
      <c r="J7">
        <f t="shared" si="0"/>
        <v>57</v>
      </c>
    </row>
    <row r="8" spans="3:10" x14ac:dyDescent="0.3">
      <c r="C8" t="s">
        <v>8</v>
      </c>
      <c r="D8">
        <v>0.81230000000000002</v>
      </c>
      <c r="E8">
        <v>0.40739999999999998</v>
      </c>
      <c r="F8">
        <v>0.70940000000000003</v>
      </c>
      <c r="G8">
        <v>8</v>
      </c>
      <c r="H8">
        <v>2</v>
      </c>
      <c r="I8">
        <v>2</v>
      </c>
      <c r="J8" s="3">
        <f t="shared" si="0"/>
        <v>26</v>
      </c>
    </row>
    <row r="9" spans="3:10" x14ac:dyDescent="0.3">
      <c r="C9" t="s">
        <v>9</v>
      </c>
      <c r="D9">
        <v>0.68799999999999994</v>
      </c>
      <c r="E9" s="1">
        <v>0.48089999999999999</v>
      </c>
      <c r="F9">
        <v>0.7208</v>
      </c>
      <c r="G9">
        <v>1</v>
      </c>
      <c r="H9">
        <v>10</v>
      </c>
      <c r="I9">
        <v>4</v>
      </c>
      <c r="J9">
        <f t="shared" si="0"/>
        <v>34</v>
      </c>
    </row>
    <row r="10" spans="3:10" x14ac:dyDescent="0.3">
      <c r="C10" t="s">
        <v>10</v>
      </c>
      <c r="D10" s="1">
        <v>0.81420000000000003</v>
      </c>
      <c r="E10">
        <v>0.45579999999999998</v>
      </c>
      <c r="F10" s="1">
        <v>0.77159999999999995</v>
      </c>
      <c r="G10">
        <v>10</v>
      </c>
      <c r="H10">
        <v>7</v>
      </c>
      <c r="I10">
        <v>10</v>
      </c>
      <c r="J10" s="4">
        <f t="shared" si="0"/>
        <v>64</v>
      </c>
    </row>
    <row r="11" spans="3:10" x14ac:dyDescent="0.3">
      <c r="C11" t="s">
        <v>11</v>
      </c>
      <c r="D11">
        <v>0.78879999999999995</v>
      </c>
      <c r="E11">
        <v>0.46289999999999998</v>
      </c>
      <c r="F11">
        <v>0.72799999999999998</v>
      </c>
      <c r="G11">
        <v>2</v>
      </c>
      <c r="H11">
        <v>8</v>
      </c>
      <c r="I11">
        <v>5</v>
      </c>
      <c r="J11">
        <f t="shared" si="0"/>
        <v>35</v>
      </c>
    </row>
    <row r="12" spans="3:10" x14ac:dyDescent="0.3">
      <c r="C12" t="s">
        <v>12</v>
      </c>
      <c r="D12">
        <v>0.81130000000000002</v>
      </c>
      <c r="E12">
        <v>0.4289</v>
      </c>
      <c r="F12">
        <v>0.754</v>
      </c>
      <c r="G12">
        <v>7</v>
      </c>
      <c r="H12">
        <v>4</v>
      </c>
      <c r="I12">
        <v>6</v>
      </c>
      <c r="J12">
        <f t="shared" si="0"/>
        <v>40</v>
      </c>
    </row>
    <row r="15" spans="3:10" x14ac:dyDescent="0.3">
      <c r="D15" t="s">
        <v>0</v>
      </c>
      <c r="E15" t="s">
        <v>1</v>
      </c>
      <c r="F15" t="s">
        <v>2</v>
      </c>
      <c r="G15" t="s">
        <v>13</v>
      </c>
      <c r="H15" t="s">
        <v>14</v>
      </c>
      <c r="I15" t="s">
        <v>15</v>
      </c>
      <c r="J15" t="s">
        <v>16</v>
      </c>
    </row>
    <row r="16" spans="3:10" x14ac:dyDescent="0.3">
      <c r="C16" t="s">
        <v>3</v>
      </c>
      <c r="D16">
        <v>0.6885</v>
      </c>
      <c r="E16">
        <v>0.47010000000000002</v>
      </c>
      <c r="F16">
        <v>0.71140000000000003</v>
      </c>
      <c r="G16">
        <v>3</v>
      </c>
      <c r="H16">
        <v>3</v>
      </c>
      <c r="I16">
        <v>3</v>
      </c>
      <c r="J16" s="3">
        <f t="shared" si="0"/>
        <v>21</v>
      </c>
    </row>
    <row r="17" spans="1:10" x14ac:dyDescent="0.3">
      <c r="C17" t="s">
        <v>4</v>
      </c>
      <c r="D17">
        <v>0.79179999999999995</v>
      </c>
      <c r="E17">
        <v>0.50180000000000002</v>
      </c>
      <c r="F17">
        <v>0.754</v>
      </c>
      <c r="G17">
        <v>8</v>
      </c>
      <c r="H17">
        <v>6</v>
      </c>
      <c r="I17">
        <v>8</v>
      </c>
      <c r="J17">
        <f t="shared" si="0"/>
        <v>52</v>
      </c>
    </row>
    <row r="18" spans="1:10" x14ac:dyDescent="0.3">
      <c r="C18" t="s">
        <v>5</v>
      </c>
      <c r="D18">
        <v>0.80120000000000002</v>
      </c>
      <c r="E18">
        <v>0.47470000000000001</v>
      </c>
      <c r="F18">
        <v>0.74750000000000005</v>
      </c>
      <c r="G18">
        <v>9</v>
      </c>
      <c r="H18">
        <v>4</v>
      </c>
      <c r="I18">
        <v>6</v>
      </c>
      <c r="J18">
        <f t="shared" si="0"/>
        <v>44</v>
      </c>
    </row>
    <row r="19" spans="1:10" x14ac:dyDescent="0.3">
      <c r="C19" t="s">
        <v>6</v>
      </c>
      <c r="D19">
        <v>0.66520000000000001</v>
      </c>
      <c r="E19">
        <v>0.44400000000000001</v>
      </c>
      <c r="F19">
        <v>0.68420000000000003</v>
      </c>
      <c r="G19">
        <v>2</v>
      </c>
      <c r="H19">
        <v>2</v>
      </c>
      <c r="I19">
        <v>1</v>
      </c>
      <c r="J19" s="3">
        <f t="shared" si="0"/>
        <v>11</v>
      </c>
    </row>
    <row r="20" spans="1:10" x14ac:dyDescent="0.3">
      <c r="C20" t="s">
        <v>7</v>
      </c>
      <c r="D20">
        <v>0.75280000000000002</v>
      </c>
      <c r="E20">
        <v>0.51390000000000002</v>
      </c>
      <c r="F20">
        <v>0.76249999999999996</v>
      </c>
      <c r="G20">
        <v>4</v>
      </c>
      <c r="H20">
        <v>8</v>
      </c>
      <c r="I20">
        <v>9</v>
      </c>
      <c r="J20">
        <f t="shared" si="0"/>
        <v>51</v>
      </c>
    </row>
    <row r="21" spans="1:10" x14ac:dyDescent="0.3">
      <c r="C21" t="s">
        <v>8</v>
      </c>
      <c r="D21">
        <v>0.76629999999999998</v>
      </c>
      <c r="E21" s="1">
        <v>0.52729999999999999</v>
      </c>
      <c r="F21">
        <v>0.74670000000000003</v>
      </c>
      <c r="G21">
        <v>6</v>
      </c>
      <c r="H21">
        <v>10</v>
      </c>
      <c r="I21">
        <v>5</v>
      </c>
      <c r="J21">
        <f t="shared" si="0"/>
        <v>47</v>
      </c>
    </row>
    <row r="22" spans="1:10" x14ac:dyDescent="0.3">
      <c r="C22" t="s">
        <v>9</v>
      </c>
      <c r="D22">
        <v>0.39069999999999999</v>
      </c>
      <c r="E22">
        <v>0.38900000000000001</v>
      </c>
      <c r="F22">
        <v>0.70809999999999995</v>
      </c>
      <c r="G22">
        <v>1</v>
      </c>
      <c r="H22">
        <v>1</v>
      </c>
      <c r="I22">
        <v>2</v>
      </c>
      <c r="J22" s="3">
        <f t="shared" si="0"/>
        <v>10</v>
      </c>
    </row>
    <row r="23" spans="1:10" x14ac:dyDescent="0.3">
      <c r="C23" t="s">
        <v>10</v>
      </c>
      <c r="D23" s="1">
        <v>0.80730000000000002</v>
      </c>
      <c r="E23">
        <v>0.51219999999999999</v>
      </c>
      <c r="F23" s="1">
        <v>0.76570000000000005</v>
      </c>
      <c r="G23">
        <v>10</v>
      </c>
      <c r="H23">
        <v>7</v>
      </c>
      <c r="I23">
        <v>10</v>
      </c>
      <c r="J23" s="4">
        <f t="shared" si="0"/>
        <v>64</v>
      </c>
    </row>
    <row r="24" spans="1:10" x14ac:dyDescent="0.3">
      <c r="C24" t="s">
        <v>11</v>
      </c>
      <c r="D24">
        <v>0.75600000000000001</v>
      </c>
      <c r="E24">
        <v>0.4768</v>
      </c>
      <c r="F24">
        <v>0.72389999999999999</v>
      </c>
      <c r="G24">
        <v>5</v>
      </c>
      <c r="H24">
        <v>5</v>
      </c>
      <c r="I24">
        <v>4</v>
      </c>
      <c r="J24">
        <f t="shared" si="0"/>
        <v>32</v>
      </c>
    </row>
    <row r="25" spans="1:10" x14ac:dyDescent="0.3">
      <c r="C25" t="s">
        <v>12</v>
      </c>
      <c r="D25">
        <v>0.7772</v>
      </c>
      <c r="E25">
        <v>0.51649999999999996</v>
      </c>
      <c r="F25">
        <v>0.75109999999999999</v>
      </c>
      <c r="G25">
        <v>7</v>
      </c>
      <c r="H25">
        <v>9</v>
      </c>
      <c r="I25">
        <v>7</v>
      </c>
      <c r="J25">
        <f t="shared" si="0"/>
        <v>53</v>
      </c>
    </row>
    <row r="28" spans="1:10" x14ac:dyDescent="0.3">
      <c r="D28" t="s">
        <v>0</v>
      </c>
      <c r="E28" t="s">
        <v>1</v>
      </c>
      <c r="F28" t="s">
        <v>2</v>
      </c>
      <c r="G28" t="s">
        <v>13</v>
      </c>
      <c r="H28" t="s">
        <v>14</v>
      </c>
      <c r="I28" t="s">
        <v>15</v>
      </c>
    </row>
    <row r="29" spans="1:10" x14ac:dyDescent="0.3">
      <c r="A29" s="48" t="s">
        <v>27</v>
      </c>
      <c r="B29" s="48" t="s">
        <v>24</v>
      </c>
      <c r="C29" t="s">
        <v>4</v>
      </c>
      <c r="D29">
        <v>0.80979999999999996</v>
      </c>
      <c r="E29" s="1">
        <v>0.46360000000000001</v>
      </c>
      <c r="F29">
        <v>0.76039999999999996</v>
      </c>
      <c r="G29">
        <v>2</v>
      </c>
      <c r="H29">
        <v>5</v>
      </c>
      <c r="I29">
        <v>2</v>
      </c>
    </row>
    <row r="30" spans="1:10" x14ac:dyDescent="0.3">
      <c r="A30" s="48"/>
      <c r="B30" s="48"/>
      <c r="C30" t="s">
        <v>5</v>
      </c>
      <c r="D30">
        <v>0.80600000000000005</v>
      </c>
      <c r="E30">
        <v>0.44569999999999999</v>
      </c>
      <c r="F30">
        <v>0.75409999999999999</v>
      </c>
      <c r="G30">
        <v>1</v>
      </c>
      <c r="H30">
        <v>1</v>
      </c>
      <c r="I30">
        <v>1</v>
      </c>
    </row>
    <row r="31" spans="1:10" x14ac:dyDescent="0.3">
      <c r="A31" s="48"/>
      <c r="B31" s="48"/>
      <c r="C31" t="s">
        <v>17</v>
      </c>
      <c r="D31">
        <v>0.81120000000000003</v>
      </c>
      <c r="E31">
        <v>0.45400000000000001</v>
      </c>
      <c r="F31">
        <v>0.76800000000000002</v>
      </c>
      <c r="G31">
        <v>3</v>
      </c>
      <c r="H31">
        <v>2</v>
      </c>
      <c r="I31">
        <v>3</v>
      </c>
    </row>
    <row r="32" spans="1:10" x14ac:dyDescent="0.3">
      <c r="A32" s="48"/>
      <c r="B32" s="48"/>
      <c r="C32" t="s">
        <v>18</v>
      </c>
      <c r="D32" s="1">
        <v>0.81469999999999998</v>
      </c>
      <c r="E32">
        <v>0.46329999999999999</v>
      </c>
      <c r="F32">
        <v>0.7681</v>
      </c>
      <c r="G32">
        <v>5</v>
      </c>
      <c r="H32">
        <v>4</v>
      </c>
      <c r="I32">
        <v>4</v>
      </c>
    </row>
    <row r="33" spans="1:14" x14ac:dyDescent="0.3">
      <c r="A33" s="48"/>
      <c r="B33" s="48"/>
      <c r="C33" t="s">
        <v>10</v>
      </c>
      <c r="D33">
        <v>0.81399999999999995</v>
      </c>
      <c r="E33">
        <v>0.4572</v>
      </c>
      <c r="F33" s="1">
        <v>0.77300000000000002</v>
      </c>
      <c r="G33">
        <v>4</v>
      </c>
      <c r="H33">
        <v>3</v>
      </c>
      <c r="I33">
        <v>5</v>
      </c>
    </row>
    <row r="34" spans="1:14" x14ac:dyDescent="0.3">
      <c r="D34" t="s">
        <v>0</v>
      </c>
      <c r="E34" t="s">
        <v>1</v>
      </c>
      <c r="F34" t="s">
        <v>2</v>
      </c>
      <c r="G34" t="s">
        <v>13</v>
      </c>
      <c r="H34" t="s">
        <v>14</v>
      </c>
      <c r="I34" t="s">
        <v>15</v>
      </c>
    </row>
    <row r="35" spans="1:14" x14ac:dyDescent="0.3">
      <c r="A35" s="49" t="s">
        <v>28</v>
      </c>
      <c r="B35" s="49" t="s">
        <v>20</v>
      </c>
      <c r="C35" t="s">
        <v>4</v>
      </c>
      <c r="D35">
        <v>0.79330000000000001</v>
      </c>
      <c r="E35">
        <v>0.50319999999999998</v>
      </c>
      <c r="F35">
        <v>0.75109999999999999</v>
      </c>
      <c r="G35">
        <v>1</v>
      </c>
      <c r="H35">
        <v>4</v>
      </c>
      <c r="I35">
        <v>2</v>
      </c>
    </row>
    <row r="36" spans="1:14" x14ac:dyDescent="0.3">
      <c r="A36" s="49"/>
      <c r="B36" s="49"/>
      <c r="C36" t="s">
        <v>5</v>
      </c>
      <c r="D36">
        <v>0.80179999999999996</v>
      </c>
      <c r="E36">
        <v>0.4819</v>
      </c>
      <c r="F36">
        <v>0.73740000000000006</v>
      </c>
      <c r="G36">
        <v>2</v>
      </c>
      <c r="H36">
        <v>2</v>
      </c>
      <c r="I36">
        <v>1</v>
      </c>
    </row>
    <row r="37" spans="1:14" x14ac:dyDescent="0.3">
      <c r="A37" s="49"/>
      <c r="B37" s="49"/>
      <c r="C37" t="s">
        <v>17</v>
      </c>
      <c r="D37" s="1">
        <v>0.81320000000000003</v>
      </c>
      <c r="E37">
        <v>0.4788</v>
      </c>
      <c r="F37" s="1">
        <v>0.76539999999999997</v>
      </c>
      <c r="G37">
        <v>5</v>
      </c>
      <c r="H37">
        <v>1</v>
      </c>
      <c r="I37">
        <v>5</v>
      </c>
    </row>
    <row r="38" spans="1:14" x14ac:dyDescent="0.3">
      <c r="A38" s="49"/>
      <c r="B38" s="49"/>
      <c r="C38" t="s">
        <v>18</v>
      </c>
      <c r="D38">
        <v>0.8085</v>
      </c>
      <c r="E38">
        <v>0.48770000000000002</v>
      </c>
      <c r="F38">
        <v>0.7601</v>
      </c>
      <c r="G38">
        <v>4</v>
      </c>
      <c r="H38">
        <v>3</v>
      </c>
      <c r="I38">
        <v>3</v>
      </c>
    </row>
    <row r="39" spans="1:14" x14ac:dyDescent="0.3">
      <c r="A39" s="49"/>
      <c r="B39" s="49"/>
      <c r="C39" t="s">
        <v>10</v>
      </c>
      <c r="D39">
        <v>0.80300000000000005</v>
      </c>
      <c r="E39" s="1">
        <v>0.50339999999999996</v>
      </c>
      <c r="F39">
        <v>0.76190000000000002</v>
      </c>
      <c r="G39">
        <v>3</v>
      </c>
      <c r="H39">
        <v>5</v>
      </c>
      <c r="I39">
        <v>4</v>
      </c>
    </row>
    <row r="40" spans="1:14" x14ac:dyDescent="0.3"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4" x14ac:dyDescent="0.3">
      <c r="A41" s="48" t="s">
        <v>29</v>
      </c>
      <c r="B41" s="48" t="s">
        <v>21</v>
      </c>
      <c r="C41" t="s">
        <v>4</v>
      </c>
      <c r="D41" s="1">
        <v>0.54630000000000001</v>
      </c>
      <c r="E41" s="1">
        <v>0.42959999999999998</v>
      </c>
      <c r="F41" s="1">
        <v>0.68230000000000002</v>
      </c>
      <c r="G41">
        <v>5</v>
      </c>
      <c r="H41">
        <v>5</v>
      </c>
      <c r="I41">
        <v>5</v>
      </c>
    </row>
    <row r="42" spans="1:14" x14ac:dyDescent="0.3">
      <c r="A42" s="48"/>
      <c r="B42" s="48"/>
      <c r="C42" t="s">
        <v>5</v>
      </c>
      <c r="D42">
        <v>0.45369999999999999</v>
      </c>
      <c r="E42">
        <v>0.40010000000000001</v>
      </c>
      <c r="F42">
        <v>0.63060000000000005</v>
      </c>
      <c r="G42">
        <v>2</v>
      </c>
      <c r="H42">
        <v>1</v>
      </c>
      <c r="I42">
        <v>1</v>
      </c>
    </row>
    <row r="43" spans="1:14" x14ac:dyDescent="0.3">
      <c r="A43" s="48"/>
      <c r="B43" s="48"/>
      <c r="C43" t="s">
        <v>17</v>
      </c>
      <c r="D43">
        <v>0.45569999999999999</v>
      </c>
      <c r="E43">
        <v>0.40600000000000003</v>
      </c>
      <c r="F43">
        <v>0.65529999999999999</v>
      </c>
      <c r="G43">
        <v>3</v>
      </c>
      <c r="H43">
        <v>3</v>
      </c>
      <c r="I43">
        <v>3</v>
      </c>
    </row>
    <row r="44" spans="1:14" x14ac:dyDescent="0.3">
      <c r="A44" s="48"/>
      <c r="B44" s="48"/>
      <c r="C44" t="s">
        <v>18</v>
      </c>
      <c r="D44">
        <v>0.4748</v>
      </c>
      <c r="E44">
        <v>0.41110000000000002</v>
      </c>
      <c r="F44">
        <v>0.65869999999999995</v>
      </c>
      <c r="G44">
        <v>4</v>
      </c>
      <c r="H44">
        <v>4</v>
      </c>
      <c r="I44">
        <v>4</v>
      </c>
    </row>
    <row r="45" spans="1:14" x14ac:dyDescent="0.3">
      <c r="A45" s="48"/>
      <c r="B45" s="48"/>
      <c r="C45" t="s">
        <v>10</v>
      </c>
      <c r="D45">
        <v>0.45350000000000001</v>
      </c>
      <c r="E45">
        <v>0.4037</v>
      </c>
      <c r="F45">
        <v>0.64339999999999997</v>
      </c>
      <c r="G45">
        <v>1</v>
      </c>
      <c r="H45">
        <v>2</v>
      </c>
      <c r="I45">
        <v>2</v>
      </c>
    </row>
    <row r="46" spans="1:14" x14ac:dyDescent="0.3">
      <c r="D46" t="s">
        <v>0</v>
      </c>
      <c r="E46" t="s">
        <v>1</v>
      </c>
      <c r="F46" t="s">
        <v>2</v>
      </c>
      <c r="G46" t="s">
        <v>13</v>
      </c>
      <c r="H46" t="s">
        <v>14</v>
      </c>
      <c r="I46" t="s">
        <v>15</v>
      </c>
      <c r="L46" t="s">
        <v>0</v>
      </c>
      <c r="M46" t="s">
        <v>1</v>
      </c>
      <c r="N46" t="s">
        <v>2</v>
      </c>
    </row>
    <row r="47" spans="1:14" x14ac:dyDescent="0.3">
      <c r="A47" s="48" t="s">
        <v>30</v>
      </c>
      <c r="B47" s="49" t="s">
        <v>22</v>
      </c>
      <c r="C47" t="s">
        <v>4</v>
      </c>
      <c r="D47">
        <v>0.76249999999999996</v>
      </c>
      <c r="E47">
        <v>0.51939999999999997</v>
      </c>
      <c r="F47">
        <v>0.76549999999999996</v>
      </c>
      <c r="G47">
        <v>1</v>
      </c>
      <c r="H47">
        <v>1</v>
      </c>
      <c r="I47">
        <v>4</v>
      </c>
      <c r="K47" t="s">
        <v>39</v>
      </c>
      <c r="L47">
        <v>0</v>
      </c>
      <c r="M47">
        <v>0</v>
      </c>
      <c r="N47">
        <v>0</v>
      </c>
    </row>
    <row r="48" spans="1:14" x14ac:dyDescent="0.3">
      <c r="A48" s="48"/>
      <c r="B48" s="49"/>
      <c r="C48" t="s">
        <v>5</v>
      </c>
      <c r="D48">
        <v>0.7702</v>
      </c>
      <c r="E48">
        <v>0.52100000000000002</v>
      </c>
      <c r="F48">
        <v>0.75190000000000001</v>
      </c>
      <c r="G48">
        <v>3</v>
      </c>
      <c r="H48">
        <v>3</v>
      </c>
      <c r="I48">
        <v>1</v>
      </c>
      <c r="K48" t="s">
        <v>33</v>
      </c>
      <c r="L48">
        <f>-(0.8147-0.8132)</f>
        <v>-1.4999999999999458E-3</v>
      </c>
      <c r="M48">
        <f>-(0.4636-0.5034)</f>
        <v>3.9799999999999947E-2</v>
      </c>
      <c r="N48">
        <f>-(0.773-0.7654)</f>
        <v>-7.6000000000000512E-3</v>
      </c>
    </row>
    <row r="49" spans="1:14" x14ac:dyDescent="0.3">
      <c r="A49" s="48"/>
      <c r="B49" s="49"/>
      <c r="C49" t="s">
        <v>17</v>
      </c>
      <c r="D49" s="1">
        <v>0.7833</v>
      </c>
      <c r="E49" s="1">
        <v>0.52759999999999996</v>
      </c>
      <c r="F49">
        <v>0.76480000000000004</v>
      </c>
      <c r="G49">
        <v>5</v>
      </c>
      <c r="H49">
        <v>5</v>
      </c>
      <c r="I49">
        <v>3</v>
      </c>
      <c r="K49" t="s">
        <v>34</v>
      </c>
      <c r="L49">
        <f>-(0.8147-0.5463)</f>
        <v>-0.26839999999999997</v>
      </c>
      <c r="M49">
        <f>-(0.4636-0.4296)</f>
        <v>-3.400000000000003E-2</v>
      </c>
      <c r="N49">
        <f>-(0.773-0.6823)</f>
        <v>-9.0700000000000003E-2</v>
      </c>
    </row>
    <row r="50" spans="1:14" x14ac:dyDescent="0.3">
      <c r="A50" s="48"/>
      <c r="B50" s="49"/>
      <c r="C50" t="s">
        <v>18</v>
      </c>
      <c r="D50">
        <v>0.77329999999999999</v>
      </c>
      <c r="E50">
        <v>0.52080000000000004</v>
      </c>
      <c r="F50" s="1">
        <v>0.76770000000000005</v>
      </c>
      <c r="G50">
        <v>4</v>
      </c>
      <c r="H50">
        <v>2</v>
      </c>
      <c r="I50">
        <v>5</v>
      </c>
      <c r="K50" t="s">
        <v>35</v>
      </c>
      <c r="L50">
        <f>-(0.8147-0.7833)</f>
        <v>-3.1399999999999983E-2</v>
      </c>
      <c r="M50">
        <f>-(0.4636-0.5276)</f>
        <v>6.3999999999999946E-2</v>
      </c>
      <c r="N50">
        <f>-(0.773-0.7677)</f>
        <v>-5.2999999999999714E-3</v>
      </c>
    </row>
    <row r="51" spans="1:14" x14ac:dyDescent="0.3">
      <c r="A51" s="48"/>
      <c r="B51" s="49"/>
      <c r="C51" t="s">
        <v>10</v>
      </c>
      <c r="D51">
        <v>0.76619999999999999</v>
      </c>
      <c r="E51">
        <v>0.52390000000000003</v>
      </c>
      <c r="F51">
        <v>0.76459999999999995</v>
      </c>
      <c r="G51">
        <v>2</v>
      </c>
      <c r="H51">
        <v>4</v>
      </c>
      <c r="I51">
        <v>2</v>
      </c>
      <c r="K51" t="s">
        <v>40</v>
      </c>
      <c r="L51">
        <f>-(0.8147-0.8133)</f>
        <v>-1.3999999999999568E-3</v>
      </c>
      <c r="M51">
        <f>-(0.4636-0.5121)</f>
        <v>4.8499999999999988E-2</v>
      </c>
      <c r="N51">
        <f>-(0.773-0.7661)</f>
        <v>-6.9000000000000172E-3</v>
      </c>
    </row>
    <row r="52" spans="1:14" x14ac:dyDescent="0.3">
      <c r="A52" s="48"/>
      <c r="D52" t="s">
        <v>0</v>
      </c>
      <c r="E52" t="s">
        <v>1</v>
      </c>
      <c r="F52" t="s">
        <v>2</v>
      </c>
      <c r="G52" t="s">
        <v>13</v>
      </c>
      <c r="H52" t="s">
        <v>14</v>
      </c>
      <c r="I52" t="s">
        <v>15</v>
      </c>
      <c r="K52" t="s">
        <v>37</v>
      </c>
      <c r="L52">
        <f>-(0.8147-0.7073)</f>
        <v>-0.10739999999999994</v>
      </c>
      <c r="M52">
        <f>-(0.4636-0.5073)</f>
        <v>4.3699999999999961E-2</v>
      </c>
      <c r="N52">
        <f>-(0.773-0.7685)</f>
        <v>-4.5000000000000595E-3</v>
      </c>
    </row>
    <row r="53" spans="1:14" x14ac:dyDescent="0.3">
      <c r="A53" s="48"/>
      <c r="B53" s="49" t="s">
        <v>23</v>
      </c>
      <c r="C53" t="s">
        <v>4</v>
      </c>
      <c r="D53">
        <v>0.79479999999999995</v>
      </c>
      <c r="E53" s="1">
        <v>0.5121</v>
      </c>
      <c r="F53">
        <v>0.75570000000000004</v>
      </c>
      <c r="G53">
        <v>1</v>
      </c>
      <c r="H53">
        <v>5</v>
      </c>
      <c r="I53">
        <v>2</v>
      </c>
      <c r="K53" t="s">
        <v>38</v>
      </c>
      <c r="L53">
        <f>-(0.8147-0.808)</f>
        <v>-6.6999999999999282E-3</v>
      </c>
      <c r="M53" s="1">
        <f>-(0.4636-0.5336)</f>
        <v>6.9999999999999951E-2</v>
      </c>
      <c r="N53">
        <f>-(0.773-0.7722)</f>
        <v>-8.0000000000002292E-4</v>
      </c>
    </row>
    <row r="54" spans="1:14" x14ac:dyDescent="0.3">
      <c r="A54" s="48"/>
      <c r="B54" s="49"/>
      <c r="C54" t="s">
        <v>5</v>
      </c>
      <c r="D54">
        <v>0.80200000000000005</v>
      </c>
      <c r="E54">
        <v>0.48570000000000002</v>
      </c>
      <c r="F54">
        <v>0.74170000000000003</v>
      </c>
      <c r="G54">
        <v>2</v>
      </c>
      <c r="H54">
        <v>2</v>
      </c>
      <c r="I54">
        <v>1</v>
      </c>
      <c r="K54" t="s">
        <v>36</v>
      </c>
      <c r="L54" s="1">
        <f>-(0.8147-0.8223)</f>
        <v>7.6000000000000512E-3</v>
      </c>
      <c r="M54">
        <f>-(0.4636-0.5163)</f>
        <v>5.2699999999999969E-2</v>
      </c>
      <c r="N54" s="1">
        <f>-(0.773-0.783)</f>
        <v>1.0000000000000009E-2</v>
      </c>
    </row>
    <row r="55" spans="1:14" x14ac:dyDescent="0.3">
      <c r="A55" s="48"/>
      <c r="B55" s="49"/>
      <c r="C55" t="s">
        <v>17</v>
      </c>
      <c r="D55" s="1">
        <v>0.81330000000000002</v>
      </c>
      <c r="E55">
        <v>0.48480000000000001</v>
      </c>
      <c r="F55" s="1">
        <v>0.7661</v>
      </c>
      <c r="G55">
        <v>5</v>
      </c>
      <c r="H55">
        <v>1</v>
      </c>
      <c r="I55">
        <v>5</v>
      </c>
    </row>
    <row r="56" spans="1:14" x14ac:dyDescent="0.3">
      <c r="A56" s="48"/>
      <c r="B56" s="49"/>
      <c r="C56" t="s">
        <v>18</v>
      </c>
      <c r="D56">
        <v>0.81120000000000003</v>
      </c>
      <c r="E56">
        <v>0.50329999999999997</v>
      </c>
      <c r="F56">
        <v>0.76480000000000004</v>
      </c>
      <c r="G56">
        <v>4</v>
      </c>
      <c r="H56">
        <v>3</v>
      </c>
      <c r="I56">
        <v>4</v>
      </c>
    </row>
    <row r="57" spans="1:14" x14ac:dyDescent="0.3">
      <c r="A57" s="48"/>
      <c r="B57" s="49"/>
      <c r="C57" t="s">
        <v>10</v>
      </c>
      <c r="D57">
        <v>0.80420000000000003</v>
      </c>
      <c r="E57">
        <v>0.51180000000000003</v>
      </c>
      <c r="F57">
        <v>0.76170000000000004</v>
      </c>
      <c r="G57">
        <v>3</v>
      </c>
      <c r="H57">
        <v>4</v>
      </c>
      <c r="I57">
        <v>3</v>
      </c>
    </row>
    <row r="58" spans="1:14" x14ac:dyDescent="0.3">
      <c r="D58" t="s">
        <v>0</v>
      </c>
      <c r="E58" t="s">
        <v>1</v>
      </c>
      <c r="F58" t="s">
        <v>2</v>
      </c>
      <c r="G58" t="s">
        <v>13</v>
      </c>
      <c r="H58" t="s">
        <v>14</v>
      </c>
      <c r="I58" t="s">
        <v>15</v>
      </c>
    </row>
    <row r="59" spans="1:14" x14ac:dyDescent="0.3">
      <c r="A59" s="48" t="s">
        <v>25</v>
      </c>
      <c r="B59" s="48"/>
      <c r="C59" t="s">
        <v>4</v>
      </c>
      <c r="D59" s="1">
        <v>0.80800000000000005</v>
      </c>
      <c r="E59">
        <v>0.44400000000000001</v>
      </c>
      <c r="F59">
        <v>0.76049999999999995</v>
      </c>
      <c r="G59">
        <v>6</v>
      </c>
      <c r="H59">
        <v>1</v>
      </c>
      <c r="I59">
        <v>2</v>
      </c>
    </row>
    <row r="60" spans="1:14" x14ac:dyDescent="0.3">
      <c r="A60" s="48"/>
      <c r="B60" s="48"/>
      <c r="C60" t="s">
        <v>5</v>
      </c>
      <c r="D60">
        <v>0.75249999999999995</v>
      </c>
      <c r="E60">
        <v>0.50449999999999995</v>
      </c>
      <c r="F60">
        <v>0.74680000000000002</v>
      </c>
      <c r="G60">
        <v>2</v>
      </c>
      <c r="H60">
        <v>2</v>
      </c>
      <c r="I60">
        <v>1</v>
      </c>
    </row>
    <row r="61" spans="1:14" x14ac:dyDescent="0.3">
      <c r="A61" s="48"/>
      <c r="B61" s="48"/>
      <c r="C61" t="s">
        <v>17</v>
      </c>
      <c r="D61">
        <v>0.76880000000000004</v>
      </c>
      <c r="E61">
        <v>0.53280000000000005</v>
      </c>
      <c r="F61">
        <v>0.76719999999999999</v>
      </c>
      <c r="G61">
        <v>5</v>
      </c>
      <c r="H61">
        <v>5</v>
      </c>
      <c r="I61">
        <v>3</v>
      </c>
    </row>
    <row r="62" spans="1:14" x14ac:dyDescent="0.3">
      <c r="A62" s="48"/>
      <c r="B62" s="48"/>
      <c r="C62" t="s">
        <v>18</v>
      </c>
      <c r="D62">
        <v>0.76400000000000001</v>
      </c>
      <c r="E62" s="7">
        <v>0.53359999999999996</v>
      </c>
      <c r="F62">
        <v>0.76990000000000003</v>
      </c>
      <c r="G62">
        <v>4</v>
      </c>
      <c r="H62">
        <v>6</v>
      </c>
      <c r="I62">
        <v>5</v>
      </c>
    </row>
    <row r="63" spans="1:14" x14ac:dyDescent="0.3">
      <c r="A63" s="48"/>
      <c r="B63" s="48"/>
      <c r="C63" t="s">
        <v>10</v>
      </c>
      <c r="D63">
        <v>0.75270000000000004</v>
      </c>
      <c r="E63">
        <v>0.52680000000000005</v>
      </c>
      <c r="F63" s="1">
        <v>0.7722</v>
      </c>
      <c r="G63">
        <v>3</v>
      </c>
      <c r="H63">
        <v>4</v>
      </c>
      <c r="I63">
        <v>6</v>
      </c>
    </row>
    <row r="64" spans="1:14" x14ac:dyDescent="0.3">
      <c r="A64" s="48" t="s">
        <v>26</v>
      </c>
      <c r="B64" s="48"/>
      <c r="C64" t="s">
        <v>19</v>
      </c>
      <c r="D64">
        <v>0.70730000000000004</v>
      </c>
      <c r="E64">
        <v>0.50729999999999997</v>
      </c>
      <c r="F64">
        <v>0.76849999999999996</v>
      </c>
      <c r="G64">
        <v>1</v>
      </c>
      <c r="H64">
        <v>3</v>
      </c>
      <c r="I64">
        <v>4</v>
      </c>
    </row>
    <row r="65" spans="1:9" x14ac:dyDescent="0.3">
      <c r="D65" t="s">
        <v>0</v>
      </c>
      <c r="E65" t="s">
        <v>1</v>
      </c>
      <c r="F65" t="s">
        <v>2</v>
      </c>
      <c r="G65" t="s">
        <v>13</v>
      </c>
      <c r="H65" t="s">
        <v>14</v>
      </c>
      <c r="I65" t="s">
        <v>15</v>
      </c>
    </row>
    <row r="66" spans="1:9" x14ac:dyDescent="0.3">
      <c r="A66" s="5" t="s">
        <v>32</v>
      </c>
      <c r="B66" s="6" t="s">
        <v>31</v>
      </c>
      <c r="C66" t="s">
        <v>4</v>
      </c>
      <c r="D66">
        <v>0.8135</v>
      </c>
      <c r="E66">
        <v>0.47089999999999999</v>
      </c>
      <c r="F66">
        <v>0.76390000000000002</v>
      </c>
      <c r="G66">
        <v>1</v>
      </c>
      <c r="H66">
        <v>2</v>
      </c>
      <c r="I66">
        <v>1</v>
      </c>
    </row>
    <row r="67" spans="1:9" x14ac:dyDescent="0.3">
      <c r="C67" t="s">
        <v>5</v>
      </c>
      <c r="D67">
        <v>0.81499999999999995</v>
      </c>
      <c r="E67">
        <v>0.46739999999999998</v>
      </c>
      <c r="F67">
        <v>0.76680000000000004</v>
      </c>
      <c r="G67">
        <v>2</v>
      </c>
      <c r="H67">
        <v>1</v>
      </c>
      <c r="I67">
        <v>2</v>
      </c>
    </row>
    <row r="68" spans="1:9" x14ac:dyDescent="0.3">
      <c r="C68" t="s">
        <v>17</v>
      </c>
      <c r="D68">
        <v>0.82220000000000004</v>
      </c>
      <c r="E68">
        <v>0.48330000000000001</v>
      </c>
      <c r="F68">
        <v>0.7823</v>
      </c>
      <c r="G68">
        <v>4</v>
      </c>
      <c r="H68">
        <v>4</v>
      </c>
      <c r="I68">
        <v>4</v>
      </c>
    </row>
    <row r="69" spans="1:9" x14ac:dyDescent="0.3">
      <c r="C69" t="s">
        <v>18</v>
      </c>
      <c r="D69" s="7">
        <v>0.82230000000000003</v>
      </c>
      <c r="E69">
        <v>0.47949999999999998</v>
      </c>
      <c r="F69">
        <v>0.77990000000000004</v>
      </c>
      <c r="G69">
        <v>5</v>
      </c>
      <c r="H69">
        <v>3</v>
      </c>
      <c r="I69">
        <v>3</v>
      </c>
    </row>
    <row r="70" spans="1:9" x14ac:dyDescent="0.3">
      <c r="C70" t="s">
        <v>10</v>
      </c>
      <c r="D70">
        <v>0.81950000000000001</v>
      </c>
      <c r="E70" s="1">
        <v>0.51629999999999998</v>
      </c>
      <c r="F70" s="7">
        <v>0.78300000000000003</v>
      </c>
      <c r="G70">
        <v>3</v>
      </c>
      <c r="H70">
        <v>5</v>
      </c>
      <c r="I70">
        <v>5</v>
      </c>
    </row>
  </sheetData>
  <mergeCells count="11">
    <mergeCell ref="A29:A33"/>
    <mergeCell ref="B29:B33"/>
    <mergeCell ref="A35:A39"/>
    <mergeCell ref="B35:B39"/>
    <mergeCell ref="A41:A45"/>
    <mergeCell ref="B41:B45"/>
    <mergeCell ref="A47:A57"/>
    <mergeCell ref="B47:B51"/>
    <mergeCell ref="B53:B57"/>
    <mergeCell ref="A59:B63"/>
    <mergeCell ref="A64:B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6E37-490F-4F60-9C24-3FDBD557FAF6}">
  <dimension ref="A2:N44"/>
  <sheetViews>
    <sheetView topLeftCell="A16" workbookViewId="0">
      <selection activeCell="L20" sqref="L20:N28"/>
    </sheetView>
  </sheetViews>
  <sheetFormatPr defaultRowHeight="14.4" x14ac:dyDescent="0.3"/>
  <cols>
    <col min="1" max="1" width="14.21875" style="5" bestFit="1" customWidth="1"/>
    <col min="2" max="2" width="24.5546875" style="5" bestFit="1" customWidth="1"/>
    <col min="3" max="3" width="28.109375" bestFit="1" customWidth="1"/>
    <col min="11" max="11" width="31.109375" bestFit="1" customWidth="1"/>
  </cols>
  <sheetData>
    <row r="2" spans="1:9" x14ac:dyDescent="0.3">
      <c r="D2" t="s">
        <v>0</v>
      </c>
      <c r="E2" t="s">
        <v>1</v>
      </c>
      <c r="F2" t="s">
        <v>2</v>
      </c>
      <c r="G2" t="s">
        <v>13</v>
      </c>
      <c r="H2" t="s">
        <v>14</v>
      </c>
      <c r="I2" t="s">
        <v>15</v>
      </c>
    </row>
    <row r="3" spans="1:9" x14ac:dyDescent="0.3">
      <c r="A3" s="48" t="s">
        <v>27</v>
      </c>
      <c r="B3" s="48" t="s">
        <v>24</v>
      </c>
      <c r="C3" t="s">
        <v>4</v>
      </c>
      <c r="D3" s="36">
        <v>0.92610000000000003</v>
      </c>
      <c r="E3">
        <v>0.14940000000000001</v>
      </c>
      <c r="F3">
        <v>0.7026</v>
      </c>
      <c r="G3">
        <v>5</v>
      </c>
      <c r="H3">
        <v>4</v>
      </c>
      <c r="I3">
        <v>1</v>
      </c>
    </row>
    <row r="4" spans="1:9" x14ac:dyDescent="0.3">
      <c r="A4" s="48"/>
      <c r="B4" s="48"/>
      <c r="C4" t="s">
        <v>5</v>
      </c>
      <c r="D4">
        <v>0.91959999999999997</v>
      </c>
      <c r="E4">
        <v>9.9900000000000003E-2</v>
      </c>
      <c r="F4">
        <v>0.70850000000000002</v>
      </c>
      <c r="G4">
        <v>2</v>
      </c>
      <c r="H4">
        <v>3</v>
      </c>
      <c r="I4">
        <v>2</v>
      </c>
    </row>
    <row r="5" spans="1:9" x14ac:dyDescent="0.3">
      <c r="A5" s="48"/>
      <c r="B5" s="48"/>
      <c r="C5" t="s">
        <v>17</v>
      </c>
      <c r="D5">
        <v>0.92020000000000002</v>
      </c>
      <c r="E5">
        <v>5.1799999999999999E-2</v>
      </c>
      <c r="F5">
        <v>0.72319999999999995</v>
      </c>
      <c r="G5">
        <v>3</v>
      </c>
      <c r="H5">
        <v>2</v>
      </c>
      <c r="I5">
        <v>4</v>
      </c>
    </row>
    <row r="6" spans="1:9" x14ac:dyDescent="0.3">
      <c r="A6" s="48"/>
      <c r="B6" s="48"/>
      <c r="C6" t="s">
        <v>18</v>
      </c>
      <c r="D6">
        <v>0.9194</v>
      </c>
      <c r="E6">
        <v>3.1699999999999999E-2</v>
      </c>
      <c r="F6">
        <v>0.71699999999999997</v>
      </c>
      <c r="G6">
        <v>1</v>
      </c>
      <c r="H6">
        <v>1</v>
      </c>
      <c r="I6">
        <v>3</v>
      </c>
    </row>
    <row r="7" spans="1:9" x14ac:dyDescent="0.3">
      <c r="A7" s="48"/>
      <c r="B7" s="48"/>
      <c r="C7" t="s">
        <v>10</v>
      </c>
      <c r="D7">
        <v>0.92520000000000002</v>
      </c>
      <c r="E7" s="1">
        <v>0.2041</v>
      </c>
      <c r="F7" s="1">
        <v>0.73129999999999995</v>
      </c>
      <c r="G7">
        <v>4</v>
      </c>
      <c r="H7">
        <v>5</v>
      </c>
      <c r="I7">
        <v>5</v>
      </c>
    </row>
    <row r="8" spans="1:9" x14ac:dyDescent="0.3">
      <c r="D8" t="s">
        <v>0</v>
      </c>
      <c r="E8" t="s">
        <v>1</v>
      </c>
      <c r="F8" t="s">
        <v>2</v>
      </c>
      <c r="G8" t="s">
        <v>13</v>
      </c>
      <c r="H8" t="s">
        <v>14</v>
      </c>
      <c r="I8" t="s">
        <v>15</v>
      </c>
    </row>
    <row r="9" spans="1:9" x14ac:dyDescent="0.3">
      <c r="A9" s="49" t="s">
        <v>28</v>
      </c>
      <c r="B9" s="49" t="s">
        <v>20</v>
      </c>
      <c r="C9" t="s">
        <v>4</v>
      </c>
      <c r="D9">
        <v>0.91879999999999995</v>
      </c>
      <c r="E9">
        <v>7.7299999999999994E-2</v>
      </c>
      <c r="F9">
        <v>0.67469999999999997</v>
      </c>
      <c r="G9">
        <v>3</v>
      </c>
      <c r="H9">
        <v>4</v>
      </c>
      <c r="I9">
        <v>2</v>
      </c>
    </row>
    <row r="10" spans="1:9" x14ac:dyDescent="0.3">
      <c r="A10" s="49"/>
      <c r="B10" s="49"/>
      <c r="C10" t="s">
        <v>5</v>
      </c>
      <c r="D10">
        <v>0.91710000000000003</v>
      </c>
      <c r="E10">
        <v>6.2E-2</v>
      </c>
      <c r="F10">
        <v>0.68640000000000001</v>
      </c>
      <c r="G10">
        <v>2</v>
      </c>
      <c r="H10">
        <v>3</v>
      </c>
      <c r="I10">
        <v>3</v>
      </c>
    </row>
    <row r="11" spans="1:9" x14ac:dyDescent="0.3">
      <c r="A11" s="49"/>
      <c r="B11" s="49"/>
      <c r="C11" t="s">
        <v>17</v>
      </c>
      <c r="D11" s="1">
        <v>0.91990000000000005</v>
      </c>
      <c r="E11">
        <v>4.1300000000000003E-2</v>
      </c>
      <c r="F11" s="1">
        <v>0.70689999999999997</v>
      </c>
      <c r="G11">
        <v>5</v>
      </c>
      <c r="H11">
        <v>2</v>
      </c>
      <c r="I11">
        <v>5</v>
      </c>
    </row>
    <row r="12" spans="1:9" x14ac:dyDescent="0.3">
      <c r="A12" s="49"/>
      <c r="B12" s="49"/>
      <c r="C12" t="s">
        <v>18</v>
      </c>
      <c r="D12">
        <v>0.91969999999999996</v>
      </c>
      <c r="E12">
        <v>1.8599999999999998E-2</v>
      </c>
      <c r="F12">
        <v>0.69499999999999995</v>
      </c>
      <c r="G12">
        <v>4</v>
      </c>
      <c r="H12">
        <v>1</v>
      </c>
      <c r="I12">
        <v>4</v>
      </c>
    </row>
    <row r="13" spans="1:9" x14ac:dyDescent="0.3">
      <c r="A13" s="49"/>
      <c r="B13" s="49"/>
      <c r="C13" t="s">
        <v>10</v>
      </c>
      <c r="D13">
        <v>0.91379999999999995</v>
      </c>
      <c r="E13" s="1">
        <v>0.12920000000000001</v>
      </c>
      <c r="F13">
        <v>0.67030000000000001</v>
      </c>
      <c r="G13">
        <v>1</v>
      </c>
      <c r="H13">
        <v>5</v>
      </c>
      <c r="I13">
        <v>1</v>
      </c>
    </row>
    <row r="14" spans="1:9" x14ac:dyDescent="0.3"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9" x14ac:dyDescent="0.3">
      <c r="A15" s="48" t="s">
        <v>29</v>
      </c>
      <c r="B15" s="48" t="s">
        <v>21</v>
      </c>
      <c r="C15" t="s">
        <v>4</v>
      </c>
      <c r="D15" s="1">
        <v>9.8799999999999999E-2</v>
      </c>
      <c r="E15" s="1">
        <v>0.15049999999999999</v>
      </c>
      <c r="F15">
        <v>0.53239999999999998</v>
      </c>
      <c r="G15">
        <v>5</v>
      </c>
      <c r="H15">
        <v>5</v>
      </c>
      <c r="I15">
        <v>1</v>
      </c>
    </row>
    <row r="16" spans="1:9" x14ac:dyDescent="0.3">
      <c r="A16" s="48"/>
      <c r="B16" s="48"/>
      <c r="C16" t="s">
        <v>5</v>
      </c>
      <c r="D16">
        <v>9.3899999999999997E-2</v>
      </c>
      <c r="E16">
        <v>0.15010000000000001</v>
      </c>
      <c r="F16">
        <v>0.55259999999999998</v>
      </c>
      <c r="G16">
        <v>4</v>
      </c>
      <c r="H16">
        <v>4</v>
      </c>
      <c r="I16">
        <v>4</v>
      </c>
    </row>
    <row r="17" spans="1:14" x14ac:dyDescent="0.3">
      <c r="A17" s="48"/>
      <c r="B17" s="48"/>
      <c r="C17" t="s">
        <v>17</v>
      </c>
      <c r="D17">
        <v>8.9899999999999994E-2</v>
      </c>
      <c r="E17">
        <v>0.14990000000000001</v>
      </c>
      <c r="F17" s="1">
        <v>0.5544</v>
      </c>
      <c r="G17">
        <v>2</v>
      </c>
      <c r="H17">
        <v>3</v>
      </c>
      <c r="I17">
        <v>5</v>
      </c>
    </row>
    <row r="18" spans="1:14" x14ac:dyDescent="0.3">
      <c r="A18" s="48"/>
      <c r="B18" s="48"/>
      <c r="C18" t="s">
        <v>18</v>
      </c>
      <c r="D18">
        <v>8.8099999999999998E-2</v>
      </c>
      <c r="E18">
        <v>0.14929999999999999</v>
      </c>
      <c r="F18">
        <v>0.54710000000000003</v>
      </c>
      <c r="G18">
        <v>1</v>
      </c>
      <c r="H18">
        <v>1</v>
      </c>
      <c r="I18">
        <v>3</v>
      </c>
    </row>
    <row r="19" spans="1:14" x14ac:dyDescent="0.3">
      <c r="A19" s="48"/>
      <c r="B19" s="48"/>
      <c r="C19" t="s">
        <v>10</v>
      </c>
      <c r="D19">
        <v>9.2799999999999994E-2</v>
      </c>
      <c r="E19">
        <v>0.14979999999999999</v>
      </c>
      <c r="F19">
        <v>0.54169999999999996</v>
      </c>
      <c r="G19">
        <v>3</v>
      </c>
      <c r="H19">
        <v>2</v>
      </c>
      <c r="I19">
        <v>2</v>
      </c>
    </row>
    <row r="20" spans="1:14" x14ac:dyDescent="0.3">
      <c r="D20" t="s">
        <v>0</v>
      </c>
      <c r="E20" t="s">
        <v>1</v>
      </c>
      <c r="F20" t="s">
        <v>2</v>
      </c>
      <c r="G20" t="s">
        <v>13</v>
      </c>
      <c r="H20" t="s">
        <v>14</v>
      </c>
      <c r="I20" t="s">
        <v>15</v>
      </c>
      <c r="L20" t="s">
        <v>0</v>
      </c>
      <c r="M20" t="s">
        <v>1</v>
      </c>
      <c r="N20" t="s">
        <v>2</v>
      </c>
    </row>
    <row r="21" spans="1:14" x14ac:dyDescent="0.3">
      <c r="A21" s="48" t="s">
        <v>30</v>
      </c>
      <c r="B21" s="49" t="s">
        <v>22</v>
      </c>
      <c r="C21" t="s">
        <v>4</v>
      </c>
      <c r="D21">
        <v>0.53459999999999996</v>
      </c>
      <c r="E21">
        <v>0.1946</v>
      </c>
      <c r="F21">
        <v>0.65280000000000005</v>
      </c>
      <c r="G21">
        <v>1</v>
      </c>
      <c r="H21">
        <v>1</v>
      </c>
      <c r="I21">
        <v>2</v>
      </c>
      <c r="K21" t="s">
        <v>39</v>
      </c>
      <c r="L21" s="1">
        <v>0</v>
      </c>
      <c r="M21">
        <v>0</v>
      </c>
      <c r="N21">
        <v>0</v>
      </c>
    </row>
    <row r="22" spans="1:14" x14ac:dyDescent="0.3">
      <c r="A22" s="48"/>
      <c r="B22" s="49"/>
      <c r="C22" t="s">
        <v>5</v>
      </c>
      <c r="D22">
        <v>0.69779999999999998</v>
      </c>
      <c r="E22">
        <v>0.22189999999999999</v>
      </c>
      <c r="F22">
        <v>0.67410000000000003</v>
      </c>
      <c r="G22">
        <v>4</v>
      </c>
      <c r="H22">
        <v>4</v>
      </c>
      <c r="I22">
        <v>4</v>
      </c>
      <c r="K22" t="s">
        <v>33</v>
      </c>
      <c r="L22">
        <f>-(0.9261-0.9199)</f>
        <v>-6.1999999999999833E-3</v>
      </c>
      <c r="M22">
        <f>-(0.2041-0.1292)</f>
        <v>-7.4899999999999994E-2</v>
      </c>
      <c r="N22">
        <f>-(0.7313-0.7069)</f>
        <v>-2.4399999999999977E-2</v>
      </c>
    </row>
    <row r="23" spans="1:14" x14ac:dyDescent="0.3">
      <c r="A23" s="48"/>
      <c r="B23" s="49"/>
      <c r="C23" t="s">
        <v>17</v>
      </c>
      <c r="D23">
        <v>0.69699999999999995</v>
      </c>
      <c r="E23" s="1">
        <v>0.22689999999999999</v>
      </c>
      <c r="F23" s="1">
        <v>0.68400000000000005</v>
      </c>
      <c r="G23">
        <v>3</v>
      </c>
      <c r="H23">
        <v>5</v>
      </c>
      <c r="I23">
        <v>5</v>
      </c>
      <c r="K23" t="s">
        <v>34</v>
      </c>
      <c r="L23">
        <f>-(0.9261-0.0988)</f>
        <v>-0.82730000000000004</v>
      </c>
      <c r="M23">
        <f>-(0.2041-0.1505)</f>
        <v>-5.3600000000000009E-2</v>
      </c>
      <c r="N23">
        <f>-(0.7313-0.5544)</f>
        <v>-0.17689999999999995</v>
      </c>
    </row>
    <row r="24" spans="1:14" x14ac:dyDescent="0.3">
      <c r="A24" s="48"/>
      <c r="B24" s="49"/>
      <c r="C24" t="s">
        <v>18</v>
      </c>
      <c r="D24" s="1">
        <v>0.7056</v>
      </c>
      <c r="E24">
        <v>0.22020000000000001</v>
      </c>
      <c r="F24">
        <v>0.67159999999999997</v>
      </c>
      <c r="G24">
        <v>5</v>
      </c>
      <c r="H24">
        <v>3</v>
      </c>
      <c r="I24">
        <v>3</v>
      </c>
      <c r="K24" t="s">
        <v>35</v>
      </c>
      <c r="L24">
        <f>-(0.9261-0.7056)</f>
        <v>-0.22050000000000003</v>
      </c>
      <c r="M24">
        <f>-(0.2041-0.2269)</f>
        <v>2.2799999999999987E-2</v>
      </c>
      <c r="N24">
        <f>-(0.7313-0.684)</f>
        <v>-4.7299999999999898E-2</v>
      </c>
    </row>
    <row r="25" spans="1:14" x14ac:dyDescent="0.3">
      <c r="A25" s="48"/>
      <c r="B25" s="49"/>
      <c r="C25" t="s">
        <v>10</v>
      </c>
      <c r="D25">
        <v>0.66910000000000003</v>
      </c>
      <c r="E25">
        <v>0.2031</v>
      </c>
      <c r="F25">
        <v>0.64119999999999999</v>
      </c>
      <c r="G25">
        <v>2</v>
      </c>
      <c r="H25">
        <v>2</v>
      </c>
      <c r="I25">
        <v>1</v>
      </c>
      <c r="K25" t="s">
        <v>40</v>
      </c>
      <c r="L25">
        <f>-(0.9261-0.9198)</f>
        <v>-6.3000000000000833E-3</v>
      </c>
      <c r="M25">
        <f>-(0.2041-0.1351)</f>
        <v>-6.9000000000000006E-2</v>
      </c>
      <c r="N25">
        <f>-(0.7313-0.7128)</f>
        <v>-1.8499999999999961E-2</v>
      </c>
    </row>
    <row r="26" spans="1:14" x14ac:dyDescent="0.3">
      <c r="A26" s="48"/>
      <c r="D26" t="s">
        <v>0</v>
      </c>
      <c r="E26" t="s">
        <v>1</v>
      </c>
      <c r="F26" t="s">
        <v>2</v>
      </c>
      <c r="G26" t="s">
        <v>13</v>
      </c>
      <c r="H26" t="s">
        <v>14</v>
      </c>
      <c r="I26" t="s">
        <v>15</v>
      </c>
      <c r="K26" t="s">
        <v>37</v>
      </c>
      <c r="L26">
        <f>-(0.9261-0.6528)</f>
        <v>-0.27329999999999999</v>
      </c>
      <c r="M26">
        <f>-(0.2041-0.2386)</f>
        <v>3.4500000000000003E-2</v>
      </c>
      <c r="N26">
        <f>-(0.7313-0.7313)</f>
        <v>0</v>
      </c>
    </row>
    <row r="27" spans="1:14" x14ac:dyDescent="0.3">
      <c r="A27" s="48"/>
      <c r="B27" s="49" t="s">
        <v>23</v>
      </c>
      <c r="C27" t="s">
        <v>4</v>
      </c>
      <c r="D27">
        <v>0.91830000000000001</v>
      </c>
      <c r="E27">
        <v>7.1599999999999997E-2</v>
      </c>
      <c r="F27">
        <v>0.68100000000000005</v>
      </c>
      <c r="G27">
        <v>2</v>
      </c>
      <c r="H27">
        <v>3</v>
      </c>
      <c r="I27">
        <v>2</v>
      </c>
      <c r="K27" t="s">
        <v>38</v>
      </c>
      <c r="L27">
        <f>-(0.9261-0.9233)</f>
        <v>-2.8000000000000247E-3</v>
      </c>
      <c r="M27" s="1">
        <f>-(0.2041-0.2876)</f>
        <v>8.3500000000000019E-2</v>
      </c>
      <c r="N27" s="1">
        <f>-(0.7313-0.7483)</f>
        <v>1.7000000000000015E-2</v>
      </c>
    </row>
    <row r="28" spans="1:14" x14ac:dyDescent="0.3">
      <c r="A28" s="48"/>
      <c r="B28" s="49"/>
      <c r="C28" t="s">
        <v>5</v>
      </c>
      <c r="D28">
        <v>0.91849999999999998</v>
      </c>
      <c r="E28">
        <v>7.5999999999999998E-2</v>
      </c>
      <c r="F28">
        <v>0.68610000000000004</v>
      </c>
      <c r="G28">
        <v>3</v>
      </c>
      <c r="H28">
        <v>4</v>
      </c>
      <c r="I28">
        <v>3</v>
      </c>
      <c r="K28" t="s">
        <v>36</v>
      </c>
      <c r="L28">
        <f>-(0.9261-0.8093)</f>
        <v>-0.11680000000000001</v>
      </c>
      <c r="M28">
        <f>-(0.2041-0.223)</f>
        <v>1.89E-2</v>
      </c>
      <c r="N28">
        <f>-(0.7313-0.6471)</f>
        <v>-8.4199999999999942E-2</v>
      </c>
    </row>
    <row r="29" spans="1:14" x14ac:dyDescent="0.3">
      <c r="A29" s="48"/>
      <c r="B29" s="49"/>
      <c r="C29" t="s">
        <v>17</v>
      </c>
      <c r="D29" s="1">
        <v>0.91979999999999995</v>
      </c>
      <c r="E29">
        <v>3.8899999999999997E-2</v>
      </c>
      <c r="F29" s="1">
        <v>0.71279999999999999</v>
      </c>
      <c r="G29">
        <v>5</v>
      </c>
      <c r="H29">
        <v>2</v>
      </c>
      <c r="I29">
        <v>5</v>
      </c>
    </row>
    <row r="30" spans="1:14" x14ac:dyDescent="0.3">
      <c r="A30" s="48"/>
      <c r="B30" s="49"/>
      <c r="C30" t="s">
        <v>18</v>
      </c>
      <c r="D30">
        <v>0.91959999999999997</v>
      </c>
      <c r="E30">
        <v>1.7399999999999999E-2</v>
      </c>
      <c r="F30">
        <v>0.70179999999999998</v>
      </c>
      <c r="G30">
        <v>4</v>
      </c>
      <c r="H30">
        <v>1</v>
      </c>
      <c r="I30">
        <v>4</v>
      </c>
    </row>
    <row r="31" spans="1:14" x14ac:dyDescent="0.3">
      <c r="A31" s="48"/>
      <c r="B31" s="49"/>
      <c r="C31" t="s">
        <v>10</v>
      </c>
      <c r="D31">
        <v>0.91559999999999997</v>
      </c>
      <c r="E31" s="1">
        <v>0.1351</v>
      </c>
      <c r="F31">
        <v>0.67620000000000002</v>
      </c>
      <c r="G31">
        <v>1</v>
      </c>
      <c r="H31">
        <v>5</v>
      </c>
      <c r="I31">
        <v>1</v>
      </c>
    </row>
    <row r="32" spans="1:14" x14ac:dyDescent="0.3">
      <c r="D32" t="s">
        <v>0</v>
      </c>
      <c r="E32" t="s">
        <v>1</v>
      </c>
      <c r="F32" t="s">
        <v>2</v>
      </c>
      <c r="G32" t="s">
        <v>13</v>
      </c>
      <c r="H32" t="s">
        <v>14</v>
      </c>
      <c r="I32" t="s">
        <v>15</v>
      </c>
    </row>
    <row r="33" spans="1:9" x14ac:dyDescent="0.3">
      <c r="A33" s="48" t="s">
        <v>25</v>
      </c>
      <c r="B33" s="48"/>
      <c r="C33" t="s">
        <v>4</v>
      </c>
      <c r="D33" s="1">
        <v>0.92330000000000001</v>
      </c>
      <c r="E33">
        <v>9.0300000000000005E-2</v>
      </c>
      <c r="F33">
        <v>0.71619999999999995</v>
      </c>
      <c r="G33">
        <v>6</v>
      </c>
      <c r="H33">
        <v>1</v>
      </c>
      <c r="I33">
        <v>2</v>
      </c>
    </row>
    <row r="34" spans="1:9" x14ac:dyDescent="0.3">
      <c r="A34" s="48"/>
      <c r="B34" s="48"/>
      <c r="C34" t="s">
        <v>5</v>
      </c>
      <c r="D34">
        <v>0.81589999999999996</v>
      </c>
      <c r="E34">
        <v>0.26850000000000002</v>
      </c>
      <c r="F34">
        <v>0.70169999999999999</v>
      </c>
      <c r="G34">
        <v>4</v>
      </c>
      <c r="H34">
        <v>5</v>
      </c>
      <c r="I34">
        <v>1</v>
      </c>
    </row>
    <row r="35" spans="1:9" x14ac:dyDescent="0.3">
      <c r="A35" s="48"/>
      <c r="B35" s="48"/>
      <c r="C35" t="s">
        <v>17</v>
      </c>
      <c r="D35">
        <v>0.82120000000000004</v>
      </c>
      <c r="E35" s="36">
        <v>0.28760000000000002</v>
      </c>
      <c r="F35">
        <v>0.72850000000000004</v>
      </c>
      <c r="G35">
        <v>5</v>
      </c>
      <c r="H35">
        <v>6</v>
      </c>
      <c r="I35">
        <v>4</v>
      </c>
    </row>
    <row r="36" spans="1:9" x14ac:dyDescent="0.3">
      <c r="A36" s="48"/>
      <c r="B36" s="48"/>
      <c r="C36" t="s">
        <v>18</v>
      </c>
      <c r="D36">
        <v>0.74299999999999999</v>
      </c>
      <c r="E36">
        <v>0.25619999999999998</v>
      </c>
      <c r="F36">
        <v>0.72270000000000001</v>
      </c>
      <c r="G36">
        <v>3</v>
      </c>
      <c r="H36">
        <v>3</v>
      </c>
      <c r="I36">
        <v>3</v>
      </c>
    </row>
    <row r="37" spans="1:9" x14ac:dyDescent="0.3">
      <c r="A37" s="48"/>
      <c r="B37" s="48"/>
      <c r="C37" t="s">
        <v>10</v>
      </c>
      <c r="D37">
        <v>0.71760000000000002</v>
      </c>
      <c r="E37">
        <v>0.26640000000000003</v>
      </c>
      <c r="F37" s="36">
        <v>0.74829999999999997</v>
      </c>
      <c r="G37">
        <v>2</v>
      </c>
      <c r="H37">
        <v>4</v>
      </c>
      <c r="I37">
        <v>6</v>
      </c>
    </row>
    <row r="38" spans="1:9" x14ac:dyDescent="0.3">
      <c r="A38" s="48" t="s">
        <v>26</v>
      </c>
      <c r="B38" s="48"/>
      <c r="C38" t="s">
        <v>19</v>
      </c>
      <c r="D38">
        <v>0.65280000000000005</v>
      </c>
      <c r="E38">
        <v>0.23860000000000001</v>
      </c>
      <c r="F38">
        <v>0.73129999999999995</v>
      </c>
      <c r="G38">
        <v>1</v>
      </c>
      <c r="H38">
        <v>2</v>
      </c>
      <c r="I38">
        <v>5</v>
      </c>
    </row>
    <row r="39" spans="1:9" x14ac:dyDescent="0.3">
      <c r="D39" t="s">
        <v>0</v>
      </c>
      <c r="E39" t="s">
        <v>1</v>
      </c>
      <c r="F39" t="s">
        <v>2</v>
      </c>
      <c r="G39" t="s">
        <v>13</v>
      </c>
      <c r="H39" t="s">
        <v>14</v>
      </c>
      <c r="I39" t="s">
        <v>15</v>
      </c>
    </row>
    <row r="40" spans="1:9" x14ac:dyDescent="0.3">
      <c r="A40" s="5" t="s">
        <v>32</v>
      </c>
      <c r="B40" s="6" t="s">
        <v>31</v>
      </c>
      <c r="C40" t="s">
        <v>4</v>
      </c>
      <c r="D40">
        <v>0.80840000000000001</v>
      </c>
      <c r="E40" s="1">
        <v>0.223</v>
      </c>
      <c r="F40" s="1">
        <v>0.64710000000000001</v>
      </c>
      <c r="G40">
        <v>4</v>
      </c>
      <c r="H40">
        <v>5</v>
      </c>
      <c r="I40">
        <v>5</v>
      </c>
    </row>
    <row r="41" spans="1:9" x14ac:dyDescent="0.3">
      <c r="C41" t="s">
        <v>5</v>
      </c>
      <c r="D41">
        <v>0.75919999999999999</v>
      </c>
      <c r="E41">
        <v>0.16800000000000001</v>
      </c>
      <c r="F41">
        <v>0.57999999999999996</v>
      </c>
      <c r="G41">
        <v>2</v>
      </c>
      <c r="H41">
        <v>1</v>
      </c>
      <c r="I41">
        <v>3</v>
      </c>
    </row>
    <row r="42" spans="1:9" x14ac:dyDescent="0.3">
      <c r="C42" t="s">
        <v>17</v>
      </c>
      <c r="D42">
        <v>0.77100000000000002</v>
      </c>
      <c r="E42">
        <v>0.16869999999999999</v>
      </c>
      <c r="F42">
        <v>0.57940000000000003</v>
      </c>
      <c r="G42">
        <v>3</v>
      </c>
      <c r="H42">
        <v>2</v>
      </c>
      <c r="I42">
        <v>2</v>
      </c>
    </row>
    <row r="43" spans="1:9" x14ac:dyDescent="0.3">
      <c r="C43" t="s">
        <v>18</v>
      </c>
      <c r="D43">
        <v>0.71430000000000005</v>
      </c>
      <c r="E43">
        <v>0.17330000000000001</v>
      </c>
      <c r="F43">
        <v>0.57769999999999999</v>
      </c>
      <c r="G43">
        <v>1</v>
      </c>
      <c r="H43">
        <v>3</v>
      </c>
      <c r="I43">
        <v>1</v>
      </c>
    </row>
    <row r="44" spans="1:9" x14ac:dyDescent="0.3">
      <c r="C44" t="s">
        <v>10</v>
      </c>
      <c r="D44" s="1">
        <v>0.80930000000000002</v>
      </c>
      <c r="E44">
        <v>0.2177</v>
      </c>
      <c r="F44">
        <v>0.64</v>
      </c>
      <c r="G44">
        <v>5</v>
      </c>
      <c r="H44">
        <v>4</v>
      </c>
      <c r="I44">
        <v>4</v>
      </c>
    </row>
  </sheetData>
  <mergeCells count="11">
    <mergeCell ref="A3:A7"/>
    <mergeCell ref="B3:B7"/>
    <mergeCell ref="A9:A13"/>
    <mergeCell ref="B9:B13"/>
    <mergeCell ref="A15:A19"/>
    <mergeCell ref="B15:B19"/>
    <mergeCell ref="A21:A31"/>
    <mergeCell ref="B21:B25"/>
    <mergeCell ref="B27:B31"/>
    <mergeCell ref="A33:B37"/>
    <mergeCell ref="A38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6567-E137-4B72-B4E1-7951B57E3E99}">
  <dimension ref="B2:AB26"/>
  <sheetViews>
    <sheetView topLeftCell="A9" zoomScale="129" zoomScaleNormal="150" workbookViewId="0">
      <selection activeCell="AB4" sqref="AB4:AB13"/>
    </sheetView>
  </sheetViews>
  <sheetFormatPr defaultRowHeight="14.4" x14ac:dyDescent="0.3"/>
  <cols>
    <col min="3" max="3" width="20.77734375" bestFit="1" customWidth="1"/>
    <col min="7" max="9" width="0" hidden="1" customWidth="1"/>
    <col min="11" max="11" width="0" hidden="1" customWidth="1"/>
    <col min="15" max="17" width="0" hidden="1" customWidth="1"/>
    <col min="19" max="19" width="0" hidden="1" customWidth="1"/>
    <col min="23" max="25" width="0" hidden="1" customWidth="1"/>
  </cols>
  <sheetData>
    <row r="2" spans="2:28" x14ac:dyDescent="0.3">
      <c r="C2" s="23"/>
      <c r="D2" s="24" t="s">
        <v>41</v>
      </c>
      <c r="E2" s="25"/>
      <c r="F2" s="25"/>
      <c r="G2" s="25"/>
      <c r="H2" s="25"/>
      <c r="I2" s="25"/>
      <c r="J2" s="26"/>
      <c r="K2" s="9"/>
      <c r="L2" s="27" t="s">
        <v>42</v>
      </c>
      <c r="M2" s="28"/>
      <c r="N2" s="28"/>
      <c r="O2" s="28"/>
      <c r="P2" s="28"/>
      <c r="Q2" s="28"/>
      <c r="R2" s="29"/>
      <c r="S2" s="8"/>
      <c r="T2" s="24" t="s">
        <v>43</v>
      </c>
      <c r="U2" s="25"/>
      <c r="V2" s="25"/>
      <c r="W2" s="25"/>
      <c r="X2" s="25"/>
      <c r="Y2" s="25"/>
      <c r="Z2" s="26"/>
    </row>
    <row r="3" spans="2:28" x14ac:dyDescent="0.3">
      <c r="B3" s="32"/>
      <c r="C3" s="23"/>
      <c r="D3" s="13" t="s">
        <v>0</v>
      </c>
      <c r="E3" s="13" t="s">
        <v>1</v>
      </c>
      <c r="F3" s="13" t="s">
        <v>2</v>
      </c>
      <c r="G3" s="13" t="s">
        <v>13</v>
      </c>
      <c r="H3" s="13" t="s">
        <v>14</v>
      </c>
      <c r="I3" s="13" t="s">
        <v>15</v>
      </c>
      <c r="J3" s="13" t="s">
        <v>16</v>
      </c>
      <c r="K3" s="16"/>
      <c r="L3" s="16" t="s">
        <v>0</v>
      </c>
      <c r="M3" s="16" t="s">
        <v>1</v>
      </c>
      <c r="N3" s="16" t="s">
        <v>2</v>
      </c>
      <c r="O3" s="16" t="s">
        <v>13</v>
      </c>
      <c r="P3" s="16" t="s">
        <v>14</v>
      </c>
      <c r="Q3" s="16" t="s">
        <v>15</v>
      </c>
      <c r="R3" s="30" t="s">
        <v>16</v>
      </c>
      <c r="S3" s="13"/>
      <c r="T3" s="13" t="s">
        <v>0</v>
      </c>
      <c r="U3" s="13" t="s">
        <v>1</v>
      </c>
      <c r="V3" s="13" t="s">
        <v>2</v>
      </c>
      <c r="W3" s="13" t="s">
        <v>13</v>
      </c>
      <c r="X3" s="13" t="s">
        <v>14</v>
      </c>
      <c r="Y3" s="13" t="s">
        <v>15</v>
      </c>
      <c r="Z3" s="13" t="s">
        <v>16</v>
      </c>
    </row>
    <row r="4" spans="2:28" x14ac:dyDescent="0.3">
      <c r="B4" s="32"/>
      <c r="C4" s="31" t="s">
        <v>3</v>
      </c>
      <c r="D4" s="13">
        <v>0.77500000000000002</v>
      </c>
      <c r="E4" s="10">
        <v>0.62180000000000002</v>
      </c>
      <c r="F4" s="10">
        <v>0.79820000000000002</v>
      </c>
      <c r="G4" s="10">
        <v>10</v>
      </c>
      <c r="H4" s="10">
        <v>9</v>
      </c>
      <c r="I4" s="10">
        <v>9</v>
      </c>
      <c r="J4" s="14">
        <f>G4*2+H4*2+I4*3</f>
        <v>65</v>
      </c>
      <c r="K4" s="12" t="s">
        <v>3</v>
      </c>
      <c r="L4" s="12">
        <v>0.82469999999999999</v>
      </c>
      <c r="M4" s="12">
        <v>0.33650000000000002</v>
      </c>
      <c r="N4" s="12">
        <v>0.76449999999999996</v>
      </c>
      <c r="O4" s="12">
        <v>2</v>
      </c>
      <c r="P4" s="12">
        <v>1</v>
      </c>
      <c r="Q4" s="12">
        <v>2</v>
      </c>
      <c r="R4" s="15">
        <f>O4*2+P4*2+Q4*3</f>
        <v>12</v>
      </c>
      <c r="S4" s="10" t="s">
        <v>3</v>
      </c>
      <c r="T4" s="10">
        <v>0.80430000000000001</v>
      </c>
      <c r="U4" s="10">
        <v>0.33750000000000002</v>
      </c>
      <c r="V4" s="10">
        <v>0.71</v>
      </c>
      <c r="W4" s="10">
        <v>4</v>
      </c>
      <c r="X4" s="10">
        <v>1</v>
      </c>
      <c r="Y4" s="10">
        <v>3</v>
      </c>
      <c r="Z4" s="15">
        <f>W4*2+X4*2+Y4*3</f>
        <v>19</v>
      </c>
      <c r="AA4" s="34">
        <v>-1</v>
      </c>
      <c r="AB4">
        <f>AA4 + AA17</f>
        <v>-3</v>
      </c>
    </row>
    <row r="5" spans="2:28" x14ac:dyDescent="0.3">
      <c r="B5" s="32"/>
      <c r="C5" s="31" t="s">
        <v>4</v>
      </c>
      <c r="D5" s="10">
        <v>0.755</v>
      </c>
      <c r="E5" s="10">
        <v>0.51490000000000002</v>
      </c>
      <c r="F5" s="10">
        <v>0.76870000000000005</v>
      </c>
      <c r="G5" s="10">
        <v>6</v>
      </c>
      <c r="H5" s="10">
        <v>3</v>
      </c>
      <c r="I5" s="10">
        <v>5</v>
      </c>
      <c r="J5" s="10">
        <f t="shared" ref="J5:J26" si="0">G5*2+H5*2+I5*3</f>
        <v>33</v>
      </c>
      <c r="K5" s="12" t="s">
        <v>4</v>
      </c>
      <c r="L5" s="12">
        <v>0.92030000000000001</v>
      </c>
      <c r="M5" s="12">
        <v>0.77539999999999998</v>
      </c>
      <c r="N5" s="16">
        <v>0.97370000000000001</v>
      </c>
      <c r="O5" s="12">
        <v>8</v>
      </c>
      <c r="P5" s="12">
        <v>8</v>
      </c>
      <c r="Q5" s="12">
        <v>10</v>
      </c>
      <c r="R5" s="14">
        <f t="shared" ref="R5:R13" si="1">O5*2+P5*2+Q5*3</f>
        <v>62</v>
      </c>
      <c r="S5" s="10" t="s">
        <v>4</v>
      </c>
      <c r="T5" s="10">
        <v>0.80979999999999996</v>
      </c>
      <c r="U5" s="10">
        <v>0.46360000000000001</v>
      </c>
      <c r="V5" s="10">
        <v>0.76039999999999996</v>
      </c>
      <c r="W5" s="10">
        <v>6</v>
      </c>
      <c r="X5" s="10">
        <v>9</v>
      </c>
      <c r="Y5" s="10">
        <v>8</v>
      </c>
      <c r="Z5" s="10">
        <f t="shared" ref="Z5:Z26" si="2">W5*2+X5*2+Y5*3</f>
        <v>54</v>
      </c>
      <c r="AA5" s="34">
        <v>1</v>
      </c>
      <c r="AB5">
        <f t="shared" ref="AB5:AB13" si="3">AA5 + AA18</f>
        <v>2</v>
      </c>
    </row>
    <row r="6" spans="2:28" x14ac:dyDescent="0.3">
      <c r="B6" s="32"/>
      <c r="C6" s="31" t="s">
        <v>5</v>
      </c>
      <c r="D6" s="10">
        <v>0.76</v>
      </c>
      <c r="E6" s="10">
        <v>0.55559999999999998</v>
      </c>
      <c r="F6" s="10">
        <v>0.76829999999999998</v>
      </c>
      <c r="G6" s="10">
        <v>7</v>
      </c>
      <c r="H6" s="10">
        <v>6</v>
      </c>
      <c r="I6" s="10">
        <v>4</v>
      </c>
      <c r="J6" s="10">
        <f t="shared" si="0"/>
        <v>38</v>
      </c>
      <c r="K6" s="12" t="s">
        <v>5</v>
      </c>
      <c r="L6" s="12">
        <v>0.9304</v>
      </c>
      <c r="M6" s="12">
        <v>0.81510000000000005</v>
      </c>
      <c r="N6" s="12">
        <v>0.96860000000000002</v>
      </c>
      <c r="O6" s="12">
        <v>9</v>
      </c>
      <c r="P6" s="12">
        <v>9</v>
      </c>
      <c r="Q6" s="12">
        <v>8</v>
      </c>
      <c r="R6" s="14">
        <f t="shared" si="1"/>
        <v>60</v>
      </c>
      <c r="S6" s="10" t="s">
        <v>5</v>
      </c>
      <c r="T6" s="10">
        <v>0.80600000000000005</v>
      </c>
      <c r="U6" s="10">
        <v>0.44569999999999999</v>
      </c>
      <c r="V6" s="10">
        <v>0.75409999999999999</v>
      </c>
      <c r="W6" s="10">
        <v>5</v>
      </c>
      <c r="X6" s="10">
        <v>5</v>
      </c>
      <c r="Y6" s="10">
        <v>7</v>
      </c>
      <c r="Z6" s="10">
        <f t="shared" si="2"/>
        <v>41</v>
      </c>
      <c r="AA6" s="34">
        <v>1</v>
      </c>
      <c r="AB6">
        <f t="shared" si="3"/>
        <v>2</v>
      </c>
    </row>
    <row r="7" spans="2:28" x14ac:dyDescent="0.3">
      <c r="B7" s="32"/>
      <c r="C7" s="31" t="s">
        <v>6</v>
      </c>
      <c r="D7" s="10">
        <v>0.71499999999999997</v>
      </c>
      <c r="E7" s="10">
        <v>0.43559999999999999</v>
      </c>
      <c r="F7" s="10">
        <v>0.67569999999999997</v>
      </c>
      <c r="G7" s="10">
        <v>1</v>
      </c>
      <c r="H7" s="10">
        <v>1</v>
      </c>
      <c r="I7" s="10">
        <v>1</v>
      </c>
      <c r="J7" s="15">
        <f t="shared" si="0"/>
        <v>7</v>
      </c>
      <c r="K7" s="12" t="s">
        <v>6</v>
      </c>
      <c r="L7" s="12">
        <v>0.88260000000000005</v>
      </c>
      <c r="M7" s="12">
        <v>0.58579999999999999</v>
      </c>
      <c r="N7" s="12">
        <v>0.91559999999999997</v>
      </c>
      <c r="O7" s="12">
        <v>6</v>
      </c>
      <c r="P7" s="12">
        <v>6</v>
      </c>
      <c r="Q7" s="12">
        <v>5</v>
      </c>
      <c r="R7" s="18">
        <f t="shared" si="1"/>
        <v>39</v>
      </c>
      <c r="S7" s="10" t="s">
        <v>6</v>
      </c>
      <c r="T7" s="10">
        <v>0.79149999999999998</v>
      </c>
      <c r="U7" s="10">
        <v>0.42109999999999997</v>
      </c>
      <c r="V7" s="10">
        <v>0.70309999999999995</v>
      </c>
      <c r="W7" s="10">
        <v>3</v>
      </c>
      <c r="X7" s="10">
        <v>3</v>
      </c>
      <c r="Y7" s="10">
        <v>1</v>
      </c>
      <c r="Z7" s="15">
        <f t="shared" si="2"/>
        <v>15</v>
      </c>
      <c r="AA7" s="35">
        <v>-2</v>
      </c>
      <c r="AB7">
        <f t="shared" si="3"/>
        <v>-4</v>
      </c>
    </row>
    <row r="8" spans="2:28" x14ac:dyDescent="0.3">
      <c r="B8" s="33" t="s">
        <v>44</v>
      </c>
      <c r="C8" s="31" t="s">
        <v>7</v>
      </c>
      <c r="D8" s="10">
        <v>0.71499999999999997</v>
      </c>
      <c r="E8" s="10">
        <v>0.54400000000000004</v>
      </c>
      <c r="F8" s="10">
        <v>0.73819999999999997</v>
      </c>
      <c r="G8" s="10">
        <v>1</v>
      </c>
      <c r="H8" s="10">
        <v>5</v>
      </c>
      <c r="I8" s="10">
        <v>2</v>
      </c>
      <c r="J8" s="15">
        <f t="shared" si="0"/>
        <v>18</v>
      </c>
      <c r="K8" s="12" t="s">
        <v>7</v>
      </c>
      <c r="L8" s="12">
        <v>0.86909999999999998</v>
      </c>
      <c r="M8" s="12">
        <v>0.58509999999999995</v>
      </c>
      <c r="N8" s="12">
        <v>0.84370000000000001</v>
      </c>
      <c r="O8" s="12">
        <v>4</v>
      </c>
      <c r="P8" s="12">
        <v>5</v>
      </c>
      <c r="Q8" s="12">
        <v>4</v>
      </c>
      <c r="R8" s="18">
        <f t="shared" si="1"/>
        <v>30</v>
      </c>
      <c r="S8" s="10" t="s">
        <v>7</v>
      </c>
      <c r="T8" s="10">
        <v>0.81330000000000002</v>
      </c>
      <c r="U8" s="10">
        <v>0.45469999999999999</v>
      </c>
      <c r="V8" s="10">
        <v>0.76659999999999995</v>
      </c>
      <c r="W8" s="10">
        <v>9</v>
      </c>
      <c r="X8" s="10">
        <v>6</v>
      </c>
      <c r="Y8" s="10">
        <v>9</v>
      </c>
      <c r="Z8" s="10">
        <f t="shared" si="2"/>
        <v>57</v>
      </c>
      <c r="AA8" s="35">
        <v>-1</v>
      </c>
      <c r="AB8">
        <f t="shared" si="3"/>
        <v>-3</v>
      </c>
    </row>
    <row r="9" spans="2:28" x14ac:dyDescent="0.3">
      <c r="B9" s="32"/>
      <c r="C9" s="31" t="s">
        <v>8</v>
      </c>
      <c r="D9" s="10">
        <v>0.76500000000000001</v>
      </c>
      <c r="E9" s="10">
        <v>0.56879999999999997</v>
      </c>
      <c r="F9" s="10">
        <v>0.77839999999999998</v>
      </c>
      <c r="G9" s="10">
        <v>8</v>
      </c>
      <c r="H9" s="10">
        <v>8</v>
      </c>
      <c r="I9" s="10">
        <v>6</v>
      </c>
      <c r="J9" s="10">
        <f t="shared" si="0"/>
        <v>50</v>
      </c>
      <c r="K9" s="12" t="s">
        <v>8</v>
      </c>
      <c r="L9" s="12">
        <v>0.83720000000000006</v>
      </c>
      <c r="M9" s="12">
        <v>0.4551</v>
      </c>
      <c r="N9" s="12">
        <v>0.79910000000000003</v>
      </c>
      <c r="O9" s="12">
        <v>3</v>
      </c>
      <c r="P9" s="12">
        <v>3</v>
      </c>
      <c r="Q9" s="12">
        <v>3</v>
      </c>
      <c r="R9" s="15">
        <f t="shared" si="1"/>
        <v>21</v>
      </c>
      <c r="S9" s="10" t="s">
        <v>8</v>
      </c>
      <c r="T9" s="10">
        <v>0.81230000000000002</v>
      </c>
      <c r="U9" s="10">
        <v>0.40739999999999998</v>
      </c>
      <c r="V9" s="10">
        <v>0.70940000000000003</v>
      </c>
      <c r="W9" s="10">
        <v>8</v>
      </c>
      <c r="X9" s="10">
        <v>2</v>
      </c>
      <c r="Y9" s="10">
        <v>2</v>
      </c>
      <c r="Z9" s="15">
        <f t="shared" si="2"/>
        <v>26</v>
      </c>
      <c r="AA9" s="35">
        <v>-2</v>
      </c>
      <c r="AB9">
        <f t="shared" si="3"/>
        <v>-3</v>
      </c>
    </row>
    <row r="10" spans="2:28" x14ac:dyDescent="0.3">
      <c r="B10" s="32"/>
      <c r="C10" s="31" t="s">
        <v>9</v>
      </c>
      <c r="D10" s="10">
        <v>0.73</v>
      </c>
      <c r="E10" s="13">
        <v>0.625</v>
      </c>
      <c r="F10" s="10">
        <v>0.78110000000000002</v>
      </c>
      <c r="G10" s="10">
        <v>4</v>
      </c>
      <c r="H10" s="10">
        <v>10</v>
      </c>
      <c r="I10" s="10">
        <v>7</v>
      </c>
      <c r="J10" s="10">
        <f t="shared" si="0"/>
        <v>49</v>
      </c>
      <c r="K10" s="12" t="s">
        <v>9</v>
      </c>
      <c r="L10" s="12">
        <v>0.78190000000000004</v>
      </c>
      <c r="M10" s="12">
        <v>0.4037</v>
      </c>
      <c r="N10" s="12">
        <v>0.7268</v>
      </c>
      <c r="O10" s="12">
        <v>1</v>
      </c>
      <c r="P10" s="12">
        <v>2</v>
      </c>
      <c r="Q10" s="12">
        <v>1</v>
      </c>
      <c r="R10" s="15">
        <f t="shared" si="1"/>
        <v>9</v>
      </c>
      <c r="S10" s="10" t="s">
        <v>9</v>
      </c>
      <c r="T10" s="10">
        <v>0.68799999999999994</v>
      </c>
      <c r="U10" s="13">
        <v>0.48089999999999999</v>
      </c>
      <c r="V10" s="10">
        <v>0.7208</v>
      </c>
      <c r="W10" s="10">
        <v>1</v>
      </c>
      <c r="X10" s="10">
        <v>10</v>
      </c>
      <c r="Y10" s="10">
        <v>4</v>
      </c>
      <c r="Z10" s="10">
        <f t="shared" si="2"/>
        <v>34</v>
      </c>
      <c r="AA10" s="35">
        <v>-1</v>
      </c>
      <c r="AB10">
        <f t="shared" si="3"/>
        <v>-3</v>
      </c>
    </row>
    <row r="11" spans="2:28" x14ac:dyDescent="0.3">
      <c r="B11" s="32"/>
      <c r="C11" s="31" t="s">
        <v>10</v>
      </c>
      <c r="D11" s="10">
        <v>0.75</v>
      </c>
      <c r="E11" s="10">
        <v>0.53700000000000003</v>
      </c>
      <c r="F11" s="13">
        <v>0.80369999999999997</v>
      </c>
      <c r="G11" s="10">
        <v>5</v>
      </c>
      <c r="H11" s="10">
        <v>4</v>
      </c>
      <c r="I11" s="10">
        <v>10</v>
      </c>
      <c r="J11" s="10">
        <f t="shared" si="0"/>
        <v>48</v>
      </c>
      <c r="K11" s="12" t="s">
        <v>10</v>
      </c>
      <c r="L11" s="16">
        <v>0.93459999999999999</v>
      </c>
      <c r="M11" s="16">
        <v>0.82740000000000002</v>
      </c>
      <c r="N11" s="12">
        <v>0.9728</v>
      </c>
      <c r="O11" s="12">
        <v>10</v>
      </c>
      <c r="P11" s="12">
        <v>10</v>
      </c>
      <c r="Q11" s="12">
        <v>9</v>
      </c>
      <c r="R11" s="14">
        <f t="shared" si="1"/>
        <v>67</v>
      </c>
      <c r="S11" s="10" t="s">
        <v>10</v>
      </c>
      <c r="T11" s="13">
        <v>0.81420000000000003</v>
      </c>
      <c r="U11" s="10">
        <v>0.45579999999999998</v>
      </c>
      <c r="V11" s="13">
        <v>0.77159999999999995</v>
      </c>
      <c r="W11" s="10">
        <v>10</v>
      </c>
      <c r="X11" s="10">
        <v>7</v>
      </c>
      <c r="Y11" s="10">
        <v>10</v>
      </c>
      <c r="Z11" s="14">
        <f t="shared" si="2"/>
        <v>64</v>
      </c>
      <c r="AA11" s="35">
        <v>2</v>
      </c>
      <c r="AB11">
        <f t="shared" si="3"/>
        <v>3</v>
      </c>
    </row>
    <row r="12" spans="2:28" x14ac:dyDescent="0.3">
      <c r="B12" s="32"/>
      <c r="C12" s="31" t="s">
        <v>11</v>
      </c>
      <c r="D12" s="10">
        <v>0.71499999999999997</v>
      </c>
      <c r="E12" s="10">
        <v>0.51280000000000003</v>
      </c>
      <c r="F12" s="10">
        <v>0.75149999999999995</v>
      </c>
      <c r="G12" s="10">
        <v>1</v>
      </c>
      <c r="H12" s="10">
        <v>2</v>
      </c>
      <c r="I12" s="10">
        <v>3</v>
      </c>
      <c r="J12" s="17">
        <f t="shared" si="0"/>
        <v>15</v>
      </c>
      <c r="K12" s="12" t="s">
        <v>11</v>
      </c>
      <c r="L12" s="12">
        <v>0.90859999999999996</v>
      </c>
      <c r="M12" s="12">
        <v>0.76959999999999995</v>
      </c>
      <c r="N12" s="12">
        <v>0.92830000000000001</v>
      </c>
      <c r="O12" s="12">
        <v>7</v>
      </c>
      <c r="P12" s="12">
        <v>7</v>
      </c>
      <c r="Q12" s="12">
        <v>6</v>
      </c>
      <c r="R12" s="18">
        <f t="shared" si="1"/>
        <v>46</v>
      </c>
      <c r="S12" s="10" t="s">
        <v>11</v>
      </c>
      <c r="T12" s="10">
        <v>0.78879999999999995</v>
      </c>
      <c r="U12" s="10">
        <v>0.46289999999999998</v>
      </c>
      <c r="V12" s="10">
        <v>0.72799999999999998</v>
      </c>
      <c r="W12" s="10">
        <v>2</v>
      </c>
      <c r="X12" s="10">
        <v>8</v>
      </c>
      <c r="Y12" s="10">
        <v>5</v>
      </c>
      <c r="Z12" s="10">
        <f t="shared" si="2"/>
        <v>35</v>
      </c>
      <c r="AA12" s="35">
        <v>-1</v>
      </c>
      <c r="AB12">
        <f t="shared" si="3"/>
        <v>-2</v>
      </c>
    </row>
    <row r="13" spans="2:28" x14ac:dyDescent="0.3">
      <c r="B13" s="32"/>
      <c r="C13" s="31" t="s">
        <v>12</v>
      </c>
      <c r="D13" s="10">
        <v>0.76500000000000001</v>
      </c>
      <c r="E13" s="10">
        <v>0.56069999999999998</v>
      </c>
      <c r="F13" s="10">
        <v>0.78259999999999996</v>
      </c>
      <c r="G13" s="10">
        <v>8</v>
      </c>
      <c r="H13" s="10">
        <v>7</v>
      </c>
      <c r="I13" s="10">
        <v>8</v>
      </c>
      <c r="J13" s="10">
        <f t="shared" si="0"/>
        <v>54</v>
      </c>
      <c r="K13" s="12" t="s">
        <v>12</v>
      </c>
      <c r="L13" s="12">
        <v>0.87919999999999998</v>
      </c>
      <c r="M13" s="12">
        <v>0.57399999999999995</v>
      </c>
      <c r="N13" s="12">
        <v>0.96009999999999995</v>
      </c>
      <c r="O13" s="12">
        <v>5</v>
      </c>
      <c r="P13" s="12">
        <v>4</v>
      </c>
      <c r="Q13" s="12">
        <v>7</v>
      </c>
      <c r="R13" s="18">
        <f t="shared" si="1"/>
        <v>39</v>
      </c>
      <c r="S13" s="10" t="s">
        <v>12</v>
      </c>
      <c r="T13" s="10">
        <v>0.81130000000000002</v>
      </c>
      <c r="U13" s="10">
        <v>0.4289</v>
      </c>
      <c r="V13" s="10">
        <v>0.754</v>
      </c>
      <c r="W13" s="10">
        <v>7</v>
      </c>
      <c r="X13" s="10">
        <v>4</v>
      </c>
      <c r="Y13" s="10">
        <v>6</v>
      </c>
      <c r="Z13" s="10">
        <f t="shared" si="2"/>
        <v>40</v>
      </c>
      <c r="AA13" s="35">
        <v>0</v>
      </c>
      <c r="AB13">
        <f t="shared" si="3"/>
        <v>0</v>
      </c>
    </row>
    <row r="14" spans="2:28" x14ac:dyDescent="0.3">
      <c r="C14" s="31"/>
      <c r="D14" s="10"/>
      <c r="E14" s="10"/>
      <c r="F14" s="10"/>
      <c r="G14" s="10"/>
      <c r="H14" s="10"/>
      <c r="I14" s="10"/>
      <c r="J14" s="10"/>
      <c r="K14" s="12"/>
      <c r="L14" s="12"/>
      <c r="M14" s="12"/>
      <c r="N14" s="12"/>
      <c r="O14" s="12"/>
      <c r="P14" s="12"/>
      <c r="Q14" s="12"/>
      <c r="R14" s="18"/>
      <c r="S14" s="10"/>
      <c r="T14" s="10"/>
      <c r="U14" s="10"/>
      <c r="V14" s="10"/>
      <c r="W14" s="10"/>
      <c r="X14" s="10"/>
      <c r="Y14" s="10"/>
      <c r="Z14" s="10"/>
    </row>
    <row r="15" spans="2:28" hidden="1" x14ac:dyDescent="0.3">
      <c r="C15" s="31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2"/>
      <c r="O15" s="12"/>
      <c r="P15" s="12"/>
      <c r="Q15" s="12"/>
      <c r="R15" s="18"/>
      <c r="S15" s="10"/>
      <c r="T15" s="10"/>
      <c r="U15" s="10"/>
      <c r="V15" s="10"/>
      <c r="W15" s="10"/>
      <c r="X15" s="10"/>
      <c r="Y15" s="10"/>
      <c r="Z15" s="10"/>
    </row>
    <row r="16" spans="2:28" hidden="1" x14ac:dyDescent="0.3">
      <c r="C16" s="31"/>
      <c r="D16" s="10" t="s">
        <v>0</v>
      </c>
      <c r="E16" s="10" t="s">
        <v>1</v>
      </c>
      <c r="F16" s="10" t="s">
        <v>2</v>
      </c>
      <c r="G16" s="10" t="s">
        <v>13</v>
      </c>
      <c r="H16" s="10" t="s">
        <v>14</v>
      </c>
      <c r="I16" s="10" t="s">
        <v>15</v>
      </c>
      <c r="J16" s="10" t="s">
        <v>16</v>
      </c>
      <c r="K16" s="12"/>
      <c r="L16" s="12" t="s">
        <v>0</v>
      </c>
      <c r="M16" s="12" t="s">
        <v>1</v>
      </c>
      <c r="N16" s="12" t="s">
        <v>2</v>
      </c>
      <c r="O16" s="12" t="s">
        <v>13</v>
      </c>
      <c r="P16" s="12" t="s">
        <v>14</v>
      </c>
      <c r="Q16" s="12" t="s">
        <v>15</v>
      </c>
      <c r="R16" s="18" t="s">
        <v>16</v>
      </c>
      <c r="S16" s="10"/>
      <c r="T16" s="10" t="s">
        <v>0</v>
      </c>
      <c r="U16" s="10" t="s">
        <v>1</v>
      </c>
      <c r="V16" s="10" t="s">
        <v>2</v>
      </c>
      <c r="W16" s="10" t="s">
        <v>13</v>
      </c>
      <c r="X16" s="10" t="s">
        <v>14</v>
      </c>
      <c r="Y16" s="10" t="s">
        <v>15</v>
      </c>
      <c r="Z16" s="10" t="s">
        <v>16</v>
      </c>
    </row>
    <row r="17" spans="2:27" x14ac:dyDescent="0.3">
      <c r="B17" s="32"/>
      <c r="C17" s="31" t="s">
        <v>3</v>
      </c>
      <c r="D17" s="10">
        <v>0.72499999999999998</v>
      </c>
      <c r="E17" s="10">
        <v>0.6099</v>
      </c>
      <c r="F17" s="13">
        <v>0.79730000000000001</v>
      </c>
      <c r="G17" s="10">
        <v>5</v>
      </c>
      <c r="H17" s="10">
        <v>9</v>
      </c>
      <c r="I17" s="10">
        <v>10</v>
      </c>
      <c r="J17" s="10">
        <f t="shared" si="0"/>
        <v>58</v>
      </c>
      <c r="K17" s="12" t="s">
        <v>3</v>
      </c>
      <c r="L17" s="12">
        <v>0.74080000000000001</v>
      </c>
      <c r="M17" s="12">
        <v>0.49430000000000002</v>
      </c>
      <c r="N17" s="12">
        <v>0.76900000000000002</v>
      </c>
      <c r="O17" s="12">
        <v>1</v>
      </c>
      <c r="P17" s="12">
        <v>3</v>
      </c>
      <c r="Q17" s="12">
        <v>2</v>
      </c>
      <c r="R17" s="15">
        <f t="shared" ref="R17:R26" si="4">O17*2+P17*2+Q17*3</f>
        <v>14</v>
      </c>
      <c r="S17" s="10" t="s">
        <v>3</v>
      </c>
      <c r="T17" s="10">
        <v>0.6885</v>
      </c>
      <c r="U17" s="10">
        <v>0.47010000000000002</v>
      </c>
      <c r="V17" s="10">
        <v>0.71140000000000003</v>
      </c>
      <c r="W17" s="10">
        <v>3</v>
      </c>
      <c r="X17" s="10">
        <v>3</v>
      </c>
      <c r="Y17" s="10">
        <v>3</v>
      </c>
      <c r="Z17" s="15">
        <f t="shared" si="2"/>
        <v>21</v>
      </c>
      <c r="AA17" s="34">
        <v>-2</v>
      </c>
    </row>
    <row r="18" spans="2:27" x14ac:dyDescent="0.3">
      <c r="B18" s="32"/>
      <c r="C18" s="31" t="s">
        <v>4</v>
      </c>
      <c r="D18" s="13">
        <v>0.72499999999999998</v>
      </c>
      <c r="E18" s="13">
        <v>0.61109999999999998</v>
      </c>
      <c r="F18" s="10">
        <v>0.79110000000000003</v>
      </c>
      <c r="G18" s="10">
        <v>10</v>
      </c>
      <c r="H18" s="10">
        <v>10</v>
      </c>
      <c r="I18" s="10">
        <v>9</v>
      </c>
      <c r="J18" s="14">
        <f t="shared" si="0"/>
        <v>67</v>
      </c>
      <c r="K18" s="12" t="s">
        <v>4</v>
      </c>
      <c r="L18" s="12">
        <v>0.93459999999999999</v>
      </c>
      <c r="M18" s="12">
        <v>0.8347</v>
      </c>
      <c r="N18" s="12">
        <v>0.96960000000000002</v>
      </c>
      <c r="O18" s="12">
        <v>6</v>
      </c>
      <c r="P18" s="12">
        <v>7</v>
      </c>
      <c r="Q18" s="12">
        <v>8</v>
      </c>
      <c r="R18" s="18">
        <f t="shared" si="4"/>
        <v>50</v>
      </c>
      <c r="S18" s="10" t="s">
        <v>4</v>
      </c>
      <c r="T18" s="10">
        <v>0.79179999999999995</v>
      </c>
      <c r="U18" s="10">
        <v>0.50180000000000002</v>
      </c>
      <c r="V18" s="10">
        <v>0.754</v>
      </c>
      <c r="W18" s="10">
        <v>8</v>
      </c>
      <c r="X18" s="10">
        <v>6</v>
      </c>
      <c r="Y18" s="10">
        <v>8</v>
      </c>
      <c r="Z18" s="10">
        <f t="shared" si="2"/>
        <v>52</v>
      </c>
      <c r="AA18" s="34">
        <v>1</v>
      </c>
    </row>
    <row r="19" spans="2:27" x14ac:dyDescent="0.3">
      <c r="B19" s="32"/>
      <c r="C19" s="31" t="s">
        <v>5</v>
      </c>
      <c r="D19" s="10">
        <v>0.77500000000000002</v>
      </c>
      <c r="E19" s="10">
        <v>0.59460000000000002</v>
      </c>
      <c r="F19" s="10">
        <v>0.7833</v>
      </c>
      <c r="G19" s="10">
        <v>9</v>
      </c>
      <c r="H19" s="10">
        <v>6</v>
      </c>
      <c r="I19" s="10">
        <v>7</v>
      </c>
      <c r="J19" s="10">
        <f t="shared" si="0"/>
        <v>51</v>
      </c>
      <c r="K19" s="12" t="s">
        <v>5</v>
      </c>
      <c r="L19" s="12">
        <v>0.9446</v>
      </c>
      <c r="M19" s="16">
        <v>0.85650000000000004</v>
      </c>
      <c r="N19" s="16">
        <v>0.9748</v>
      </c>
      <c r="O19" s="12">
        <v>9</v>
      </c>
      <c r="P19" s="12">
        <v>10</v>
      </c>
      <c r="Q19" s="12">
        <v>10</v>
      </c>
      <c r="R19" s="14">
        <f t="shared" si="4"/>
        <v>68</v>
      </c>
      <c r="S19" s="10" t="s">
        <v>5</v>
      </c>
      <c r="T19" s="10">
        <v>0.80120000000000002</v>
      </c>
      <c r="U19" s="10">
        <v>0.47470000000000001</v>
      </c>
      <c r="V19" s="10">
        <v>0.74750000000000005</v>
      </c>
      <c r="W19" s="10">
        <v>9</v>
      </c>
      <c r="X19" s="10">
        <v>4</v>
      </c>
      <c r="Y19" s="10">
        <v>6</v>
      </c>
      <c r="Z19" s="10">
        <f t="shared" si="2"/>
        <v>44</v>
      </c>
      <c r="AA19" s="34">
        <v>1</v>
      </c>
    </row>
    <row r="20" spans="2:27" x14ac:dyDescent="0.3">
      <c r="B20" s="32"/>
      <c r="C20" s="31" t="s">
        <v>6</v>
      </c>
      <c r="D20" s="10">
        <v>0.60499999999999998</v>
      </c>
      <c r="E20" s="10">
        <v>0.50309999999999999</v>
      </c>
      <c r="F20" s="10">
        <v>0.67669999999999997</v>
      </c>
      <c r="G20" s="10">
        <v>1</v>
      </c>
      <c r="H20" s="10">
        <v>1</v>
      </c>
      <c r="I20" s="10">
        <v>1</v>
      </c>
      <c r="J20" s="15">
        <f t="shared" si="0"/>
        <v>7</v>
      </c>
      <c r="K20" s="12" t="s">
        <v>6</v>
      </c>
      <c r="L20" s="16">
        <v>0.94710000000000005</v>
      </c>
      <c r="M20" s="12">
        <v>0.8538</v>
      </c>
      <c r="N20" s="12">
        <v>0.92579999999999996</v>
      </c>
      <c r="O20" s="12">
        <v>10</v>
      </c>
      <c r="P20" s="12">
        <v>9</v>
      </c>
      <c r="Q20" s="12">
        <v>5</v>
      </c>
      <c r="R20" s="18">
        <f t="shared" si="4"/>
        <v>53</v>
      </c>
      <c r="S20" s="10" t="s">
        <v>6</v>
      </c>
      <c r="T20" s="10">
        <v>0.66520000000000001</v>
      </c>
      <c r="U20" s="10">
        <v>0.44400000000000001</v>
      </c>
      <c r="V20" s="10">
        <v>0.68420000000000003</v>
      </c>
      <c r="W20" s="10">
        <v>2</v>
      </c>
      <c r="X20" s="10">
        <v>2</v>
      </c>
      <c r="Y20" s="10">
        <v>1</v>
      </c>
      <c r="Z20" s="15">
        <f t="shared" si="2"/>
        <v>11</v>
      </c>
      <c r="AA20" s="35">
        <v>-2</v>
      </c>
    </row>
    <row r="21" spans="2:27" x14ac:dyDescent="0.3">
      <c r="B21" s="33" t="s">
        <v>20</v>
      </c>
      <c r="C21" s="31" t="s">
        <v>7</v>
      </c>
      <c r="D21" s="10">
        <v>0.70499999999999996</v>
      </c>
      <c r="E21" s="10">
        <v>0.53539999999999999</v>
      </c>
      <c r="F21" s="10">
        <v>0.74690000000000001</v>
      </c>
      <c r="G21" s="10">
        <v>4</v>
      </c>
      <c r="H21" s="10">
        <v>3</v>
      </c>
      <c r="I21" s="10">
        <v>3</v>
      </c>
      <c r="J21" s="15">
        <f t="shared" si="0"/>
        <v>23</v>
      </c>
      <c r="K21" s="12" t="s">
        <v>7</v>
      </c>
      <c r="L21" s="12">
        <v>0.83640000000000003</v>
      </c>
      <c r="M21" s="12">
        <v>0.63549999999999995</v>
      </c>
      <c r="N21" s="12">
        <v>0.85760000000000003</v>
      </c>
      <c r="O21" s="12">
        <v>4</v>
      </c>
      <c r="P21" s="12">
        <v>4</v>
      </c>
      <c r="Q21" s="12">
        <v>4</v>
      </c>
      <c r="R21" s="15">
        <f t="shared" si="4"/>
        <v>28</v>
      </c>
      <c r="S21" s="10" t="s">
        <v>7</v>
      </c>
      <c r="T21" s="10">
        <v>0.75280000000000002</v>
      </c>
      <c r="U21" s="10">
        <v>0.51390000000000002</v>
      </c>
      <c r="V21" s="10">
        <v>0.76249999999999996</v>
      </c>
      <c r="W21" s="10">
        <v>4</v>
      </c>
      <c r="X21" s="10">
        <v>8</v>
      </c>
      <c r="Y21" s="10">
        <v>9</v>
      </c>
      <c r="Z21" s="10">
        <f t="shared" si="2"/>
        <v>51</v>
      </c>
      <c r="AA21" s="35">
        <v>-2</v>
      </c>
    </row>
    <row r="22" spans="2:27" x14ac:dyDescent="0.3">
      <c r="B22" s="32"/>
      <c r="C22" s="31" t="s">
        <v>8</v>
      </c>
      <c r="D22" s="10">
        <v>0.74</v>
      </c>
      <c r="E22" s="10">
        <v>0.59379999999999999</v>
      </c>
      <c r="F22" s="10">
        <v>0.7671</v>
      </c>
      <c r="G22" s="10">
        <v>7</v>
      </c>
      <c r="H22" s="10">
        <v>5</v>
      </c>
      <c r="I22" s="10">
        <v>5</v>
      </c>
      <c r="J22" s="10">
        <f t="shared" si="0"/>
        <v>39</v>
      </c>
      <c r="K22" s="12" t="s">
        <v>8</v>
      </c>
      <c r="L22" s="12">
        <v>0.75249999999999995</v>
      </c>
      <c r="M22" s="12">
        <v>0.49399999999999999</v>
      </c>
      <c r="N22" s="12">
        <v>0.77170000000000005</v>
      </c>
      <c r="O22" s="12">
        <v>2</v>
      </c>
      <c r="P22" s="12">
        <v>2</v>
      </c>
      <c r="Q22" s="12">
        <v>3</v>
      </c>
      <c r="R22" s="15">
        <f t="shared" si="4"/>
        <v>17</v>
      </c>
      <c r="S22" s="10" t="s">
        <v>8</v>
      </c>
      <c r="T22" s="10">
        <v>0.76629999999999998</v>
      </c>
      <c r="U22" s="13">
        <v>0.52729999999999999</v>
      </c>
      <c r="V22" s="10">
        <v>0.74670000000000003</v>
      </c>
      <c r="W22" s="10">
        <v>6</v>
      </c>
      <c r="X22" s="10">
        <v>10</v>
      </c>
      <c r="Y22" s="10">
        <v>5</v>
      </c>
      <c r="Z22" s="10">
        <f t="shared" si="2"/>
        <v>47</v>
      </c>
      <c r="AA22" s="35">
        <v>-1</v>
      </c>
    </row>
    <row r="23" spans="2:27" x14ac:dyDescent="0.3">
      <c r="B23" s="32"/>
      <c r="C23" s="31" t="s">
        <v>9</v>
      </c>
      <c r="D23" s="10">
        <v>0.67500000000000004</v>
      </c>
      <c r="E23" s="10">
        <v>0.60609999999999997</v>
      </c>
      <c r="F23" s="10">
        <v>0.75570000000000004</v>
      </c>
      <c r="G23" s="10">
        <v>2</v>
      </c>
      <c r="H23" s="10">
        <v>7</v>
      </c>
      <c r="I23" s="10">
        <v>4</v>
      </c>
      <c r="J23" s="10">
        <f t="shared" si="0"/>
        <v>30</v>
      </c>
      <c r="K23" s="12" t="s">
        <v>9</v>
      </c>
      <c r="L23" s="12">
        <v>0.77349999999999997</v>
      </c>
      <c r="M23" s="12">
        <v>0.43509999999999999</v>
      </c>
      <c r="N23" s="12">
        <v>0.73319999999999996</v>
      </c>
      <c r="O23" s="12">
        <v>3</v>
      </c>
      <c r="P23" s="12">
        <v>1</v>
      </c>
      <c r="Q23" s="12">
        <v>1</v>
      </c>
      <c r="R23" s="15">
        <f t="shared" si="4"/>
        <v>11</v>
      </c>
      <c r="S23" s="10" t="s">
        <v>9</v>
      </c>
      <c r="T23" s="10">
        <v>0.39069999999999999</v>
      </c>
      <c r="U23" s="10">
        <v>0.38900000000000001</v>
      </c>
      <c r="V23" s="10">
        <v>0.70809999999999995</v>
      </c>
      <c r="W23" s="10">
        <v>1</v>
      </c>
      <c r="X23" s="10">
        <v>1</v>
      </c>
      <c r="Y23" s="10">
        <v>2</v>
      </c>
      <c r="Z23" s="15">
        <f t="shared" si="2"/>
        <v>10</v>
      </c>
      <c r="AA23" s="35">
        <v>-2</v>
      </c>
    </row>
    <row r="24" spans="2:27" x14ac:dyDescent="0.3">
      <c r="B24" s="32"/>
      <c r="C24" s="31" t="s">
        <v>10</v>
      </c>
      <c r="D24" s="10">
        <v>0.73</v>
      </c>
      <c r="E24" s="10">
        <v>0.54239999999999999</v>
      </c>
      <c r="F24" s="10">
        <v>0.77810000000000001</v>
      </c>
      <c r="G24" s="10">
        <v>6</v>
      </c>
      <c r="H24" s="10">
        <v>4</v>
      </c>
      <c r="I24" s="10">
        <v>6</v>
      </c>
      <c r="J24" s="10">
        <f t="shared" si="0"/>
        <v>38</v>
      </c>
      <c r="K24" s="12" t="s">
        <v>10</v>
      </c>
      <c r="L24" s="12">
        <v>0.93959999999999999</v>
      </c>
      <c r="M24" s="12">
        <v>0.84809999999999997</v>
      </c>
      <c r="N24" s="12">
        <v>0.9728</v>
      </c>
      <c r="O24" s="12">
        <v>8</v>
      </c>
      <c r="P24" s="12">
        <v>8</v>
      </c>
      <c r="Q24" s="12">
        <v>9</v>
      </c>
      <c r="R24" s="18">
        <f t="shared" si="4"/>
        <v>59</v>
      </c>
      <c r="S24" s="10" t="s">
        <v>10</v>
      </c>
      <c r="T24" s="13">
        <v>0.80730000000000002</v>
      </c>
      <c r="U24" s="10">
        <v>0.51219999999999999</v>
      </c>
      <c r="V24" s="13">
        <v>0.76570000000000005</v>
      </c>
      <c r="W24" s="10">
        <v>10</v>
      </c>
      <c r="X24" s="10">
        <v>7</v>
      </c>
      <c r="Y24" s="10">
        <v>10</v>
      </c>
      <c r="Z24" s="14">
        <f t="shared" si="2"/>
        <v>64</v>
      </c>
      <c r="AA24" s="35">
        <v>1</v>
      </c>
    </row>
    <row r="25" spans="2:27" x14ac:dyDescent="0.3">
      <c r="B25" s="32"/>
      <c r="C25" s="31" t="s">
        <v>11</v>
      </c>
      <c r="D25" s="10">
        <v>0.68</v>
      </c>
      <c r="E25" s="10">
        <v>0.51519999999999999</v>
      </c>
      <c r="F25" s="10">
        <v>0.74170000000000003</v>
      </c>
      <c r="G25" s="10">
        <v>3</v>
      </c>
      <c r="H25" s="10">
        <v>2</v>
      </c>
      <c r="I25" s="10">
        <v>2</v>
      </c>
      <c r="J25" s="15">
        <f t="shared" si="0"/>
        <v>16</v>
      </c>
      <c r="K25" s="12" t="s">
        <v>11</v>
      </c>
      <c r="L25" s="12">
        <v>0.90769999999999995</v>
      </c>
      <c r="M25" s="12">
        <v>0.78090000000000004</v>
      </c>
      <c r="N25" s="12">
        <v>0.94189999999999996</v>
      </c>
      <c r="O25" s="12">
        <v>5</v>
      </c>
      <c r="P25" s="12">
        <v>5</v>
      </c>
      <c r="Q25" s="12">
        <v>6</v>
      </c>
      <c r="R25" s="18">
        <f t="shared" si="4"/>
        <v>38</v>
      </c>
      <c r="S25" s="10" t="s">
        <v>11</v>
      </c>
      <c r="T25" s="10">
        <v>0.75600000000000001</v>
      </c>
      <c r="U25" s="10">
        <v>0.4768</v>
      </c>
      <c r="V25" s="10">
        <v>0.72389999999999999</v>
      </c>
      <c r="W25" s="10">
        <v>5</v>
      </c>
      <c r="X25" s="10">
        <v>5</v>
      </c>
      <c r="Y25" s="10">
        <v>4</v>
      </c>
      <c r="Z25" s="10">
        <f t="shared" si="2"/>
        <v>32</v>
      </c>
      <c r="AA25" s="35">
        <v>-1</v>
      </c>
    </row>
    <row r="26" spans="2:27" x14ac:dyDescent="0.3">
      <c r="B26" s="32"/>
      <c r="C26" s="31" t="s">
        <v>12</v>
      </c>
      <c r="D26" s="10">
        <v>0.75</v>
      </c>
      <c r="E26" s="10">
        <v>0.60940000000000005</v>
      </c>
      <c r="F26" s="10">
        <v>0.7893</v>
      </c>
      <c r="G26" s="10">
        <v>8</v>
      </c>
      <c r="H26" s="10">
        <v>8</v>
      </c>
      <c r="I26" s="10">
        <v>8</v>
      </c>
      <c r="J26" s="10">
        <f t="shared" si="0"/>
        <v>56</v>
      </c>
      <c r="K26" s="12" t="s">
        <v>12</v>
      </c>
      <c r="L26" s="12">
        <v>0.93459999999999999</v>
      </c>
      <c r="M26" s="12">
        <v>0.82509999999999994</v>
      </c>
      <c r="N26" s="12">
        <v>0.95709999999999995</v>
      </c>
      <c r="O26" s="12">
        <v>6</v>
      </c>
      <c r="P26" s="12">
        <v>6</v>
      </c>
      <c r="Q26" s="12">
        <v>7</v>
      </c>
      <c r="R26" s="18">
        <f t="shared" si="4"/>
        <v>45</v>
      </c>
      <c r="S26" s="10" t="s">
        <v>12</v>
      </c>
      <c r="T26" s="10">
        <v>0.7772</v>
      </c>
      <c r="U26" s="10">
        <v>0.51649999999999996</v>
      </c>
      <c r="V26" s="10">
        <v>0.75109999999999999</v>
      </c>
      <c r="W26" s="10">
        <v>7</v>
      </c>
      <c r="X26" s="10">
        <v>9</v>
      </c>
      <c r="Y26" s="10">
        <v>7</v>
      </c>
      <c r="Z26" s="10">
        <f t="shared" si="2"/>
        <v>53</v>
      </c>
      <c r="AA26" s="3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A7F7-F64A-439C-B7EA-19E4AA0E71F3}">
  <dimension ref="C2:O11"/>
  <sheetViews>
    <sheetView topLeftCell="B1" zoomScale="148" zoomScaleNormal="148" workbookViewId="0">
      <selection activeCell="D16" sqref="D16"/>
    </sheetView>
  </sheetViews>
  <sheetFormatPr defaultRowHeight="14.4" x14ac:dyDescent="0.3"/>
  <cols>
    <col min="3" max="3" width="31.109375" bestFit="1" customWidth="1"/>
  </cols>
  <sheetData>
    <row r="2" spans="3:15" x14ac:dyDescent="0.3">
      <c r="C2" s="23"/>
      <c r="D2" s="19" t="s">
        <v>41</v>
      </c>
      <c r="E2" s="20"/>
      <c r="F2" s="21"/>
      <c r="G2" s="43" t="s">
        <v>42</v>
      </c>
      <c r="H2" s="44"/>
      <c r="I2" s="22"/>
      <c r="J2" s="19" t="s">
        <v>43</v>
      </c>
      <c r="K2" s="20"/>
      <c r="L2" s="21"/>
      <c r="M2" s="43" t="s">
        <v>45</v>
      </c>
      <c r="N2" s="44"/>
      <c r="O2" s="22"/>
    </row>
    <row r="3" spans="3:15" x14ac:dyDescent="0.3">
      <c r="C3" s="23"/>
      <c r="D3" s="10" t="s">
        <v>0</v>
      </c>
      <c r="E3" s="10" t="s">
        <v>1</v>
      </c>
      <c r="F3" s="10" t="s">
        <v>2</v>
      </c>
      <c r="G3" s="18" t="s">
        <v>0</v>
      </c>
      <c r="H3" s="18" t="s">
        <v>1</v>
      </c>
      <c r="I3" s="18" t="s">
        <v>2</v>
      </c>
      <c r="J3" s="10" t="s">
        <v>0</v>
      </c>
      <c r="K3" s="10" t="s">
        <v>1</v>
      </c>
      <c r="L3" s="10" t="s">
        <v>2</v>
      </c>
      <c r="M3" s="18" t="s">
        <v>0</v>
      </c>
      <c r="N3" s="18" t="s">
        <v>1</v>
      </c>
      <c r="O3" s="18" t="s">
        <v>2</v>
      </c>
    </row>
    <row r="4" spans="3:15" x14ac:dyDescent="0.3">
      <c r="C4" s="23" t="s">
        <v>39</v>
      </c>
      <c r="D4" s="10">
        <v>0</v>
      </c>
      <c r="E4" s="10">
        <v>0</v>
      </c>
      <c r="F4" s="10">
        <v>0</v>
      </c>
      <c r="G4" s="18">
        <v>0</v>
      </c>
      <c r="H4" s="18">
        <v>0</v>
      </c>
      <c r="I4" s="18">
        <v>0</v>
      </c>
      <c r="J4" s="10">
        <v>0</v>
      </c>
      <c r="K4" s="10">
        <v>0</v>
      </c>
      <c r="L4" s="10">
        <v>0</v>
      </c>
      <c r="M4" s="30">
        <v>0</v>
      </c>
      <c r="N4" s="18">
        <v>0</v>
      </c>
      <c r="O4" s="18">
        <v>0</v>
      </c>
    </row>
    <row r="5" spans="3:15" x14ac:dyDescent="0.3">
      <c r="C5" s="23" t="s">
        <v>33</v>
      </c>
      <c r="D5" s="10">
        <f>-(0.765-0.775)</f>
        <v>1.0000000000000009E-2</v>
      </c>
      <c r="E5" s="10">
        <f>-(0.5556-0.6154)</f>
        <v>5.9799999999999964E-2</v>
      </c>
      <c r="F5" s="13">
        <f>-(0.8006-0.8154)</f>
        <v>1.4800000000000035E-2</v>
      </c>
      <c r="G5" s="30">
        <f>-(0.9304-0.9388)</f>
        <v>8.3999999999999631E-3</v>
      </c>
      <c r="H5" s="18">
        <f>-(0.8151-0.845)</f>
        <v>2.9899999999999927E-2</v>
      </c>
      <c r="I5" s="18">
        <f>-(0.976-0.9751)</f>
        <v>-9.000000000000119E-4</v>
      </c>
      <c r="J5" s="10">
        <f>-(0.8147-0.8132)</f>
        <v>-1.4999999999999458E-3</v>
      </c>
      <c r="K5" s="10">
        <f>-(0.4636-0.5034)</f>
        <v>3.9799999999999947E-2</v>
      </c>
      <c r="L5" s="10">
        <f>-(0.773-0.7654)</f>
        <v>-7.6000000000000512E-3</v>
      </c>
      <c r="M5" s="18">
        <f>-(0.9261-0.9199)</f>
        <v>-6.1999999999999833E-3</v>
      </c>
      <c r="N5" s="18">
        <f>-(0.2041-0.1292)</f>
        <v>-7.4899999999999994E-2</v>
      </c>
      <c r="O5" s="18">
        <f>-(0.7313-0.7069)</f>
        <v>-2.4399999999999977E-2</v>
      </c>
    </row>
    <row r="6" spans="3:15" x14ac:dyDescent="0.3">
      <c r="C6" s="23" t="s">
        <v>34</v>
      </c>
      <c r="D6" s="10">
        <f>-(0.765-0.6)</f>
        <v>-0.16500000000000004</v>
      </c>
      <c r="E6" s="10">
        <f>-(0.5556-0.5495)</f>
        <v>-6.0999999999999943E-3</v>
      </c>
      <c r="F6" s="10">
        <f>-(0.8006-0.7568)</f>
        <v>-4.379999999999995E-2</v>
      </c>
      <c r="G6" s="18">
        <f>-(0.9304-0.8926)</f>
        <v>-3.7800000000000056E-2</v>
      </c>
      <c r="H6" s="18">
        <f>-(0.8151-0.7739)</f>
        <v>-4.1200000000000014E-2</v>
      </c>
      <c r="I6" s="18">
        <f>-(0.976-0.9533)</f>
        <v>-2.2699999999999942E-2</v>
      </c>
      <c r="J6" s="10">
        <f>-(0.8147-0.5463)</f>
        <v>-0.26839999999999997</v>
      </c>
      <c r="K6" s="10">
        <f>-(0.4636-0.4296)</f>
        <v>-3.400000000000003E-2</v>
      </c>
      <c r="L6" s="10">
        <f>-(0.773-0.6823)</f>
        <v>-9.0700000000000003E-2</v>
      </c>
      <c r="M6" s="18">
        <f>-(0.9261-0.0988)</f>
        <v>-0.82730000000000004</v>
      </c>
      <c r="N6" s="18">
        <f>-(0.2041-0.1505)</f>
        <v>-5.3600000000000009E-2</v>
      </c>
      <c r="O6" s="18">
        <f>-(0.7313-0.5544)</f>
        <v>-0.17689999999999995</v>
      </c>
    </row>
    <row r="7" spans="3:15" x14ac:dyDescent="0.3">
      <c r="C7" s="23" t="s">
        <v>35</v>
      </c>
      <c r="D7" s="10">
        <f>-(0.765-0.69)</f>
        <v>-7.5000000000000067E-2</v>
      </c>
      <c r="E7" s="10">
        <f>-(0.5556-0.5867)</f>
        <v>3.1100000000000017E-2</v>
      </c>
      <c r="F7" s="10">
        <f>-(0.8006-0.7769)</f>
        <v>-2.3699999999999943E-2</v>
      </c>
      <c r="G7" s="18">
        <f>-(0.9304-0.9354)</f>
        <v>5.0000000000000044E-3</v>
      </c>
      <c r="H7" s="18">
        <f>-(0.8151-0.8326)</f>
        <v>1.749999999999996E-2</v>
      </c>
      <c r="I7" s="18">
        <f>-(0.976-0.9711)</f>
        <v>-4.9000000000000155E-3</v>
      </c>
      <c r="J7" s="10">
        <f>-(0.8147-0.7833)</f>
        <v>-3.1399999999999983E-2</v>
      </c>
      <c r="K7" s="10">
        <f>-(0.4636-0.5276)</f>
        <v>6.3999999999999946E-2</v>
      </c>
      <c r="L7" s="10">
        <f>-(0.773-0.7677)</f>
        <v>-5.2999999999999714E-3</v>
      </c>
      <c r="M7" s="18">
        <f>-(0.9261-0.7056)</f>
        <v>-0.22050000000000003</v>
      </c>
      <c r="N7" s="18">
        <f>-(0.2041-0.2269)</f>
        <v>2.2799999999999987E-2</v>
      </c>
      <c r="O7" s="18">
        <f>-(0.7313-0.684)</f>
        <v>-4.7299999999999898E-2</v>
      </c>
    </row>
    <row r="8" spans="3:15" x14ac:dyDescent="0.3">
      <c r="C8" s="23" t="s">
        <v>40</v>
      </c>
      <c r="D8" s="10">
        <f>-(0.765-0.775)</f>
        <v>1.0000000000000009E-2</v>
      </c>
      <c r="E8" s="10">
        <f>-(0.5556-0.6341)</f>
        <v>7.8500000000000014E-2</v>
      </c>
      <c r="F8" s="10">
        <f>-(0.8006-0.8089)</f>
        <v>8.2999999999999741E-3</v>
      </c>
      <c r="G8" s="18">
        <f>-(0.9304-0.9354)</f>
        <v>5.0000000000000044E-3</v>
      </c>
      <c r="H8" s="18">
        <f>-(0.8151-0.8358)</f>
        <v>2.0699999999999941E-2</v>
      </c>
      <c r="I8" s="18">
        <f>-(0.976-0.973)</f>
        <v>-3.0000000000000027E-3</v>
      </c>
      <c r="J8" s="10">
        <f>-(0.8147-0.8133)</f>
        <v>-1.3999999999999568E-3</v>
      </c>
      <c r="K8" s="10">
        <f>-(0.4636-0.5121)</f>
        <v>4.8499999999999988E-2</v>
      </c>
      <c r="L8" s="10">
        <f>-(0.773-0.7661)</f>
        <v>-6.9000000000000172E-3</v>
      </c>
      <c r="M8" s="18">
        <f>-(0.9261-0.9198)</f>
        <v>-6.3000000000000833E-3</v>
      </c>
      <c r="N8" s="18">
        <f>-(0.2041-0.1351)</f>
        <v>-6.9000000000000006E-2</v>
      </c>
      <c r="O8" s="18">
        <f>-(0.7313-0.7128)</f>
        <v>-1.8499999999999961E-2</v>
      </c>
    </row>
    <row r="9" spans="3:15" x14ac:dyDescent="0.3">
      <c r="C9" s="23" t="s">
        <v>37</v>
      </c>
      <c r="D9" s="10">
        <f>-(0.765-0.64)</f>
        <v>-0.125</v>
      </c>
      <c r="E9" s="10">
        <f>-(0.5556-0.5663)</f>
        <v>1.0700000000000043E-2</v>
      </c>
      <c r="F9" s="10">
        <f>-(0.8006-0.7733)</f>
        <v>-2.7299999999999991E-2</v>
      </c>
      <c r="G9" s="18">
        <f>-(0.9304-0.8943)</f>
        <v>-3.6100000000000021E-2</v>
      </c>
      <c r="H9" s="18">
        <f>-(0.8151-0.7797)</f>
        <v>-3.5400000000000098E-2</v>
      </c>
      <c r="I9" s="18">
        <f>-(0.976-0.9649)</f>
        <v>-1.1099999999999999E-2</v>
      </c>
      <c r="J9" s="10">
        <f>-(0.8147-0.7073)</f>
        <v>-0.10739999999999994</v>
      </c>
      <c r="K9" s="10">
        <f>-(0.4636-0.5073)</f>
        <v>4.3699999999999961E-2</v>
      </c>
      <c r="L9" s="10">
        <f>-(0.773-0.7685)</f>
        <v>-4.5000000000000595E-3</v>
      </c>
      <c r="M9" s="18">
        <f>-(0.9261-0.6528)</f>
        <v>-0.27329999999999999</v>
      </c>
      <c r="N9" s="18">
        <f>-(0.2041-0.2386)</f>
        <v>3.4500000000000003E-2</v>
      </c>
      <c r="O9" s="18">
        <f>-(0.7313-0.7313)</f>
        <v>0</v>
      </c>
    </row>
    <row r="10" spans="3:15" x14ac:dyDescent="0.3">
      <c r="C10" s="23" t="s">
        <v>38</v>
      </c>
      <c r="D10" s="13">
        <f>-(0.765-0.78)</f>
        <v>1.5000000000000013E-2</v>
      </c>
      <c r="E10" s="13">
        <f>-(0.5556-0.6406)</f>
        <v>8.4999999999999964E-2</v>
      </c>
      <c r="F10" s="10">
        <f>-(0.8006-0.8142)</f>
        <v>1.3600000000000056E-2</v>
      </c>
      <c r="G10" s="18">
        <f>-(0.9304-0.9354)</f>
        <v>5.0000000000000044E-3</v>
      </c>
      <c r="H10" s="18">
        <f>-(0.8151-0.8406)</f>
        <v>2.5499999999999967E-2</v>
      </c>
      <c r="I10" s="18">
        <f>-(0.976-0.9741)</f>
        <v>-1.9000000000000128E-3</v>
      </c>
      <c r="J10" s="10">
        <f>-(0.8147-0.808)</f>
        <v>-6.6999999999999282E-3</v>
      </c>
      <c r="K10" s="13">
        <f>-(0.4636-0.5336)</f>
        <v>6.9999999999999951E-2</v>
      </c>
      <c r="L10" s="10">
        <f>-(0.773-0.7722)</f>
        <v>-8.0000000000002292E-4</v>
      </c>
      <c r="M10" s="18">
        <f>-(0.9261-0.9233)</f>
        <v>-2.8000000000000247E-3</v>
      </c>
      <c r="N10" s="30">
        <f>-(0.2041-0.2876)</f>
        <v>8.3500000000000019E-2</v>
      </c>
      <c r="O10" s="30">
        <f>-(0.7313-0.7483)</f>
        <v>1.7000000000000015E-2</v>
      </c>
    </row>
    <row r="11" spans="3:15" x14ac:dyDescent="0.3">
      <c r="C11" s="23" t="s">
        <v>36</v>
      </c>
      <c r="D11" s="13">
        <f>-(0.765-0.78)</f>
        <v>1.5000000000000013E-2</v>
      </c>
      <c r="E11" s="10">
        <f>-(0.5556-0.551)</f>
        <v>-4.5999999999999375E-3</v>
      </c>
      <c r="F11" s="10">
        <f>-(0.8006-0.7799)</f>
        <v>-2.0699999999999941E-2</v>
      </c>
      <c r="G11" s="30">
        <f>-(0.9304-0.9388)</f>
        <v>8.3999999999999631E-3</v>
      </c>
      <c r="H11" s="30">
        <f>-(0.8151-0.8482)</f>
        <v>3.3099999999999907E-2</v>
      </c>
      <c r="I11" s="30">
        <f>-(0.976-0.9821)</f>
        <v>6.0999999999999943E-3</v>
      </c>
      <c r="J11" s="13">
        <f>-(0.8147-0.8223)</f>
        <v>7.6000000000000512E-3</v>
      </c>
      <c r="K11" s="10">
        <f>-(0.4636-0.5163)</f>
        <v>5.2699999999999969E-2</v>
      </c>
      <c r="L11" s="13">
        <f>-(0.773-0.783)</f>
        <v>1.0000000000000009E-2</v>
      </c>
      <c r="M11" s="18">
        <f>-(0.9261-0.8093)</f>
        <v>-0.11680000000000001</v>
      </c>
      <c r="N11" s="18">
        <f>-(0.2041-0.223)</f>
        <v>1.89E-2</v>
      </c>
      <c r="O11" s="18">
        <f>-(0.7313-0.6471)</f>
        <v>-8.4199999999999942E-2</v>
      </c>
    </row>
  </sheetData>
  <pageMargins left="0.7" right="0.7" top="0.75" bottom="0.75" header="0.3" footer="0.3"/>
  <ignoredErrors>
    <ignoredError sqref="G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4069-D033-4235-8ED2-0C9DC450BB70}">
  <dimension ref="C2:T20"/>
  <sheetViews>
    <sheetView zoomScale="72" zoomScaleNormal="149" workbookViewId="0">
      <selection activeCell="N22" sqref="N22"/>
    </sheetView>
  </sheetViews>
  <sheetFormatPr defaultRowHeight="14.4" x14ac:dyDescent="0.3"/>
  <cols>
    <col min="3" max="3" width="9.77734375" customWidth="1"/>
    <col min="4" max="4" width="20.44140625" bestFit="1" customWidth="1"/>
    <col min="8" max="8" width="0" hidden="1" customWidth="1"/>
    <col min="12" max="12" width="0" hidden="1" customWidth="1"/>
    <col min="16" max="16" width="0" hidden="1" customWidth="1"/>
  </cols>
  <sheetData>
    <row r="2" spans="3:20" x14ac:dyDescent="0.3">
      <c r="C2" s="41"/>
      <c r="D2" s="42"/>
      <c r="E2" s="19" t="s">
        <v>41</v>
      </c>
      <c r="F2" s="20"/>
      <c r="G2" s="21"/>
      <c r="I2" s="43" t="s">
        <v>42</v>
      </c>
      <c r="J2" s="44"/>
      <c r="K2" s="22"/>
      <c r="M2" s="19" t="s">
        <v>43</v>
      </c>
      <c r="N2" s="20"/>
      <c r="O2" s="21"/>
      <c r="Q2" s="43" t="s">
        <v>45</v>
      </c>
      <c r="R2" s="44"/>
      <c r="S2" s="22"/>
    </row>
    <row r="3" spans="3:20" ht="14.4" customHeight="1" x14ac:dyDescent="0.3">
      <c r="C3" s="37"/>
      <c r="D3" s="31"/>
      <c r="E3" s="13" t="s">
        <v>0</v>
      </c>
      <c r="F3" s="13" t="s">
        <v>1</v>
      </c>
      <c r="G3" s="13" t="s">
        <v>2</v>
      </c>
      <c r="H3" s="38"/>
      <c r="I3" s="30" t="s">
        <v>0</v>
      </c>
      <c r="J3" s="30" t="s">
        <v>1</v>
      </c>
      <c r="K3" s="30" t="s">
        <v>2</v>
      </c>
      <c r="L3" s="38"/>
      <c r="M3" s="13" t="s">
        <v>0</v>
      </c>
      <c r="N3" s="13" t="s">
        <v>1</v>
      </c>
      <c r="O3" s="13" t="s">
        <v>2</v>
      </c>
      <c r="P3" s="38"/>
      <c r="Q3" s="30" t="s">
        <v>0</v>
      </c>
      <c r="R3" s="30" t="s">
        <v>1</v>
      </c>
      <c r="S3" s="45" t="s">
        <v>2</v>
      </c>
      <c r="T3" s="47"/>
    </row>
    <row r="4" spans="3:20" ht="14.4" customHeight="1" x14ac:dyDescent="0.3">
      <c r="C4" s="50" t="s">
        <v>24</v>
      </c>
      <c r="D4" s="31" t="s">
        <v>4</v>
      </c>
      <c r="E4" s="10">
        <v>0.755</v>
      </c>
      <c r="F4" s="10">
        <v>0.51490000000000002</v>
      </c>
      <c r="G4" s="10">
        <v>0.76870000000000005</v>
      </c>
      <c r="H4" s="11" t="s">
        <v>4</v>
      </c>
      <c r="I4" s="18">
        <v>0.92030000000000001</v>
      </c>
      <c r="J4" s="18">
        <v>0.77539999999999998</v>
      </c>
      <c r="K4" s="18">
        <v>0.97370000000000001</v>
      </c>
      <c r="L4" s="11" t="s">
        <v>4</v>
      </c>
      <c r="M4" s="10">
        <v>0.80979999999999996</v>
      </c>
      <c r="N4" s="13">
        <v>0.46360000000000001</v>
      </c>
      <c r="O4" s="10">
        <v>0.76039999999999996</v>
      </c>
      <c r="P4" s="11" t="s">
        <v>4</v>
      </c>
      <c r="Q4" s="39">
        <v>0.92610000000000003</v>
      </c>
      <c r="R4" s="18">
        <v>0.14940000000000001</v>
      </c>
      <c r="S4" s="43">
        <v>0.7026</v>
      </c>
      <c r="T4" s="47"/>
    </row>
    <row r="5" spans="3:20" x14ac:dyDescent="0.3">
      <c r="C5" s="50"/>
      <c r="D5" s="31" t="s">
        <v>5</v>
      </c>
      <c r="E5" s="10">
        <v>0.76</v>
      </c>
      <c r="F5" s="13">
        <v>0.55559999999999998</v>
      </c>
      <c r="G5" s="10">
        <v>0.76829999999999998</v>
      </c>
      <c r="H5" s="11" t="s">
        <v>5</v>
      </c>
      <c r="I5" s="30">
        <v>0.9304</v>
      </c>
      <c r="J5" s="30">
        <v>0.81510000000000005</v>
      </c>
      <c r="K5" s="18">
        <v>0.96860000000000002</v>
      </c>
      <c r="L5" s="11" t="s">
        <v>5</v>
      </c>
      <c r="M5" s="10">
        <v>0.80600000000000005</v>
      </c>
      <c r="N5" s="10">
        <v>0.44569999999999999</v>
      </c>
      <c r="O5" s="10">
        <v>0.75409999999999999</v>
      </c>
      <c r="P5" s="11" t="s">
        <v>5</v>
      </c>
      <c r="Q5" s="18">
        <v>0.91959999999999997</v>
      </c>
      <c r="R5" s="18">
        <v>9.9900000000000003E-2</v>
      </c>
      <c r="S5" s="43">
        <v>0.70850000000000002</v>
      </c>
      <c r="T5" s="47"/>
    </row>
    <row r="6" spans="3:20" x14ac:dyDescent="0.3">
      <c r="C6" s="50"/>
      <c r="D6" s="31" t="s">
        <v>17</v>
      </c>
      <c r="E6" s="10">
        <v>0.755</v>
      </c>
      <c r="F6" s="10">
        <v>0.54210000000000003</v>
      </c>
      <c r="G6" s="13">
        <v>0.80059999999999998</v>
      </c>
      <c r="H6" s="11" t="s">
        <v>17</v>
      </c>
      <c r="I6" s="18">
        <v>0.92530000000000001</v>
      </c>
      <c r="J6" s="18">
        <v>0.7954</v>
      </c>
      <c r="K6" s="18">
        <v>0.97199999999999998</v>
      </c>
      <c r="L6" s="11" t="s">
        <v>17</v>
      </c>
      <c r="M6" s="10">
        <v>0.81120000000000003</v>
      </c>
      <c r="N6" s="10">
        <v>0.45400000000000001</v>
      </c>
      <c r="O6" s="10">
        <v>0.76800000000000002</v>
      </c>
      <c r="P6" s="11" t="s">
        <v>17</v>
      </c>
      <c r="Q6" s="18">
        <v>0.92020000000000002</v>
      </c>
      <c r="R6" s="18">
        <v>5.1799999999999999E-2</v>
      </c>
      <c r="S6" s="43">
        <v>0.72319999999999995</v>
      </c>
      <c r="T6" s="47"/>
    </row>
    <row r="7" spans="3:20" x14ac:dyDescent="0.3">
      <c r="C7" s="50"/>
      <c r="D7" s="31" t="s">
        <v>18</v>
      </c>
      <c r="E7" s="10">
        <v>0.73</v>
      </c>
      <c r="F7" s="10">
        <v>0.5</v>
      </c>
      <c r="G7" s="10">
        <v>0.76670000000000005</v>
      </c>
      <c r="H7" s="11" t="s">
        <v>18</v>
      </c>
      <c r="I7" s="18">
        <v>0.91949999999999998</v>
      </c>
      <c r="J7" s="18">
        <v>0.78280000000000005</v>
      </c>
      <c r="K7" s="18">
        <v>0.96579999999999999</v>
      </c>
      <c r="L7" s="11" t="s">
        <v>18</v>
      </c>
      <c r="M7" s="39">
        <v>0.81469999999999998</v>
      </c>
      <c r="N7" s="10">
        <v>0.46329999999999999</v>
      </c>
      <c r="O7" s="10">
        <v>0.7681</v>
      </c>
      <c r="P7" s="11" t="s">
        <v>18</v>
      </c>
      <c r="Q7" s="18">
        <v>0.9194</v>
      </c>
      <c r="R7" s="18">
        <v>3.1699999999999999E-2</v>
      </c>
      <c r="S7" s="43">
        <v>0.71699999999999997</v>
      </c>
      <c r="T7" s="47"/>
    </row>
    <row r="8" spans="3:20" x14ac:dyDescent="0.3">
      <c r="C8" s="50"/>
      <c r="D8" s="31" t="s">
        <v>10</v>
      </c>
      <c r="E8" s="13">
        <v>0.76500000000000001</v>
      </c>
      <c r="F8" s="10">
        <v>0.5524</v>
      </c>
      <c r="G8" s="10">
        <v>0.78920000000000001</v>
      </c>
      <c r="H8" s="11" t="s">
        <v>10</v>
      </c>
      <c r="I8" s="18">
        <v>0.92869999999999997</v>
      </c>
      <c r="J8" s="18">
        <v>0.81069999999999998</v>
      </c>
      <c r="K8" s="39">
        <v>0.97599999999999998</v>
      </c>
      <c r="L8" s="11" t="s">
        <v>10</v>
      </c>
      <c r="M8" s="10">
        <v>0.81399999999999995</v>
      </c>
      <c r="N8" s="10">
        <v>0.4572</v>
      </c>
      <c r="O8" s="39">
        <v>0.77300000000000002</v>
      </c>
      <c r="P8" s="11" t="s">
        <v>10</v>
      </c>
      <c r="Q8" s="18">
        <v>0.92520000000000002</v>
      </c>
      <c r="R8" s="39">
        <v>0.2041</v>
      </c>
      <c r="S8" s="46">
        <v>0.73129999999999995</v>
      </c>
      <c r="T8" s="47"/>
    </row>
    <row r="9" spans="3:20" hidden="1" x14ac:dyDescent="0.3">
      <c r="C9" s="37"/>
      <c r="D9" s="31"/>
      <c r="E9" s="10" t="s">
        <v>0</v>
      </c>
      <c r="F9" s="10" t="s">
        <v>1</v>
      </c>
      <c r="G9" s="10" t="s">
        <v>2</v>
      </c>
      <c r="H9" s="11"/>
      <c r="I9" s="18" t="s">
        <v>0</v>
      </c>
      <c r="J9" s="18" t="s">
        <v>1</v>
      </c>
      <c r="K9" s="18" t="s">
        <v>2</v>
      </c>
      <c r="L9" s="11"/>
      <c r="M9" s="10" t="s">
        <v>0</v>
      </c>
      <c r="N9" s="10" t="s">
        <v>1</v>
      </c>
      <c r="O9" s="10" t="s">
        <v>2</v>
      </c>
      <c r="P9" s="11"/>
      <c r="Q9" s="18" t="s">
        <v>0</v>
      </c>
      <c r="R9" s="18" t="s">
        <v>1</v>
      </c>
      <c r="S9" s="43" t="s">
        <v>2</v>
      </c>
      <c r="T9" s="47"/>
    </row>
    <row r="10" spans="3:20" x14ac:dyDescent="0.3">
      <c r="C10" s="51" t="s">
        <v>20</v>
      </c>
      <c r="D10" s="31" t="s">
        <v>4</v>
      </c>
      <c r="E10" s="10">
        <v>0.755</v>
      </c>
      <c r="F10" s="10">
        <v>0.56640000000000001</v>
      </c>
      <c r="G10" s="10">
        <v>0.77880000000000005</v>
      </c>
      <c r="H10" s="11" t="s">
        <v>4</v>
      </c>
      <c r="I10" s="18">
        <v>0.93120000000000003</v>
      </c>
      <c r="J10" s="18">
        <v>0.82920000000000005</v>
      </c>
      <c r="K10" s="18">
        <v>0.97060000000000002</v>
      </c>
      <c r="L10" s="11" t="s">
        <v>4</v>
      </c>
      <c r="M10" s="10">
        <v>0.79330000000000001</v>
      </c>
      <c r="N10" s="10">
        <v>0.50319999999999998</v>
      </c>
      <c r="O10" s="10">
        <v>0.75109999999999999</v>
      </c>
      <c r="P10" s="11" t="s">
        <v>4</v>
      </c>
      <c r="Q10" s="18">
        <v>0.91879999999999995</v>
      </c>
      <c r="R10" s="18">
        <v>7.7299999999999994E-2</v>
      </c>
      <c r="S10" s="43">
        <v>0.67469999999999997</v>
      </c>
      <c r="T10" s="47"/>
    </row>
    <row r="11" spans="3:20" x14ac:dyDescent="0.3">
      <c r="C11" s="51"/>
      <c r="D11" s="31" t="s">
        <v>5</v>
      </c>
      <c r="E11" s="10">
        <v>0.73499999999999999</v>
      </c>
      <c r="F11" s="10">
        <v>0.55459999999999998</v>
      </c>
      <c r="G11" s="10">
        <v>0.7742</v>
      </c>
      <c r="H11" s="11" t="s">
        <v>5</v>
      </c>
      <c r="I11" s="18">
        <v>0.93620000000000003</v>
      </c>
      <c r="J11" s="18">
        <v>0.83760000000000001</v>
      </c>
      <c r="K11" s="18">
        <v>0.97270000000000001</v>
      </c>
      <c r="L11" s="11" t="s">
        <v>5</v>
      </c>
      <c r="M11" s="10">
        <v>0.80179999999999996</v>
      </c>
      <c r="N11" s="10">
        <v>0.4819</v>
      </c>
      <c r="O11" s="10">
        <v>0.73740000000000006</v>
      </c>
      <c r="P11" s="11" t="s">
        <v>5</v>
      </c>
      <c r="Q11" s="18">
        <v>0.91710000000000003</v>
      </c>
      <c r="R11" s="18">
        <v>6.2E-2</v>
      </c>
      <c r="S11" s="43">
        <v>0.68640000000000001</v>
      </c>
      <c r="T11" s="47"/>
    </row>
    <row r="12" spans="3:20" x14ac:dyDescent="0.3">
      <c r="C12" s="51"/>
      <c r="D12" s="31" t="s">
        <v>17</v>
      </c>
      <c r="E12" s="39">
        <v>0.77500000000000002</v>
      </c>
      <c r="F12" s="39">
        <v>0.61539999999999995</v>
      </c>
      <c r="G12" s="39">
        <v>0.81540000000000001</v>
      </c>
      <c r="H12" s="11" t="s">
        <v>17</v>
      </c>
      <c r="I12" s="18">
        <v>0.93289999999999995</v>
      </c>
      <c r="J12" s="18">
        <v>0.8246</v>
      </c>
      <c r="K12" s="18">
        <v>0.9708</v>
      </c>
      <c r="L12" s="11" t="s">
        <v>17</v>
      </c>
      <c r="M12" s="13">
        <v>0.81320000000000003</v>
      </c>
      <c r="N12" s="10">
        <v>0.4788</v>
      </c>
      <c r="O12" s="13">
        <v>0.76539999999999997</v>
      </c>
      <c r="P12" s="11" t="s">
        <v>17</v>
      </c>
      <c r="Q12" s="30">
        <v>0.91990000000000005</v>
      </c>
      <c r="R12" s="18">
        <v>4.1300000000000003E-2</v>
      </c>
      <c r="S12" s="45">
        <v>0.70689999999999997</v>
      </c>
      <c r="T12" s="47"/>
    </row>
    <row r="13" spans="3:20" x14ac:dyDescent="0.3">
      <c r="C13" s="51"/>
      <c r="D13" s="31" t="s">
        <v>18</v>
      </c>
      <c r="E13" s="10">
        <v>0.73499999999999999</v>
      </c>
      <c r="F13" s="10">
        <v>0.54700000000000004</v>
      </c>
      <c r="G13" s="10">
        <v>0.77490000000000003</v>
      </c>
      <c r="H13" s="11" t="s">
        <v>18</v>
      </c>
      <c r="I13" s="18">
        <v>0.92620000000000002</v>
      </c>
      <c r="J13" s="18">
        <v>0.80700000000000005</v>
      </c>
      <c r="K13" s="18">
        <v>0.96699999999999997</v>
      </c>
      <c r="L13" s="11" t="s">
        <v>18</v>
      </c>
      <c r="M13" s="10">
        <v>0.8085</v>
      </c>
      <c r="N13" s="10">
        <v>0.48770000000000002</v>
      </c>
      <c r="O13" s="10">
        <v>0.7601</v>
      </c>
      <c r="P13" s="11" t="s">
        <v>18</v>
      </c>
      <c r="Q13" s="18">
        <v>0.91969999999999996</v>
      </c>
      <c r="R13" s="18">
        <v>1.8599999999999998E-2</v>
      </c>
      <c r="S13" s="43">
        <v>0.69499999999999995</v>
      </c>
      <c r="T13" s="47"/>
    </row>
    <row r="14" spans="3:20" x14ac:dyDescent="0.3">
      <c r="C14" s="51"/>
      <c r="D14" s="31" t="s">
        <v>10</v>
      </c>
      <c r="E14" s="39">
        <v>0.77500000000000002</v>
      </c>
      <c r="F14" s="10">
        <v>0.6018</v>
      </c>
      <c r="G14" s="10">
        <v>0.79359999999999997</v>
      </c>
      <c r="H14" s="11" t="s">
        <v>10</v>
      </c>
      <c r="I14" s="39">
        <v>0.93879999999999997</v>
      </c>
      <c r="J14" s="39">
        <v>0.84499999999999997</v>
      </c>
      <c r="K14" s="30">
        <v>0.97509999999999997</v>
      </c>
      <c r="L14" s="11" t="s">
        <v>10</v>
      </c>
      <c r="M14" s="10">
        <v>0.80300000000000005</v>
      </c>
      <c r="N14" s="39">
        <v>0.50339999999999996</v>
      </c>
      <c r="O14" s="10">
        <v>0.76190000000000002</v>
      </c>
      <c r="P14" s="11" t="s">
        <v>10</v>
      </c>
      <c r="Q14" s="18">
        <v>0.91379999999999995</v>
      </c>
      <c r="R14" s="30">
        <v>0.12920000000000001</v>
      </c>
      <c r="S14" s="43">
        <v>0.67030000000000001</v>
      </c>
      <c r="T14" s="47"/>
    </row>
    <row r="15" spans="3:20" ht="14.4" hidden="1" customHeight="1" x14ac:dyDescent="0.3">
      <c r="C15" s="37"/>
      <c r="D15" s="31"/>
      <c r="E15" s="10" t="s">
        <v>0</v>
      </c>
      <c r="F15" s="10" t="s">
        <v>1</v>
      </c>
      <c r="G15" s="10" t="s">
        <v>2</v>
      </c>
      <c r="H15" s="11"/>
      <c r="I15" s="18" t="s">
        <v>0</v>
      </c>
      <c r="J15" s="18" t="s">
        <v>1</v>
      </c>
      <c r="K15" s="18" t="s">
        <v>2</v>
      </c>
      <c r="L15" s="11"/>
      <c r="M15" s="10" t="s">
        <v>0</v>
      </c>
      <c r="N15" s="10" t="s">
        <v>1</v>
      </c>
      <c r="O15" s="10" t="s">
        <v>2</v>
      </c>
      <c r="P15" s="11"/>
      <c r="Q15" s="18" t="s">
        <v>0</v>
      </c>
      <c r="R15" s="18" t="s">
        <v>1</v>
      </c>
      <c r="S15" s="43" t="s">
        <v>2</v>
      </c>
      <c r="T15" s="47"/>
    </row>
    <row r="16" spans="3:20" ht="14.4" customHeight="1" x14ac:dyDescent="0.3">
      <c r="C16" s="50" t="s">
        <v>21</v>
      </c>
      <c r="D16" s="31" t="s">
        <v>4</v>
      </c>
      <c r="E16" s="10">
        <v>0.59</v>
      </c>
      <c r="F16" s="13">
        <v>0.54949999999999999</v>
      </c>
      <c r="G16" s="13">
        <v>0.75680000000000003</v>
      </c>
      <c r="H16" s="11" t="s">
        <v>4</v>
      </c>
      <c r="I16" s="30">
        <v>0.89259999999999995</v>
      </c>
      <c r="J16" s="30">
        <v>0.77390000000000003</v>
      </c>
      <c r="K16" s="30">
        <v>0.95330000000000004</v>
      </c>
      <c r="L16" s="11" t="s">
        <v>4</v>
      </c>
      <c r="M16" s="13">
        <v>0.54630000000000001</v>
      </c>
      <c r="N16" s="13">
        <v>0.42959999999999998</v>
      </c>
      <c r="O16" s="13">
        <v>0.68230000000000002</v>
      </c>
      <c r="P16" s="11" t="s">
        <v>4</v>
      </c>
      <c r="Q16" s="30">
        <v>9.8799999999999999E-2</v>
      </c>
      <c r="R16" s="30">
        <v>0.15049999999999999</v>
      </c>
      <c r="S16" s="43">
        <v>0.53239999999999998</v>
      </c>
      <c r="T16" s="47"/>
    </row>
    <row r="17" spans="3:20" x14ac:dyDescent="0.3">
      <c r="C17" s="50"/>
      <c r="D17" s="31" t="s">
        <v>5</v>
      </c>
      <c r="E17" s="10">
        <v>0.56000000000000005</v>
      </c>
      <c r="F17" s="10">
        <v>0.52170000000000005</v>
      </c>
      <c r="G17" s="10">
        <v>0.69669999999999999</v>
      </c>
      <c r="H17" s="11" t="s">
        <v>5</v>
      </c>
      <c r="I17" s="18">
        <v>0.82299999999999995</v>
      </c>
      <c r="J17" s="18">
        <v>0.67589999999999995</v>
      </c>
      <c r="K17" s="18">
        <v>0.94499999999999995</v>
      </c>
      <c r="L17" s="11" t="s">
        <v>5</v>
      </c>
      <c r="M17" s="10">
        <v>0.45369999999999999</v>
      </c>
      <c r="N17" s="10">
        <v>0.40010000000000001</v>
      </c>
      <c r="O17" s="10">
        <v>0.63060000000000005</v>
      </c>
      <c r="P17" s="11" t="s">
        <v>5</v>
      </c>
      <c r="Q17" s="18">
        <v>9.3899999999999997E-2</v>
      </c>
      <c r="R17" s="18">
        <v>0.15010000000000001</v>
      </c>
      <c r="S17" s="43">
        <v>0.55259999999999998</v>
      </c>
      <c r="T17" s="47"/>
    </row>
    <row r="18" spans="3:20" x14ac:dyDescent="0.3">
      <c r="C18" s="50"/>
      <c r="D18" s="31" t="s">
        <v>17</v>
      </c>
      <c r="E18" s="10">
        <v>0.59</v>
      </c>
      <c r="F18" s="13">
        <v>0.54949999999999999</v>
      </c>
      <c r="G18" s="10">
        <v>0.74129999999999996</v>
      </c>
      <c r="H18" s="11" t="s">
        <v>17</v>
      </c>
      <c r="I18" s="18">
        <v>0.85150000000000003</v>
      </c>
      <c r="J18" s="18">
        <v>0.71309999999999996</v>
      </c>
      <c r="K18" s="18">
        <v>0.9415</v>
      </c>
      <c r="L18" s="11" t="s">
        <v>17</v>
      </c>
      <c r="M18" s="10">
        <v>0.45569999999999999</v>
      </c>
      <c r="N18" s="10">
        <v>0.40600000000000003</v>
      </c>
      <c r="O18" s="10">
        <v>0.65529999999999999</v>
      </c>
      <c r="P18" s="11" t="s">
        <v>17</v>
      </c>
      <c r="Q18" s="18">
        <v>8.9899999999999994E-2</v>
      </c>
      <c r="R18" s="18">
        <v>0.14990000000000001</v>
      </c>
      <c r="S18" s="45">
        <v>0.5544</v>
      </c>
      <c r="T18" s="47"/>
    </row>
    <row r="19" spans="3:20" x14ac:dyDescent="0.3">
      <c r="C19" s="50"/>
      <c r="D19" s="31" t="s">
        <v>18</v>
      </c>
      <c r="E19" s="10">
        <v>0.56999999999999995</v>
      </c>
      <c r="F19" s="10">
        <v>0.53759999999999997</v>
      </c>
      <c r="G19" s="10">
        <v>0.69869999999999999</v>
      </c>
      <c r="H19" s="11" t="s">
        <v>18</v>
      </c>
      <c r="I19" s="18">
        <v>0.81630000000000003</v>
      </c>
      <c r="J19" s="18">
        <v>0.66869999999999996</v>
      </c>
      <c r="K19" s="18">
        <v>0.9405</v>
      </c>
      <c r="L19" s="11" t="s">
        <v>18</v>
      </c>
      <c r="M19" s="10">
        <v>0.4748</v>
      </c>
      <c r="N19" s="10">
        <v>0.41110000000000002</v>
      </c>
      <c r="O19" s="10">
        <v>0.65869999999999995</v>
      </c>
      <c r="P19" s="11" t="s">
        <v>18</v>
      </c>
      <c r="Q19" s="18">
        <v>8.8099999999999998E-2</v>
      </c>
      <c r="R19" s="18">
        <v>0.14929999999999999</v>
      </c>
      <c r="S19" s="43">
        <v>0.54710000000000003</v>
      </c>
      <c r="T19" s="47"/>
    </row>
    <row r="20" spans="3:20" x14ac:dyDescent="0.3">
      <c r="C20" s="50"/>
      <c r="D20" s="31" t="s">
        <v>10</v>
      </c>
      <c r="E20" s="13">
        <v>0.6</v>
      </c>
      <c r="F20" s="10">
        <v>0.54549999999999998</v>
      </c>
      <c r="G20" s="10">
        <v>0.74250000000000005</v>
      </c>
      <c r="H20" s="11" t="s">
        <v>10</v>
      </c>
      <c r="I20" s="18">
        <v>0.85740000000000005</v>
      </c>
      <c r="J20" s="18">
        <v>0.72399999999999998</v>
      </c>
      <c r="K20" s="18">
        <v>0.94979999999999998</v>
      </c>
      <c r="L20" s="11" t="s">
        <v>10</v>
      </c>
      <c r="M20" s="10">
        <v>0.45350000000000001</v>
      </c>
      <c r="N20" s="10">
        <v>0.4037</v>
      </c>
      <c r="O20" s="10">
        <v>0.64339999999999997</v>
      </c>
      <c r="P20" s="11" t="s">
        <v>10</v>
      </c>
      <c r="Q20" s="18">
        <v>9.2799999999999994E-2</v>
      </c>
      <c r="R20" s="18">
        <v>0.14979999999999999</v>
      </c>
      <c r="S20" s="43">
        <v>0.54169999999999996</v>
      </c>
      <c r="T20" s="47"/>
    </row>
  </sheetData>
  <mergeCells count="3">
    <mergeCell ref="C4:C8"/>
    <mergeCell ref="C10:C14"/>
    <mergeCell ref="C16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A5D8-4F75-4457-8684-5D0F72ABF549}">
  <dimension ref="C2:T45"/>
  <sheetViews>
    <sheetView zoomScale="63" zoomScaleNormal="110" workbookViewId="0">
      <selection activeCell="T43" sqref="T43"/>
    </sheetView>
  </sheetViews>
  <sheetFormatPr defaultRowHeight="14.4" x14ac:dyDescent="0.3"/>
  <cols>
    <col min="3" max="3" width="16" customWidth="1"/>
    <col min="4" max="4" width="21.109375" customWidth="1"/>
    <col min="5" max="5" width="29.88671875" bestFit="1" customWidth="1"/>
    <col min="9" max="9" width="0" hidden="1" customWidth="1"/>
    <col min="13" max="13" width="0" hidden="1" customWidth="1"/>
    <col min="17" max="17" width="0" hidden="1" customWidth="1"/>
    <col min="20" max="20" width="10.44140625" customWidth="1"/>
  </cols>
  <sheetData>
    <row r="2" spans="3:20" x14ac:dyDescent="0.3">
      <c r="C2" s="54"/>
      <c r="D2" s="55"/>
      <c r="E2" s="42"/>
      <c r="F2" s="24" t="s">
        <v>41</v>
      </c>
      <c r="G2" s="25"/>
      <c r="H2" s="26"/>
      <c r="I2" s="1"/>
      <c r="J2" s="54" t="s">
        <v>42</v>
      </c>
      <c r="K2" s="55"/>
      <c r="L2" s="42"/>
      <c r="M2" s="1"/>
      <c r="N2" s="56" t="s">
        <v>43</v>
      </c>
      <c r="O2" s="56"/>
      <c r="P2" s="56"/>
      <c r="Q2" s="1"/>
      <c r="R2" s="45" t="s">
        <v>45</v>
      </c>
      <c r="S2" s="57"/>
      <c r="T2" s="29"/>
    </row>
    <row r="3" spans="3:20" x14ac:dyDescent="0.3">
      <c r="C3" s="58" t="s">
        <v>46</v>
      </c>
      <c r="D3" s="58" t="s">
        <v>47</v>
      </c>
      <c r="E3" s="31" t="s">
        <v>48</v>
      </c>
      <c r="F3" s="13" t="s">
        <v>0</v>
      </c>
      <c r="G3" s="13" t="s">
        <v>1</v>
      </c>
      <c r="H3" s="13" t="s">
        <v>2</v>
      </c>
      <c r="I3" s="38"/>
      <c r="J3" s="30" t="s">
        <v>0</v>
      </c>
      <c r="K3" s="30" t="s">
        <v>1</v>
      </c>
      <c r="L3" s="30" t="s">
        <v>2</v>
      </c>
      <c r="M3" s="38"/>
      <c r="N3" s="13" t="s">
        <v>0</v>
      </c>
      <c r="O3" s="13" t="s">
        <v>1</v>
      </c>
      <c r="P3" s="13" t="s">
        <v>2</v>
      </c>
      <c r="Q3" s="38"/>
      <c r="R3" s="30" t="s">
        <v>0</v>
      </c>
      <c r="S3" s="30" t="s">
        <v>1</v>
      </c>
      <c r="T3" s="30" t="s">
        <v>2</v>
      </c>
    </row>
    <row r="4" spans="3:20" x14ac:dyDescent="0.3">
      <c r="C4" s="50" t="s">
        <v>27</v>
      </c>
      <c r="D4" s="50" t="s">
        <v>24</v>
      </c>
      <c r="E4" s="31" t="s">
        <v>4</v>
      </c>
      <c r="F4" s="10">
        <v>0.755</v>
      </c>
      <c r="G4" s="10">
        <v>0.51490000000000002</v>
      </c>
      <c r="H4" s="10">
        <v>0.76870000000000005</v>
      </c>
      <c r="I4" s="11" t="s">
        <v>4</v>
      </c>
      <c r="J4" s="18">
        <v>0.92030000000000001</v>
      </c>
      <c r="K4" s="18">
        <v>0.77539999999999998</v>
      </c>
      <c r="L4" s="18">
        <v>0.97370000000000001</v>
      </c>
      <c r="M4" s="11" t="s">
        <v>4</v>
      </c>
      <c r="N4" s="10">
        <v>0.80979999999999996</v>
      </c>
      <c r="O4" s="13">
        <v>0.46360000000000001</v>
      </c>
      <c r="P4" s="10">
        <v>0.76039999999999996</v>
      </c>
      <c r="Q4" s="11" t="s">
        <v>4</v>
      </c>
      <c r="R4" s="39">
        <v>0.92610000000000003</v>
      </c>
      <c r="S4" s="18">
        <v>0.14940000000000001</v>
      </c>
      <c r="T4" s="18">
        <v>0.7026</v>
      </c>
    </row>
    <row r="5" spans="3:20" x14ac:dyDescent="0.3">
      <c r="C5" s="50"/>
      <c r="D5" s="50"/>
      <c r="E5" s="31" t="s">
        <v>5</v>
      </c>
      <c r="F5" s="10">
        <v>0.76</v>
      </c>
      <c r="G5" s="13">
        <v>0.55559999999999998</v>
      </c>
      <c r="H5" s="10">
        <v>0.76829999999999998</v>
      </c>
      <c r="I5" s="11" t="s">
        <v>5</v>
      </c>
      <c r="J5" s="30">
        <v>0.9304</v>
      </c>
      <c r="K5" s="30">
        <v>0.81510000000000005</v>
      </c>
      <c r="L5" s="18">
        <v>0.96860000000000002</v>
      </c>
      <c r="M5" s="11" t="s">
        <v>5</v>
      </c>
      <c r="N5" s="10">
        <v>0.80600000000000005</v>
      </c>
      <c r="O5" s="10">
        <v>0.44569999999999999</v>
      </c>
      <c r="P5" s="10">
        <v>0.75409999999999999</v>
      </c>
      <c r="Q5" s="11" t="s">
        <v>5</v>
      </c>
      <c r="R5" s="18">
        <v>0.91959999999999997</v>
      </c>
      <c r="S5" s="18">
        <v>9.9900000000000003E-2</v>
      </c>
      <c r="T5" s="18">
        <v>0.70850000000000002</v>
      </c>
    </row>
    <row r="6" spans="3:20" x14ac:dyDescent="0.3">
      <c r="C6" s="50"/>
      <c r="D6" s="50"/>
      <c r="E6" s="31" t="s">
        <v>17</v>
      </c>
      <c r="F6" s="10">
        <v>0.755</v>
      </c>
      <c r="G6" s="10">
        <v>0.54210000000000003</v>
      </c>
      <c r="H6" s="13">
        <v>0.80059999999999998</v>
      </c>
      <c r="I6" s="11" t="s">
        <v>17</v>
      </c>
      <c r="J6" s="18">
        <v>0.92530000000000001</v>
      </c>
      <c r="K6" s="18">
        <v>0.7954</v>
      </c>
      <c r="L6" s="18">
        <v>0.97199999999999998</v>
      </c>
      <c r="M6" s="11" t="s">
        <v>17</v>
      </c>
      <c r="N6" s="10">
        <v>0.81120000000000003</v>
      </c>
      <c r="O6" s="10">
        <v>0.45400000000000001</v>
      </c>
      <c r="P6" s="10">
        <v>0.76800000000000002</v>
      </c>
      <c r="Q6" s="11" t="s">
        <v>17</v>
      </c>
      <c r="R6" s="18">
        <v>0.92020000000000002</v>
      </c>
      <c r="S6" s="18">
        <v>5.1799999999999999E-2</v>
      </c>
      <c r="T6" s="18">
        <v>0.72319999999999995</v>
      </c>
    </row>
    <row r="7" spans="3:20" x14ac:dyDescent="0.3">
      <c r="C7" s="50"/>
      <c r="D7" s="50"/>
      <c r="E7" s="31" t="s">
        <v>18</v>
      </c>
      <c r="F7" s="10">
        <v>0.73</v>
      </c>
      <c r="G7" s="10">
        <v>0.5</v>
      </c>
      <c r="H7" s="10">
        <v>0.76670000000000005</v>
      </c>
      <c r="I7" s="11" t="s">
        <v>18</v>
      </c>
      <c r="J7" s="18">
        <v>0.91949999999999998</v>
      </c>
      <c r="K7" s="18">
        <v>0.78280000000000005</v>
      </c>
      <c r="L7" s="18">
        <v>0.96579999999999999</v>
      </c>
      <c r="M7" s="11" t="s">
        <v>18</v>
      </c>
      <c r="N7" s="13">
        <v>0.81469999999999998</v>
      </c>
      <c r="O7" s="10">
        <v>0.46329999999999999</v>
      </c>
      <c r="P7" s="10">
        <v>0.7681</v>
      </c>
      <c r="Q7" s="11" t="s">
        <v>18</v>
      </c>
      <c r="R7" s="18">
        <v>0.9194</v>
      </c>
      <c r="S7" s="18">
        <v>3.1699999999999999E-2</v>
      </c>
      <c r="T7" s="18">
        <v>0.71699999999999997</v>
      </c>
    </row>
    <row r="8" spans="3:20" x14ac:dyDescent="0.3">
      <c r="C8" s="50"/>
      <c r="D8" s="50"/>
      <c r="E8" s="31" t="s">
        <v>10</v>
      </c>
      <c r="F8" s="13">
        <v>0.76500000000000001</v>
      </c>
      <c r="G8" s="10">
        <v>0.5524</v>
      </c>
      <c r="H8" s="10">
        <v>0.78920000000000001</v>
      </c>
      <c r="I8" s="11" t="s">
        <v>10</v>
      </c>
      <c r="J8" s="18">
        <v>0.92869999999999997</v>
      </c>
      <c r="K8" s="18">
        <v>0.81069999999999998</v>
      </c>
      <c r="L8" s="30">
        <v>0.97599999999999998</v>
      </c>
      <c r="M8" s="11" t="s">
        <v>10</v>
      </c>
      <c r="N8" s="10">
        <v>0.81399999999999995</v>
      </c>
      <c r="O8" s="10">
        <v>0.4572</v>
      </c>
      <c r="P8" s="13">
        <v>0.77300000000000002</v>
      </c>
      <c r="Q8" s="11" t="s">
        <v>10</v>
      </c>
      <c r="R8" s="18">
        <v>0.92520000000000002</v>
      </c>
      <c r="S8" s="30">
        <v>0.2041</v>
      </c>
      <c r="T8" s="30">
        <v>0.73129999999999995</v>
      </c>
    </row>
    <row r="9" spans="3:20" hidden="1" x14ac:dyDescent="0.3">
      <c r="C9" s="58"/>
      <c r="D9" s="58"/>
      <c r="E9" s="31"/>
      <c r="F9" s="10" t="s">
        <v>0</v>
      </c>
      <c r="G9" s="10" t="s">
        <v>1</v>
      </c>
      <c r="H9" s="10" t="s">
        <v>2</v>
      </c>
      <c r="I9" s="11"/>
      <c r="J9" s="18" t="s">
        <v>0</v>
      </c>
      <c r="K9" s="18" t="s">
        <v>1</v>
      </c>
      <c r="L9" s="18" t="s">
        <v>2</v>
      </c>
      <c r="M9" s="11"/>
      <c r="N9" s="10" t="s">
        <v>0</v>
      </c>
      <c r="O9" s="10" t="s">
        <v>1</v>
      </c>
      <c r="P9" s="10" t="s">
        <v>2</v>
      </c>
      <c r="Q9" s="11"/>
      <c r="R9" s="18" t="s">
        <v>0</v>
      </c>
      <c r="S9" s="18" t="s">
        <v>1</v>
      </c>
      <c r="T9" s="18" t="s">
        <v>2</v>
      </c>
    </row>
    <row r="10" spans="3:20" hidden="1" x14ac:dyDescent="0.3">
      <c r="C10" s="51" t="s">
        <v>28</v>
      </c>
      <c r="D10" s="51" t="s">
        <v>20</v>
      </c>
      <c r="E10" s="31" t="s">
        <v>4</v>
      </c>
      <c r="F10" s="10">
        <v>0.755</v>
      </c>
      <c r="G10" s="10">
        <v>0.56640000000000001</v>
      </c>
      <c r="H10" s="10">
        <v>0.77880000000000005</v>
      </c>
      <c r="I10" s="11" t="s">
        <v>4</v>
      </c>
      <c r="J10" s="18">
        <v>0.93120000000000003</v>
      </c>
      <c r="K10" s="18">
        <v>0.82920000000000005</v>
      </c>
      <c r="L10" s="18">
        <v>0.97060000000000002</v>
      </c>
      <c r="M10" s="11" t="s">
        <v>4</v>
      </c>
      <c r="N10" s="10">
        <v>0.79330000000000001</v>
      </c>
      <c r="O10" s="10">
        <v>0.50319999999999998</v>
      </c>
      <c r="P10" s="10">
        <v>0.75109999999999999</v>
      </c>
      <c r="Q10" s="11" t="s">
        <v>4</v>
      </c>
      <c r="R10" s="18">
        <v>0.91879999999999995</v>
      </c>
      <c r="S10" s="18">
        <v>7.7299999999999994E-2</v>
      </c>
      <c r="T10" s="18">
        <v>0.67469999999999997</v>
      </c>
    </row>
    <row r="11" spans="3:20" hidden="1" x14ac:dyDescent="0.3">
      <c r="C11" s="51"/>
      <c r="D11" s="51"/>
      <c r="E11" s="31" t="s">
        <v>5</v>
      </c>
      <c r="F11" s="10">
        <v>0.73499999999999999</v>
      </c>
      <c r="G11" s="10">
        <v>0.55459999999999998</v>
      </c>
      <c r="H11" s="10">
        <v>0.7742</v>
      </c>
      <c r="I11" s="11" t="s">
        <v>5</v>
      </c>
      <c r="J11" s="18">
        <v>0.93620000000000003</v>
      </c>
      <c r="K11" s="18">
        <v>0.83760000000000001</v>
      </c>
      <c r="L11" s="18">
        <v>0.97270000000000001</v>
      </c>
      <c r="M11" s="11" t="s">
        <v>5</v>
      </c>
      <c r="N11" s="10">
        <v>0.80179999999999996</v>
      </c>
      <c r="O11" s="10">
        <v>0.4819</v>
      </c>
      <c r="P11" s="10">
        <v>0.73740000000000006</v>
      </c>
      <c r="Q11" s="11" t="s">
        <v>5</v>
      </c>
      <c r="R11" s="18">
        <v>0.91710000000000003</v>
      </c>
      <c r="S11" s="18">
        <v>6.2E-2</v>
      </c>
      <c r="T11" s="18">
        <v>0.68640000000000001</v>
      </c>
    </row>
    <row r="12" spans="3:20" hidden="1" x14ac:dyDescent="0.3">
      <c r="C12" s="51"/>
      <c r="D12" s="51"/>
      <c r="E12" s="31" t="s">
        <v>17</v>
      </c>
      <c r="F12" s="13">
        <v>0.77500000000000002</v>
      </c>
      <c r="G12" s="13">
        <v>0.61539999999999995</v>
      </c>
      <c r="H12" s="13">
        <v>0.81540000000000001</v>
      </c>
      <c r="I12" s="11" t="s">
        <v>17</v>
      </c>
      <c r="J12" s="18">
        <v>0.93289999999999995</v>
      </c>
      <c r="K12" s="18">
        <v>0.8246</v>
      </c>
      <c r="L12" s="18">
        <v>0.9708</v>
      </c>
      <c r="M12" s="11" t="s">
        <v>17</v>
      </c>
      <c r="N12" s="13">
        <v>0.81320000000000003</v>
      </c>
      <c r="O12" s="10">
        <v>0.4788</v>
      </c>
      <c r="P12" s="13">
        <v>0.76539999999999997</v>
      </c>
      <c r="Q12" s="11" t="s">
        <v>17</v>
      </c>
      <c r="R12" s="30">
        <v>0.91990000000000005</v>
      </c>
      <c r="S12" s="18">
        <v>4.1300000000000003E-2</v>
      </c>
      <c r="T12" s="30">
        <v>0.70689999999999997</v>
      </c>
    </row>
    <row r="13" spans="3:20" hidden="1" x14ac:dyDescent="0.3">
      <c r="C13" s="51"/>
      <c r="D13" s="51"/>
      <c r="E13" s="31" t="s">
        <v>18</v>
      </c>
      <c r="F13" s="10">
        <v>0.73499999999999999</v>
      </c>
      <c r="G13" s="10">
        <v>0.54700000000000004</v>
      </c>
      <c r="H13" s="10">
        <v>0.77490000000000003</v>
      </c>
      <c r="I13" s="11" t="s">
        <v>18</v>
      </c>
      <c r="J13" s="18">
        <v>0.92620000000000002</v>
      </c>
      <c r="K13" s="18">
        <v>0.80700000000000005</v>
      </c>
      <c r="L13" s="18">
        <v>0.96699999999999997</v>
      </c>
      <c r="M13" s="11" t="s">
        <v>18</v>
      </c>
      <c r="N13" s="10">
        <v>0.8085</v>
      </c>
      <c r="O13" s="10">
        <v>0.48770000000000002</v>
      </c>
      <c r="P13" s="10">
        <v>0.7601</v>
      </c>
      <c r="Q13" s="11" t="s">
        <v>18</v>
      </c>
      <c r="R13" s="18">
        <v>0.91969999999999996</v>
      </c>
      <c r="S13" s="18">
        <v>1.8599999999999998E-2</v>
      </c>
      <c r="T13" s="18">
        <v>0.69499999999999995</v>
      </c>
    </row>
    <row r="14" spans="3:20" hidden="1" x14ac:dyDescent="0.3">
      <c r="C14" s="51"/>
      <c r="D14" s="51"/>
      <c r="E14" s="31" t="s">
        <v>10</v>
      </c>
      <c r="F14" s="13">
        <v>0.77500000000000002</v>
      </c>
      <c r="G14" s="10">
        <v>0.6018</v>
      </c>
      <c r="H14" s="10">
        <v>0.79359999999999997</v>
      </c>
      <c r="I14" s="11" t="s">
        <v>10</v>
      </c>
      <c r="J14" s="30">
        <v>0.93879999999999997</v>
      </c>
      <c r="K14" s="30">
        <v>0.84499999999999997</v>
      </c>
      <c r="L14" s="30">
        <v>0.97509999999999997</v>
      </c>
      <c r="M14" s="11" t="s">
        <v>10</v>
      </c>
      <c r="N14" s="10">
        <v>0.80300000000000005</v>
      </c>
      <c r="O14" s="13">
        <v>0.50339999999999996</v>
      </c>
      <c r="P14" s="10">
        <v>0.76190000000000002</v>
      </c>
      <c r="Q14" s="11" t="s">
        <v>10</v>
      </c>
      <c r="R14" s="18">
        <v>0.91379999999999995</v>
      </c>
      <c r="S14" s="30">
        <v>0.12920000000000001</v>
      </c>
      <c r="T14" s="18">
        <v>0.67030000000000001</v>
      </c>
    </row>
    <row r="15" spans="3:20" hidden="1" x14ac:dyDescent="0.3">
      <c r="C15" s="58"/>
      <c r="D15" s="58"/>
      <c r="E15" s="31"/>
      <c r="F15" s="10" t="s">
        <v>0</v>
      </c>
      <c r="G15" s="10" t="s">
        <v>1</v>
      </c>
      <c r="H15" s="10" t="s">
        <v>2</v>
      </c>
      <c r="I15" s="11"/>
      <c r="J15" s="18" t="s">
        <v>0</v>
      </c>
      <c r="K15" s="18" t="s">
        <v>1</v>
      </c>
      <c r="L15" s="18" t="s">
        <v>2</v>
      </c>
      <c r="M15" s="11"/>
      <c r="N15" s="10" t="s">
        <v>0</v>
      </c>
      <c r="O15" s="10" t="s">
        <v>1</v>
      </c>
      <c r="P15" s="10" t="s">
        <v>2</v>
      </c>
      <c r="Q15" s="11"/>
      <c r="R15" s="18" t="s">
        <v>0</v>
      </c>
      <c r="S15" s="18" t="s">
        <v>1</v>
      </c>
      <c r="T15" s="18" t="s">
        <v>2</v>
      </c>
    </row>
    <row r="16" spans="3:20" hidden="1" x14ac:dyDescent="0.3">
      <c r="C16" s="50" t="s">
        <v>29</v>
      </c>
      <c r="D16" s="50" t="s">
        <v>21</v>
      </c>
      <c r="E16" s="31" t="s">
        <v>4</v>
      </c>
      <c r="F16" s="10">
        <v>0.59</v>
      </c>
      <c r="G16" s="13">
        <v>0.54949999999999999</v>
      </c>
      <c r="H16" s="13">
        <v>0.75680000000000003</v>
      </c>
      <c r="I16" s="11" t="s">
        <v>4</v>
      </c>
      <c r="J16" s="30">
        <v>0.89259999999999995</v>
      </c>
      <c r="K16" s="30">
        <v>0.77390000000000003</v>
      </c>
      <c r="L16" s="30">
        <v>0.95330000000000004</v>
      </c>
      <c r="M16" s="11" t="s">
        <v>4</v>
      </c>
      <c r="N16" s="13">
        <v>0.54630000000000001</v>
      </c>
      <c r="O16" s="13">
        <v>0.42959999999999998</v>
      </c>
      <c r="P16" s="13">
        <v>0.68230000000000002</v>
      </c>
      <c r="Q16" s="11" t="s">
        <v>4</v>
      </c>
      <c r="R16" s="30">
        <v>9.8799999999999999E-2</v>
      </c>
      <c r="S16" s="30">
        <v>0.15049999999999999</v>
      </c>
      <c r="T16" s="18">
        <v>0.53239999999999998</v>
      </c>
    </row>
    <row r="17" spans="3:20" hidden="1" x14ac:dyDescent="0.3">
      <c r="C17" s="50"/>
      <c r="D17" s="50"/>
      <c r="E17" s="31" t="s">
        <v>5</v>
      </c>
      <c r="F17" s="10">
        <v>0.56000000000000005</v>
      </c>
      <c r="G17" s="10">
        <v>0.52170000000000005</v>
      </c>
      <c r="H17" s="10">
        <v>0.69669999999999999</v>
      </c>
      <c r="I17" s="11" t="s">
        <v>5</v>
      </c>
      <c r="J17" s="18">
        <v>0.82299999999999995</v>
      </c>
      <c r="K17" s="18">
        <v>0.67589999999999995</v>
      </c>
      <c r="L17" s="18">
        <v>0.94499999999999995</v>
      </c>
      <c r="M17" s="11" t="s">
        <v>5</v>
      </c>
      <c r="N17" s="10">
        <v>0.45369999999999999</v>
      </c>
      <c r="O17" s="10">
        <v>0.40010000000000001</v>
      </c>
      <c r="P17" s="10">
        <v>0.63060000000000005</v>
      </c>
      <c r="Q17" s="11" t="s">
        <v>5</v>
      </c>
      <c r="R17" s="18">
        <v>9.3899999999999997E-2</v>
      </c>
      <c r="S17" s="18">
        <v>0.15010000000000001</v>
      </c>
      <c r="T17" s="18">
        <v>0.55259999999999998</v>
      </c>
    </row>
    <row r="18" spans="3:20" hidden="1" x14ac:dyDescent="0.3">
      <c r="C18" s="50"/>
      <c r="D18" s="50"/>
      <c r="E18" s="31" t="s">
        <v>17</v>
      </c>
      <c r="F18" s="10">
        <v>0.59</v>
      </c>
      <c r="G18" s="13">
        <v>0.54949999999999999</v>
      </c>
      <c r="H18" s="10">
        <v>0.74129999999999996</v>
      </c>
      <c r="I18" s="11" t="s">
        <v>17</v>
      </c>
      <c r="J18" s="18">
        <v>0.85150000000000003</v>
      </c>
      <c r="K18" s="18">
        <v>0.71309999999999996</v>
      </c>
      <c r="L18" s="18">
        <v>0.9415</v>
      </c>
      <c r="M18" s="11" t="s">
        <v>17</v>
      </c>
      <c r="N18" s="10">
        <v>0.45569999999999999</v>
      </c>
      <c r="O18" s="10">
        <v>0.40600000000000003</v>
      </c>
      <c r="P18" s="10">
        <v>0.65529999999999999</v>
      </c>
      <c r="Q18" s="11" t="s">
        <v>17</v>
      </c>
      <c r="R18" s="18">
        <v>8.9899999999999994E-2</v>
      </c>
      <c r="S18" s="18">
        <v>0.14990000000000001</v>
      </c>
      <c r="T18" s="30">
        <v>0.5544</v>
      </c>
    </row>
    <row r="19" spans="3:20" hidden="1" x14ac:dyDescent="0.3">
      <c r="C19" s="50"/>
      <c r="D19" s="50"/>
      <c r="E19" s="31" t="s">
        <v>18</v>
      </c>
      <c r="F19" s="10">
        <v>0.56999999999999995</v>
      </c>
      <c r="G19" s="10">
        <v>0.53759999999999997</v>
      </c>
      <c r="H19" s="10">
        <v>0.69869999999999999</v>
      </c>
      <c r="I19" s="11" t="s">
        <v>18</v>
      </c>
      <c r="J19" s="18">
        <v>0.81630000000000003</v>
      </c>
      <c r="K19" s="18">
        <v>0.66869999999999996</v>
      </c>
      <c r="L19" s="18">
        <v>0.9405</v>
      </c>
      <c r="M19" s="11" t="s">
        <v>18</v>
      </c>
      <c r="N19" s="10">
        <v>0.4748</v>
      </c>
      <c r="O19" s="10">
        <v>0.41110000000000002</v>
      </c>
      <c r="P19" s="10">
        <v>0.65869999999999995</v>
      </c>
      <c r="Q19" s="11" t="s">
        <v>18</v>
      </c>
      <c r="R19" s="18">
        <v>8.8099999999999998E-2</v>
      </c>
      <c r="S19" s="18">
        <v>0.14929999999999999</v>
      </c>
      <c r="T19" s="18">
        <v>0.54710000000000003</v>
      </c>
    </row>
    <row r="20" spans="3:20" hidden="1" x14ac:dyDescent="0.3">
      <c r="C20" s="50"/>
      <c r="D20" s="50"/>
      <c r="E20" s="31" t="s">
        <v>10</v>
      </c>
      <c r="F20" s="13">
        <v>0.6</v>
      </c>
      <c r="G20" s="10">
        <v>0.54549999999999998</v>
      </c>
      <c r="H20" s="10">
        <v>0.74250000000000005</v>
      </c>
      <c r="I20" s="11" t="s">
        <v>10</v>
      </c>
      <c r="J20" s="18">
        <v>0.85740000000000005</v>
      </c>
      <c r="K20" s="18">
        <v>0.72399999999999998</v>
      </c>
      <c r="L20" s="18">
        <v>0.94979999999999998</v>
      </c>
      <c r="M20" s="11" t="s">
        <v>10</v>
      </c>
      <c r="N20" s="10">
        <v>0.45350000000000001</v>
      </c>
      <c r="O20" s="10">
        <v>0.4037</v>
      </c>
      <c r="P20" s="10">
        <v>0.64339999999999997</v>
      </c>
      <c r="Q20" s="11" t="s">
        <v>10</v>
      </c>
      <c r="R20" s="18">
        <v>9.2799999999999994E-2</v>
      </c>
      <c r="S20" s="18">
        <v>0.14979999999999999</v>
      </c>
      <c r="T20" s="18">
        <v>0.54169999999999996</v>
      </c>
    </row>
    <row r="21" spans="3:20" x14ac:dyDescent="0.3">
      <c r="C21" s="58"/>
      <c r="D21" s="58"/>
      <c r="E21" s="31"/>
      <c r="F21" s="10" t="s">
        <v>0</v>
      </c>
      <c r="G21" s="10" t="s">
        <v>1</v>
      </c>
      <c r="H21" s="10" t="s">
        <v>2</v>
      </c>
      <c r="I21" s="11"/>
      <c r="J21" s="18" t="s">
        <v>0</v>
      </c>
      <c r="K21" s="18" t="s">
        <v>1</v>
      </c>
      <c r="L21" s="18" t="s">
        <v>2</v>
      </c>
      <c r="M21" s="11"/>
      <c r="N21" s="10" t="s">
        <v>0</v>
      </c>
      <c r="O21" s="10" t="s">
        <v>1</v>
      </c>
      <c r="P21" s="10" t="s">
        <v>2</v>
      </c>
      <c r="Q21" s="11"/>
      <c r="R21" s="18" t="s">
        <v>0</v>
      </c>
      <c r="S21" s="18" t="s">
        <v>1</v>
      </c>
      <c r="T21" s="18" t="s">
        <v>2</v>
      </c>
    </row>
    <row r="22" spans="3:20" x14ac:dyDescent="0.3">
      <c r="C22" s="50" t="s">
        <v>30</v>
      </c>
      <c r="D22" s="51" t="s">
        <v>22</v>
      </c>
      <c r="E22" s="31" t="s">
        <v>4</v>
      </c>
      <c r="F22" s="10">
        <v>0.68</v>
      </c>
      <c r="G22" s="10">
        <v>0.57889999999999997</v>
      </c>
      <c r="H22" s="10">
        <v>0.77459999999999996</v>
      </c>
      <c r="I22" s="11" t="s">
        <v>4</v>
      </c>
      <c r="J22" s="18">
        <v>0.92700000000000005</v>
      </c>
      <c r="K22" s="18">
        <v>0.81610000000000005</v>
      </c>
      <c r="L22" s="18">
        <v>0.96650000000000003</v>
      </c>
      <c r="M22" s="11" t="s">
        <v>4</v>
      </c>
      <c r="N22" s="10">
        <v>0.76249999999999996</v>
      </c>
      <c r="O22" s="10">
        <v>0.51939999999999997</v>
      </c>
      <c r="P22" s="10">
        <v>0.76549999999999996</v>
      </c>
      <c r="Q22" s="11" t="s">
        <v>4</v>
      </c>
      <c r="R22" s="18">
        <v>0.53459999999999996</v>
      </c>
      <c r="S22" s="18">
        <v>0.1946</v>
      </c>
      <c r="T22" s="18">
        <v>0.65280000000000005</v>
      </c>
    </row>
    <row r="23" spans="3:20" x14ac:dyDescent="0.3">
      <c r="C23" s="50"/>
      <c r="D23" s="51"/>
      <c r="E23" s="31" t="s">
        <v>5</v>
      </c>
      <c r="F23" s="13">
        <v>0.69</v>
      </c>
      <c r="G23" s="13">
        <v>0.5867</v>
      </c>
      <c r="H23" s="10">
        <v>0.7651</v>
      </c>
      <c r="I23" s="11" t="s">
        <v>5</v>
      </c>
      <c r="J23" s="30">
        <v>0.93540000000000001</v>
      </c>
      <c r="K23" s="18">
        <v>0.83</v>
      </c>
      <c r="L23" s="18">
        <v>0.96730000000000005</v>
      </c>
      <c r="M23" s="11" t="s">
        <v>5</v>
      </c>
      <c r="N23" s="10">
        <v>0.7702</v>
      </c>
      <c r="O23" s="10">
        <v>0.52100000000000002</v>
      </c>
      <c r="P23" s="10">
        <v>0.75190000000000001</v>
      </c>
      <c r="Q23" s="11" t="s">
        <v>5</v>
      </c>
      <c r="R23" s="18">
        <v>0.69779999999999998</v>
      </c>
      <c r="S23" s="18">
        <v>0.22189999999999999</v>
      </c>
      <c r="T23" s="18">
        <v>0.67410000000000003</v>
      </c>
    </row>
    <row r="24" spans="3:20" x14ac:dyDescent="0.3">
      <c r="C24" s="50"/>
      <c r="D24" s="51"/>
      <c r="E24" s="31" t="s">
        <v>17</v>
      </c>
      <c r="F24" s="10">
        <v>0.67500000000000004</v>
      </c>
      <c r="G24" s="10">
        <v>0.5806</v>
      </c>
      <c r="H24" s="13">
        <v>0.77690000000000003</v>
      </c>
      <c r="I24" s="11" t="s">
        <v>17</v>
      </c>
      <c r="J24" s="18">
        <v>0.9304</v>
      </c>
      <c r="K24" s="18">
        <v>0.81840000000000002</v>
      </c>
      <c r="L24" s="18">
        <v>0.96709999999999996</v>
      </c>
      <c r="M24" s="11" t="s">
        <v>17</v>
      </c>
      <c r="N24" s="13">
        <v>0.7833</v>
      </c>
      <c r="O24" s="13">
        <v>0.52759999999999996</v>
      </c>
      <c r="P24" s="10">
        <v>0.76480000000000004</v>
      </c>
      <c r="Q24" s="11" t="s">
        <v>17</v>
      </c>
      <c r="R24" s="18">
        <v>0.69699999999999995</v>
      </c>
      <c r="S24" s="30">
        <v>0.22689999999999999</v>
      </c>
      <c r="T24" s="30">
        <v>0.68400000000000005</v>
      </c>
    </row>
    <row r="25" spans="3:20" x14ac:dyDescent="0.3">
      <c r="C25" s="50"/>
      <c r="D25" s="51"/>
      <c r="E25" s="31" t="s">
        <v>18</v>
      </c>
      <c r="F25" s="10">
        <v>0.67</v>
      </c>
      <c r="G25" s="10">
        <v>0.56579999999999997</v>
      </c>
      <c r="H25" s="10">
        <v>0.75460000000000005</v>
      </c>
      <c r="I25" s="11" t="s">
        <v>18</v>
      </c>
      <c r="J25" s="18">
        <v>0.92620000000000002</v>
      </c>
      <c r="K25" s="18">
        <v>0.80869999999999997</v>
      </c>
      <c r="L25" s="18">
        <v>0.96309999999999996</v>
      </c>
      <c r="M25" s="11" t="s">
        <v>18</v>
      </c>
      <c r="N25" s="10">
        <v>0.77329999999999999</v>
      </c>
      <c r="O25" s="10">
        <v>0.52080000000000004</v>
      </c>
      <c r="P25" s="13">
        <v>0.76770000000000005</v>
      </c>
      <c r="Q25" s="11" t="s">
        <v>18</v>
      </c>
      <c r="R25" s="30">
        <v>0.7056</v>
      </c>
      <c r="S25" s="18">
        <v>0.22020000000000001</v>
      </c>
      <c r="T25" s="18">
        <v>0.67159999999999997</v>
      </c>
    </row>
    <row r="26" spans="3:20" x14ac:dyDescent="0.3">
      <c r="C26" s="50"/>
      <c r="D26" s="51"/>
      <c r="E26" s="31" t="s">
        <v>10</v>
      </c>
      <c r="F26" s="10">
        <v>0.67</v>
      </c>
      <c r="G26" s="10">
        <v>0.56579999999999997</v>
      </c>
      <c r="H26" s="10">
        <v>0.77459999999999996</v>
      </c>
      <c r="I26" s="11" t="s">
        <v>10</v>
      </c>
      <c r="J26" s="18">
        <v>0.93459999999999999</v>
      </c>
      <c r="K26" s="30">
        <v>0.83260000000000001</v>
      </c>
      <c r="L26" s="30">
        <v>0.97109999999999996</v>
      </c>
      <c r="M26" s="11" t="s">
        <v>10</v>
      </c>
      <c r="N26" s="10">
        <v>0.76619999999999999</v>
      </c>
      <c r="O26" s="10">
        <v>0.52390000000000003</v>
      </c>
      <c r="P26" s="10">
        <v>0.76459999999999995</v>
      </c>
      <c r="Q26" s="11" t="s">
        <v>10</v>
      </c>
      <c r="R26" s="18">
        <v>0.66910000000000003</v>
      </c>
      <c r="S26" s="18">
        <v>0.2031</v>
      </c>
      <c r="T26" s="18">
        <v>0.64119999999999999</v>
      </c>
    </row>
    <row r="27" spans="3:20" x14ac:dyDescent="0.3">
      <c r="C27" s="50"/>
      <c r="D27" s="58"/>
      <c r="E27" s="31"/>
      <c r="F27" s="10" t="s">
        <v>0</v>
      </c>
      <c r="G27" s="10" t="s">
        <v>1</v>
      </c>
      <c r="H27" s="10" t="s">
        <v>2</v>
      </c>
      <c r="I27" s="11"/>
      <c r="J27" s="18" t="s">
        <v>0</v>
      </c>
      <c r="K27" s="18" t="s">
        <v>1</v>
      </c>
      <c r="L27" s="18" t="s">
        <v>2</v>
      </c>
      <c r="M27" s="11"/>
      <c r="N27" s="10" t="s">
        <v>0</v>
      </c>
      <c r="O27" s="10" t="s">
        <v>1</v>
      </c>
      <c r="P27" s="10" t="s">
        <v>2</v>
      </c>
      <c r="Q27" s="11"/>
      <c r="R27" s="18" t="s">
        <v>0</v>
      </c>
      <c r="S27" s="18" t="s">
        <v>1</v>
      </c>
      <c r="T27" s="18" t="s">
        <v>2</v>
      </c>
    </row>
    <row r="28" spans="3:20" x14ac:dyDescent="0.3">
      <c r="C28" s="50"/>
      <c r="D28" s="51" t="s">
        <v>23</v>
      </c>
      <c r="E28" s="31" t="s">
        <v>4</v>
      </c>
      <c r="F28" s="10">
        <v>0.76500000000000001</v>
      </c>
      <c r="G28" s="10">
        <v>0.5766</v>
      </c>
      <c r="H28" s="10">
        <v>0.78900000000000003</v>
      </c>
      <c r="I28" s="11" t="s">
        <v>4</v>
      </c>
      <c r="J28" s="18">
        <v>0.93459999999999999</v>
      </c>
      <c r="K28" s="18">
        <v>0.83540000000000003</v>
      </c>
      <c r="L28" s="18">
        <v>0.96870000000000001</v>
      </c>
      <c r="M28" s="11" t="s">
        <v>4</v>
      </c>
      <c r="N28" s="10">
        <v>0.79479999999999995</v>
      </c>
      <c r="O28" s="13">
        <v>0.5121</v>
      </c>
      <c r="P28" s="10">
        <v>0.75570000000000004</v>
      </c>
      <c r="Q28" s="11" t="s">
        <v>4</v>
      </c>
      <c r="R28" s="18">
        <v>0.91830000000000001</v>
      </c>
      <c r="S28" s="18">
        <v>7.1599999999999997E-2</v>
      </c>
      <c r="T28" s="18">
        <v>0.68100000000000005</v>
      </c>
    </row>
    <row r="29" spans="3:20" x14ac:dyDescent="0.3">
      <c r="C29" s="50"/>
      <c r="D29" s="51"/>
      <c r="E29" s="31" t="s">
        <v>5</v>
      </c>
      <c r="F29" s="10">
        <v>0.77</v>
      </c>
      <c r="G29" s="10">
        <v>0.58930000000000005</v>
      </c>
      <c r="H29" s="10">
        <v>0.76329999999999998</v>
      </c>
      <c r="I29" s="11" t="s">
        <v>5</v>
      </c>
      <c r="J29" s="18">
        <v>0.93200000000000005</v>
      </c>
      <c r="K29" s="18">
        <v>0.82430000000000003</v>
      </c>
      <c r="L29" s="18">
        <v>0.97170000000000001</v>
      </c>
      <c r="M29" s="11" t="s">
        <v>5</v>
      </c>
      <c r="N29" s="10">
        <v>0.80200000000000005</v>
      </c>
      <c r="O29" s="10">
        <v>0.48570000000000002</v>
      </c>
      <c r="P29" s="10">
        <v>0.74170000000000003</v>
      </c>
      <c r="Q29" s="11" t="s">
        <v>5</v>
      </c>
      <c r="R29" s="18">
        <v>0.91849999999999998</v>
      </c>
      <c r="S29" s="18">
        <v>7.5999999999999998E-2</v>
      </c>
      <c r="T29" s="18">
        <v>0.68610000000000004</v>
      </c>
    </row>
    <row r="30" spans="3:20" x14ac:dyDescent="0.3">
      <c r="C30" s="50"/>
      <c r="D30" s="51"/>
      <c r="E30" s="31" t="s">
        <v>17</v>
      </c>
      <c r="F30" s="13">
        <v>0.77500000000000002</v>
      </c>
      <c r="G30" s="13">
        <v>0.6341</v>
      </c>
      <c r="H30" s="13">
        <v>0.80889999999999995</v>
      </c>
      <c r="I30" s="11" t="s">
        <v>17</v>
      </c>
      <c r="J30" s="18">
        <v>0.92949999999999999</v>
      </c>
      <c r="K30" s="18">
        <v>0.81659999999999999</v>
      </c>
      <c r="L30" s="18">
        <v>0.96750000000000003</v>
      </c>
      <c r="M30" s="11" t="s">
        <v>17</v>
      </c>
      <c r="N30" s="13">
        <v>0.81330000000000002</v>
      </c>
      <c r="O30" s="10">
        <v>0.48480000000000001</v>
      </c>
      <c r="P30" s="13">
        <v>0.7661</v>
      </c>
      <c r="Q30" s="11" t="s">
        <v>17</v>
      </c>
      <c r="R30" s="30">
        <v>0.91979999999999995</v>
      </c>
      <c r="S30" s="18">
        <v>3.8899999999999997E-2</v>
      </c>
      <c r="T30" s="30">
        <v>0.71279999999999999</v>
      </c>
    </row>
    <row r="31" spans="3:20" x14ac:dyDescent="0.3">
      <c r="C31" s="50"/>
      <c r="D31" s="51"/>
      <c r="E31" s="31" t="s">
        <v>18</v>
      </c>
      <c r="F31" s="10">
        <v>0.755</v>
      </c>
      <c r="G31" s="10">
        <v>0.56640000000000001</v>
      </c>
      <c r="H31" s="10">
        <v>0.78559999999999997</v>
      </c>
      <c r="I31" s="11" t="s">
        <v>18</v>
      </c>
      <c r="J31" s="18">
        <v>0.93200000000000005</v>
      </c>
      <c r="K31" s="18">
        <v>0.82199999999999995</v>
      </c>
      <c r="L31" s="18">
        <v>0.96499999999999997</v>
      </c>
      <c r="M31" s="11" t="s">
        <v>18</v>
      </c>
      <c r="N31" s="10">
        <v>0.81120000000000003</v>
      </c>
      <c r="O31" s="10">
        <v>0.50329999999999997</v>
      </c>
      <c r="P31" s="10">
        <v>0.76480000000000004</v>
      </c>
      <c r="Q31" s="11" t="s">
        <v>18</v>
      </c>
      <c r="R31" s="18">
        <v>0.91959999999999997</v>
      </c>
      <c r="S31" s="18">
        <v>1.7399999999999999E-2</v>
      </c>
      <c r="T31" s="18">
        <v>0.70179999999999998</v>
      </c>
    </row>
    <row r="32" spans="3:20" x14ac:dyDescent="0.3">
      <c r="C32" s="50"/>
      <c r="D32" s="51"/>
      <c r="E32" s="31" t="s">
        <v>10</v>
      </c>
      <c r="F32" s="10">
        <v>0.77</v>
      </c>
      <c r="G32" s="10">
        <v>0.60340000000000005</v>
      </c>
      <c r="H32" s="10">
        <v>0.79990000000000006</v>
      </c>
      <c r="I32" s="11" t="s">
        <v>10</v>
      </c>
      <c r="J32" s="30">
        <v>0.93540000000000001</v>
      </c>
      <c r="K32" s="30">
        <v>0.83579999999999999</v>
      </c>
      <c r="L32" s="30">
        <v>0.97299999999999998</v>
      </c>
      <c r="M32" s="11" t="s">
        <v>10</v>
      </c>
      <c r="N32" s="10">
        <v>0.80420000000000003</v>
      </c>
      <c r="O32" s="10">
        <v>0.51180000000000003</v>
      </c>
      <c r="P32" s="10">
        <v>0.76170000000000004</v>
      </c>
      <c r="Q32" s="11" t="s">
        <v>10</v>
      </c>
      <c r="R32" s="18">
        <v>0.91559999999999997</v>
      </c>
      <c r="S32" s="30">
        <v>0.1351</v>
      </c>
      <c r="T32" s="18">
        <v>0.67620000000000002</v>
      </c>
    </row>
    <row r="33" spans="3:20" x14ac:dyDescent="0.3">
      <c r="C33" s="58"/>
      <c r="D33" s="58"/>
      <c r="E33" s="31"/>
      <c r="F33" s="10" t="s">
        <v>0</v>
      </c>
      <c r="G33" s="10" t="s">
        <v>1</v>
      </c>
      <c r="H33" s="10" t="s">
        <v>2</v>
      </c>
      <c r="I33" s="11"/>
      <c r="J33" s="18" t="s">
        <v>0</v>
      </c>
      <c r="K33" s="18" t="s">
        <v>1</v>
      </c>
      <c r="L33" s="18" t="s">
        <v>2</v>
      </c>
      <c r="M33" s="11"/>
      <c r="N33" s="10" t="s">
        <v>0</v>
      </c>
      <c r="O33" s="10" t="s">
        <v>1</v>
      </c>
      <c r="P33" s="10" t="s">
        <v>2</v>
      </c>
      <c r="Q33" s="11"/>
      <c r="R33" s="18" t="s">
        <v>0</v>
      </c>
      <c r="S33" s="18" t="s">
        <v>1</v>
      </c>
      <c r="T33" s="18" t="s">
        <v>2</v>
      </c>
    </row>
    <row r="34" spans="3:20" x14ac:dyDescent="0.3">
      <c r="C34" s="50" t="s">
        <v>25</v>
      </c>
      <c r="D34" s="50"/>
      <c r="E34" s="31" t="s">
        <v>4</v>
      </c>
      <c r="F34" s="52">
        <v>0.78</v>
      </c>
      <c r="G34" s="10">
        <v>0.55100000000000005</v>
      </c>
      <c r="H34" s="10">
        <v>0.77390000000000003</v>
      </c>
      <c r="I34" s="11" t="s">
        <v>4</v>
      </c>
      <c r="J34" s="18">
        <v>0.91610000000000003</v>
      </c>
      <c r="K34" s="18">
        <v>0.76300000000000001</v>
      </c>
      <c r="L34" s="18">
        <v>0.97040000000000004</v>
      </c>
      <c r="M34" s="11" t="s">
        <v>4</v>
      </c>
      <c r="N34" s="13">
        <v>0.80800000000000005</v>
      </c>
      <c r="O34" s="10">
        <v>0.44400000000000001</v>
      </c>
      <c r="P34" s="10">
        <v>0.76049999999999995</v>
      </c>
      <c r="Q34" s="11" t="s">
        <v>4</v>
      </c>
      <c r="R34" s="30">
        <v>0.92330000000000001</v>
      </c>
      <c r="S34" s="18">
        <v>9.0300000000000005E-2</v>
      </c>
      <c r="T34" s="18">
        <v>0.71619999999999995</v>
      </c>
    </row>
    <row r="35" spans="3:20" x14ac:dyDescent="0.3">
      <c r="C35" s="50"/>
      <c r="D35" s="50"/>
      <c r="E35" s="31" t="s">
        <v>5</v>
      </c>
      <c r="F35" s="10">
        <v>0.75</v>
      </c>
      <c r="G35" s="10">
        <v>0.57630000000000003</v>
      </c>
      <c r="H35" s="10">
        <v>0.78249999999999997</v>
      </c>
      <c r="I35" s="11" t="s">
        <v>5</v>
      </c>
      <c r="J35" s="30">
        <v>0.93540000000000001</v>
      </c>
      <c r="K35" s="30">
        <v>0.84060000000000001</v>
      </c>
      <c r="L35" s="18">
        <v>0.97189999999999999</v>
      </c>
      <c r="M35" s="11" t="s">
        <v>5</v>
      </c>
      <c r="N35" s="10">
        <v>0.75249999999999995</v>
      </c>
      <c r="O35" s="10">
        <v>0.50449999999999995</v>
      </c>
      <c r="P35" s="10">
        <v>0.74680000000000002</v>
      </c>
      <c r="Q35" s="11" t="s">
        <v>5</v>
      </c>
      <c r="R35" s="18">
        <v>0.81589999999999996</v>
      </c>
      <c r="S35" s="18">
        <v>0.26850000000000002</v>
      </c>
      <c r="T35" s="18">
        <v>0.70169999999999999</v>
      </c>
    </row>
    <row r="36" spans="3:20" x14ac:dyDescent="0.3">
      <c r="C36" s="50"/>
      <c r="D36" s="50"/>
      <c r="E36" s="31" t="s">
        <v>17</v>
      </c>
      <c r="F36" s="10">
        <v>0.77</v>
      </c>
      <c r="G36" s="52">
        <v>0.64059999999999995</v>
      </c>
      <c r="H36" s="53">
        <v>0.81420000000000003</v>
      </c>
      <c r="I36" s="11" t="s">
        <v>17</v>
      </c>
      <c r="J36" s="18">
        <v>0.92030000000000001</v>
      </c>
      <c r="K36" s="18">
        <v>0.81410000000000005</v>
      </c>
      <c r="L36" s="18">
        <v>0.96940000000000004</v>
      </c>
      <c r="M36" s="11" t="s">
        <v>17</v>
      </c>
      <c r="N36" s="10">
        <v>0.76880000000000004</v>
      </c>
      <c r="O36" s="10">
        <v>0.53280000000000005</v>
      </c>
      <c r="P36" s="10">
        <v>0.76719999999999999</v>
      </c>
      <c r="Q36" s="11" t="s">
        <v>17</v>
      </c>
      <c r="R36" s="18">
        <v>0.82120000000000004</v>
      </c>
      <c r="S36" s="39">
        <v>0.28760000000000002</v>
      </c>
      <c r="T36" s="18">
        <v>0.72850000000000004</v>
      </c>
    </row>
    <row r="37" spans="3:20" x14ac:dyDescent="0.3">
      <c r="C37" s="50"/>
      <c r="D37" s="50"/>
      <c r="E37" s="31" t="s">
        <v>18</v>
      </c>
      <c r="F37" s="10">
        <v>0.73</v>
      </c>
      <c r="G37" s="10">
        <v>0.55000000000000004</v>
      </c>
      <c r="H37" s="10">
        <v>0.76019999999999999</v>
      </c>
      <c r="I37" s="11" t="s">
        <v>18</v>
      </c>
      <c r="J37" s="18">
        <v>0.91949999999999998</v>
      </c>
      <c r="K37" s="18">
        <v>0.8095</v>
      </c>
      <c r="L37" s="18">
        <v>0.96809999999999996</v>
      </c>
      <c r="M37" s="11" t="s">
        <v>18</v>
      </c>
      <c r="N37" s="10">
        <v>0.76400000000000001</v>
      </c>
      <c r="O37" s="52">
        <v>0.53359999999999996</v>
      </c>
      <c r="P37" s="10">
        <v>0.76990000000000003</v>
      </c>
      <c r="Q37" s="11" t="s">
        <v>18</v>
      </c>
      <c r="R37" s="18">
        <v>0.74299999999999999</v>
      </c>
      <c r="S37" s="18">
        <v>0.25619999999999998</v>
      </c>
      <c r="T37" s="18">
        <v>0.72270000000000001</v>
      </c>
    </row>
    <row r="38" spans="3:20" x14ac:dyDescent="0.3">
      <c r="C38" s="50"/>
      <c r="D38" s="50"/>
      <c r="E38" s="31" t="s">
        <v>10</v>
      </c>
      <c r="F38" s="10">
        <v>0.73</v>
      </c>
      <c r="G38" s="10">
        <v>0.61970000000000003</v>
      </c>
      <c r="H38" s="10">
        <v>0.80379999999999996</v>
      </c>
      <c r="I38" s="11" t="s">
        <v>10</v>
      </c>
      <c r="J38" s="18">
        <v>0.92700000000000005</v>
      </c>
      <c r="K38" s="18">
        <v>0.83550000000000002</v>
      </c>
      <c r="L38" s="30">
        <v>0.97409999999999997</v>
      </c>
      <c r="M38" s="11" t="s">
        <v>10</v>
      </c>
      <c r="N38" s="10">
        <v>0.75270000000000004</v>
      </c>
      <c r="O38" s="10">
        <v>0.52680000000000005</v>
      </c>
      <c r="P38" s="13">
        <v>0.7722</v>
      </c>
      <c r="Q38" s="11" t="s">
        <v>10</v>
      </c>
      <c r="R38" s="18">
        <v>0.71760000000000002</v>
      </c>
      <c r="S38" s="18">
        <v>0.26640000000000003</v>
      </c>
      <c r="T38" s="39">
        <v>0.74829999999999997</v>
      </c>
    </row>
    <row r="39" spans="3:20" ht="28.2" customHeight="1" x14ac:dyDescent="0.3">
      <c r="C39" s="50" t="s">
        <v>26</v>
      </c>
      <c r="D39" s="50"/>
      <c r="E39" s="31" t="s">
        <v>19</v>
      </c>
      <c r="F39" s="10">
        <v>0.64</v>
      </c>
      <c r="G39" s="10">
        <v>0.56630000000000003</v>
      </c>
      <c r="H39" s="10">
        <v>0.77329999999999999</v>
      </c>
      <c r="I39" s="11" t="s">
        <v>19</v>
      </c>
      <c r="J39" s="18">
        <v>0.89429999999999998</v>
      </c>
      <c r="K39" s="18">
        <v>0.77969999999999995</v>
      </c>
      <c r="L39" s="18">
        <v>0.96489999999999998</v>
      </c>
      <c r="M39" s="11" t="s">
        <v>19</v>
      </c>
      <c r="N39" s="10">
        <v>0.70730000000000004</v>
      </c>
      <c r="O39" s="10">
        <v>0.50729999999999997</v>
      </c>
      <c r="P39" s="10">
        <v>0.76849999999999996</v>
      </c>
      <c r="Q39" s="11" t="s">
        <v>19</v>
      </c>
      <c r="R39" s="18">
        <v>0.65280000000000005</v>
      </c>
      <c r="S39" s="18">
        <v>0.23860000000000001</v>
      </c>
      <c r="T39" s="18">
        <v>0.73129999999999995</v>
      </c>
    </row>
    <row r="40" spans="3:20" x14ac:dyDescent="0.3">
      <c r="C40" s="58"/>
      <c r="D40" s="58"/>
      <c r="E40" s="31"/>
      <c r="F40" s="10" t="s">
        <v>0</v>
      </c>
      <c r="G40" s="10" t="s">
        <v>1</v>
      </c>
      <c r="H40" s="10" t="s">
        <v>2</v>
      </c>
      <c r="I40" s="11"/>
      <c r="J40" s="18" t="s">
        <v>0</v>
      </c>
      <c r="K40" s="18" t="s">
        <v>1</v>
      </c>
      <c r="L40" s="18" t="s">
        <v>2</v>
      </c>
      <c r="M40" s="11"/>
      <c r="N40" s="10" t="s">
        <v>0</v>
      </c>
      <c r="O40" s="10" t="s">
        <v>1</v>
      </c>
      <c r="P40" s="10" t="s">
        <v>2</v>
      </c>
      <c r="Q40" s="11"/>
      <c r="R40" s="18" t="s">
        <v>0</v>
      </c>
      <c r="S40" s="18" t="s">
        <v>1</v>
      </c>
      <c r="T40" s="18" t="s">
        <v>2</v>
      </c>
    </row>
    <row r="41" spans="3:20" x14ac:dyDescent="0.3">
      <c r="C41" s="58" t="s">
        <v>32</v>
      </c>
      <c r="D41" s="40" t="s">
        <v>31</v>
      </c>
      <c r="E41" s="31" t="s">
        <v>4</v>
      </c>
      <c r="F41" s="10">
        <v>0.74</v>
      </c>
      <c r="G41" s="10">
        <v>0.43480000000000002</v>
      </c>
      <c r="H41" s="10">
        <v>0.76470000000000005</v>
      </c>
      <c r="I41" s="11" t="s">
        <v>4</v>
      </c>
      <c r="J41" s="18">
        <v>0.93620000000000003</v>
      </c>
      <c r="K41" s="18">
        <v>0.82489999999999997</v>
      </c>
      <c r="L41" s="18">
        <v>0.9798</v>
      </c>
      <c r="M41" s="11" t="s">
        <v>4</v>
      </c>
      <c r="N41" s="10">
        <v>0.8135</v>
      </c>
      <c r="O41" s="10">
        <v>0.47089999999999999</v>
      </c>
      <c r="P41" s="10">
        <v>0.76390000000000002</v>
      </c>
      <c r="Q41" s="11" t="s">
        <v>4</v>
      </c>
      <c r="R41" s="18">
        <v>0.80840000000000001</v>
      </c>
      <c r="S41" s="30">
        <v>0.223</v>
      </c>
      <c r="T41" s="30">
        <v>0.64710000000000001</v>
      </c>
    </row>
    <row r="42" spans="3:20" x14ac:dyDescent="0.3">
      <c r="C42" s="58"/>
      <c r="D42" s="58"/>
      <c r="E42" s="31" t="s">
        <v>5</v>
      </c>
      <c r="F42" s="52">
        <v>0.78</v>
      </c>
      <c r="G42" s="13">
        <v>0.55100000000000005</v>
      </c>
      <c r="H42" s="10">
        <v>0.75790000000000002</v>
      </c>
      <c r="I42" s="11" t="s">
        <v>5</v>
      </c>
      <c r="J42" s="18">
        <v>0.93620000000000003</v>
      </c>
      <c r="K42" s="18">
        <v>0.8296</v>
      </c>
      <c r="L42" s="18">
        <v>0.9738</v>
      </c>
      <c r="M42" s="11" t="s">
        <v>5</v>
      </c>
      <c r="N42" s="10">
        <v>0.81499999999999995</v>
      </c>
      <c r="O42" s="10">
        <v>0.46739999999999998</v>
      </c>
      <c r="P42" s="10">
        <v>0.76680000000000004</v>
      </c>
      <c r="Q42" s="11" t="s">
        <v>5</v>
      </c>
      <c r="R42" s="18">
        <v>0.75919999999999999</v>
      </c>
      <c r="S42" s="18">
        <v>0.16800000000000001</v>
      </c>
      <c r="T42" s="18">
        <v>0.57999999999999996</v>
      </c>
    </row>
    <row r="43" spans="3:20" x14ac:dyDescent="0.3">
      <c r="C43" s="58"/>
      <c r="D43" s="58"/>
      <c r="E43" s="31" t="s">
        <v>17</v>
      </c>
      <c r="F43" s="10">
        <v>0.76</v>
      </c>
      <c r="G43" s="10">
        <v>0.52939999999999998</v>
      </c>
      <c r="H43" s="10">
        <v>0.77739999999999998</v>
      </c>
      <c r="I43" s="11" t="s">
        <v>17</v>
      </c>
      <c r="J43" s="18">
        <v>0.92949999999999999</v>
      </c>
      <c r="K43" s="18">
        <v>0.80730000000000002</v>
      </c>
      <c r="L43" s="18">
        <v>0.96709999999999996</v>
      </c>
      <c r="M43" s="11" t="s">
        <v>17</v>
      </c>
      <c r="N43" s="10">
        <v>0.82220000000000004</v>
      </c>
      <c r="O43" s="10">
        <v>0.48330000000000001</v>
      </c>
      <c r="P43" s="10">
        <v>0.7823</v>
      </c>
      <c r="Q43" s="11" t="s">
        <v>17</v>
      </c>
      <c r="R43" s="18">
        <v>0.77100000000000002</v>
      </c>
      <c r="S43" s="18">
        <v>0.16869999999999999</v>
      </c>
      <c r="T43" s="18">
        <v>0.57940000000000003</v>
      </c>
    </row>
    <row r="44" spans="3:20" x14ac:dyDescent="0.3">
      <c r="C44" s="58"/>
      <c r="D44" s="58"/>
      <c r="E44" s="31" t="s">
        <v>18</v>
      </c>
      <c r="F44" s="10">
        <v>0.77</v>
      </c>
      <c r="G44" s="10">
        <v>0.54900000000000004</v>
      </c>
      <c r="H44" s="10">
        <v>0.76819999999999999</v>
      </c>
      <c r="I44" s="11" t="s">
        <v>18</v>
      </c>
      <c r="J44" s="18">
        <v>0.92279999999999995</v>
      </c>
      <c r="K44" s="18">
        <v>0.79</v>
      </c>
      <c r="L44" s="18">
        <v>0.96109999999999995</v>
      </c>
      <c r="M44" s="11" t="s">
        <v>18</v>
      </c>
      <c r="N44" s="52">
        <v>0.82230000000000003</v>
      </c>
      <c r="O44" s="10">
        <v>0.47949999999999998</v>
      </c>
      <c r="P44" s="10">
        <v>0.77990000000000004</v>
      </c>
      <c r="Q44" s="11" t="s">
        <v>18</v>
      </c>
      <c r="R44" s="18">
        <v>0.71430000000000005</v>
      </c>
      <c r="S44" s="18">
        <v>0.17330000000000001</v>
      </c>
      <c r="T44" s="18">
        <v>0.57769999999999999</v>
      </c>
    </row>
    <row r="45" spans="3:20" x14ac:dyDescent="0.3">
      <c r="C45" s="58"/>
      <c r="D45" s="58"/>
      <c r="E45" s="31" t="s">
        <v>10</v>
      </c>
      <c r="F45" s="10">
        <v>0.75</v>
      </c>
      <c r="G45" s="10">
        <v>0.52829999999999999</v>
      </c>
      <c r="H45" s="13">
        <v>0.77990000000000004</v>
      </c>
      <c r="I45" s="11" t="s">
        <v>10</v>
      </c>
      <c r="J45" s="52">
        <v>0.93879999999999997</v>
      </c>
      <c r="K45" s="52">
        <v>0.84819999999999995</v>
      </c>
      <c r="L45" s="52">
        <v>0.98209999999999997</v>
      </c>
      <c r="M45" s="11" t="s">
        <v>10</v>
      </c>
      <c r="N45" s="10">
        <v>0.81950000000000001</v>
      </c>
      <c r="O45" s="13">
        <v>0.51629999999999998</v>
      </c>
      <c r="P45" s="52">
        <v>0.78300000000000003</v>
      </c>
      <c r="Q45" s="11" t="s">
        <v>10</v>
      </c>
      <c r="R45" s="30">
        <v>0.80930000000000002</v>
      </c>
      <c r="S45" s="18">
        <v>0.2177</v>
      </c>
      <c r="T45" s="18">
        <v>0.64</v>
      </c>
    </row>
  </sheetData>
  <mergeCells count="11">
    <mergeCell ref="C4:C8"/>
    <mergeCell ref="D4:D8"/>
    <mergeCell ref="C10:C14"/>
    <mergeCell ref="D10:D14"/>
    <mergeCell ref="C16:C20"/>
    <mergeCell ref="D16:D20"/>
    <mergeCell ref="C22:C32"/>
    <mergeCell ref="D22:D26"/>
    <mergeCell ref="D28:D32"/>
    <mergeCell ref="C34:D38"/>
    <mergeCell ref="C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German</vt:lpstr>
      <vt:lpstr>HMEQ</vt:lpstr>
      <vt:lpstr>TAIWAN</vt:lpstr>
      <vt:lpstr>HomeCreditDefaultRisk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My công chúa</dc:creator>
  <cp:lastModifiedBy>Tran Dam Quoc Khanh</cp:lastModifiedBy>
  <dcterms:created xsi:type="dcterms:W3CDTF">2015-06-05T18:17:20Z</dcterms:created>
  <dcterms:modified xsi:type="dcterms:W3CDTF">2024-11-24T09:31:57Z</dcterms:modified>
</cp:coreProperties>
</file>