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drawings/drawing10.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annanguyen/Documents/BUS2 194B Business Analytics/Module 5/"/>
    </mc:Choice>
  </mc:AlternateContent>
  <xr:revisionPtr revIDLastSave="0" documentId="13_ncr:1_{7CE24C3E-4E8F-8C44-8ED8-89B8ECE241AC}" xr6:coauthVersionLast="47" xr6:coauthVersionMax="47" xr10:uidLastSave="{00000000-0000-0000-0000-000000000000}"/>
  <bookViews>
    <workbookView xWindow="0" yWindow="500" windowWidth="28780" windowHeight="15720" xr2:uid="{8A052F76-466B-0C41-83CF-7A7C440ECD2D}"/>
  </bookViews>
  <sheets>
    <sheet name="Problem Statement" sheetId="15" r:id="rId1"/>
    <sheet name="Before Covid" sheetId="2" r:id="rId2"/>
    <sheet name="M|M|s I.a" sheetId="1" r:id="rId3"/>
    <sheet name="M|M|s I.b" sheetId="3" r:id="rId4"/>
    <sheet name="M|M|s I.c" sheetId="6" r:id="rId5"/>
    <sheet name="After Covid" sheetId="7" r:id="rId6"/>
    <sheet name="M|M|s II.a" sheetId="8" r:id="rId7"/>
    <sheet name="M|M|s II.b" sheetId="9" r:id="rId8"/>
    <sheet name="M|M|s II.c" sheetId="10" r:id="rId9"/>
    <sheet name="After Mask Mandate" sheetId="11" r:id="rId10"/>
    <sheet name="M|M|s III.a" sheetId="12" r:id="rId11"/>
    <sheet name="M|M|s III.b" sheetId="13" r:id="rId12"/>
    <sheet name="M|M|s III.c" sheetId="14" r:id="rId13"/>
  </sheets>
  <externalReferences>
    <externalReference r:id="rId14"/>
  </externalReferences>
  <definedNames>
    <definedName name="L" localSheetId="5">[1]Exam!$H$4</definedName>
    <definedName name="L" localSheetId="9">[1]Exam!$H$4</definedName>
    <definedName name="L" localSheetId="1">[1]Exam!$H$4</definedName>
    <definedName name="L" localSheetId="3">'M|M|s I.b'!$H$4</definedName>
    <definedName name="L" localSheetId="4">'M|M|s I.c'!$H$4</definedName>
    <definedName name="L" localSheetId="6">'M|M|s II.a'!$H$4</definedName>
    <definedName name="L" localSheetId="7">'M|M|s II.b'!$H$4</definedName>
    <definedName name="L" localSheetId="8">'M|M|s II.c'!$H$4</definedName>
    <definedName name="L" localSheetId="10">'M|M|s III.a'!$H$4</definedName>
    <definedName name="L" localSheetId="11">'M|M|s III.b'!$H$4</definedName>
    <definedName name="L" localSheetId="12">'M|M|s III.c'!$H$4</definedName>
    <definedName name="L">'M|M|s I.a'!$H$4</definedName>
    <definedName name="Lambda" localSheetId="5">[1]Exam!$C$4</definedName>
    <definedName name="Lambda" localSheetId="9">[1]Exam!$C$4</definedName>
    <definedName name="Lambda" localSheetId="1">[1]Exam!$C$4</definedName>
    <definedName name="Lambda" localSheetId="3">'M|M|s I.b'!$C$4</definedName>
    <definedName name="Lambda" localSheetId="4">'M|M|s I.c'!$C$4</definedName>
    <definedName name="Lambda" localSheetId="6">'M|M|s II.a'!$C$4</definedName>
    <definedName name="Lambda" localSheetId="7">'M|M|s II.b'!$C$4</definedName>
    <definedName name="Lambda" localSheetId="8">'M|M|s II.c'!$C$4</definedName>
    <definedName name="Lambda" localSheetId="10">'M|M|s III.a'!$C$4</definedName>
    <definedName name="Lambda" localSheetId="11">'M|M|s III.b'!$C$4</definedName>
    <definedName name="Lambda" localSheetId="12">'M|M|s III.c'!$C$4</definedName>
    <definedName name="Lambda">'M|M|s I.a'!$C$4</definedName>
    <definedName name="Lambdai">#REF!</definedName>
    <definedName name="Lq" localSheetId="5">[1]Exam!$H$5</definedName>
    <definedName name="Lq" localSheetId="9">[1]Exam!$H$5</definedName>
    <definedName name="Lq" localSheetId="1">[1]Exam!$H$5</definedName>
    <definedName name="Lq" localSheetId="3">'M|M|s I.b'!$H$5</definedName>
    <definedName name="Lq" localSheetId="4">'M|M|s I.c'!$H$5</definedName>
    <definedName name="Lq" localSheetId="6">'M|M|s II.a'!$H$5</definedName>
    <definedName name="Lq" localSheetId="7">'M|M|s II.b'!$H$5</definedName>
    <definedName name="Lq" localSheetId="8">'M|M|s II.c'!$H$5</definedName>
    <definedName name="Lq" localSheetId="10">'M|M|s III.a'!$H$5</definedName>
    <definedName name="Lq" localSheetId="11">'M|M|s III.b'!$H$5</definedName>
    <definedName name="Lq" localSheetId="12">'M|M|s III.c'!$H$5</definedName>
    <definedName name="Lq">'M|M|s I.a'!$H$5</definedName>
    <definedName name="Mu" localSheetId="5">[1]Exam!$C$5</definedName>
    <definedName name="Mu" localSheetId="9">[1]Exam!$C$5</definedName>
    <definedName name="Mu" localSheetId="1">[1]Exam!$C$5</definedName>
    <definedName name="Mu" localSheetId="3">'M|M|s I.b'!$C$5</definedName>
    <definedName name="Mu" localSheetId="4">'M|M|s I.c'!$C$5</definedName>
    <definedName name="Mu" localSheetId="6">'M|M|s II.a'!$C$5</definedName>
    <definedName name="Mu" localSheetId="7">'M|M|s II.b'!$C$5</definedName>
    <definedName name="Mu" localSheetId="8">'M|M|s II.c'!$C$5</definedName>
    <definedName name="Mu" localSheetId="10">'M|M|s III.a'!$C$5</definedName>
    <definedName name="Mu" localSheetId="11">'M|M|s III.b'!$C$5</definedName>
    <definedName name="Mu" localSheetId="12">'M|M|s III.c'!$C$5</definedName>
    <definedName name="Mu">'M|M|s I.a'!$C$5</definedName>
    <definedName name="n" localSheetId="5">[1]Exam!$G$13:$G$38</definedName>
    <definedName name="n" localSheetId="9">[1]Exam!$G$13:$G$38</definedName>
    <definedName name="n" localSheetId="1">[1]Exam!$G$13:$G$38</definedName>
    <definedName name="n" localSheetId="3">'M|M|s I.b'!$G$13:$G$38</definedName>
    <definedName name="n" localSheetId="4">'M|M|s I.c'!$G$13:$G$38</definedName>
    <definedName name="n" localSheetId="6">'M|M|s II.a'!$G$13:$G$38</definedName>
    <definedName name="n" localSheetId="7">'M|M|s II.b'!$G$13:$G$38</definedName>
    <definedName name="n" localSheetId="8">'M|M|s II.c'!$G$13:$G$38</definedName>
    <definedName name="n" localSheetId="10">'M|M|s III.a'!$G$13:$G$38</definedName>
    <definedName name="n" localSheetId="11">'M|M|s III.b'!$G$13:$G$38</definedName>
    <definedName name="n" localSheetId="12">'M|M|s III.c'!$G$13:$G$38</definedName>
    <definedName name="n">'M|M|s I.a'!$G$13:$G$38</definedName>
    <definedName name="P0" localSheetId="5">[1]Exam!$H$13</definedName>
    <definedName name="P0" localSheetId="9">[1]Exam!$H$13</definedName>
    <definedName name="P0" localSheetId="1">[1]Exam!$H$13</definedName>
    <definedName name="P0" localSheetId="3">'M|M|s I.b'!$H$13</definedName>
    <definedName name="P0" localSheetId="4">'M|M|s I.c'!$H$13</definedName>
    <definedName name="P0" localSheetId="6">'M|M|s II.a'!$H$13</definedName>
    <definedName name="P0" localSheetId="7">'M|M|s II.b'!$H$13</definedName>
    <definedName name="P0" localSheetId="8">'M|M|s II.c'!$H$13</definedName>
    <definedName name="P0" localSheetId="10">'M|M|s III.a'!$H$13</definedName>
    <definedName name="P0" localSheetId="11">'M|M|s III.b'!$H$13</definedName>
    <definedName name="P0" localSheetId="12">'M|M|s III.c'!$H$13</definedName>
    <definedName name="P0">'M|M|s I.a'!$H$13</definedName>
    <definedName name="Pn" localSheetId="3">'M|M|s I.b'!$H$13:$H$38</definedName>
    <definedName name="Pn" localSheetId="4">'M|M|s I.c'!$H$13:$H$38</definedName>
    <definedName name="Pn" localSheetId="6">'M|M|s II.a'!$H$13:$H$38</definedName>
    <definedName name="Pn" localSheetId="7">'M|M|s II.b'!$H$13:$H$38</definedName>
    <definedName name="Pn" localSheetId="8">'M|M|s II.c'!$H$13:$H$38</definedName>
    <definedName name="Pn" localSheetId="10">'M|M|s III.a'!$H$13:$H$38</definedName>
    <definedName name="Pn" localSheetId="11">'M|M|s III.b'!$H$13:$H$38</definedName>
    <definedName name="Pn" localSheetId="12">'M|M|s III.c'!$H$13:$H$38</definedName>
    <definedName name="Pn">'M|M|s I.a'!$H$13:$H$38</definedName>
    <definedName name="Rho" localSheetId="5">[1]Exam!$H$10</definedName>
    <definedName name="Rho" localSheetId="9">[1]Exam!$H$10</definedName>
    <definedName name="Rho" localSheetId="1">[1]Exam!$H$10</definedName>
    <definedName name="Rho" localSheetId="3">'M|M|s I.b'!$H$10</definedName>
    <definedName name="Rho" localSheetId="4">'M|M|s I.c'!$H$10</definedName>
    <definedName name="Rho" localSheetId="6">'M|M|s II.a'!$H$10</definedName>
    <definedName name="Rho" localSheetId="7">'M|M|s II.b'!$H$10</definedName>
    <definedName name="Rho" localSheetId="8">'M|M|s II.c'!$H$10</definedName>
    <definedName name="Rho" localSheetId="10">'M|M|s III.a'!$H$10</definedName>
    <definedName name="Rho" localSheetId="11">'M|M|s III.b'!$H$10</definedName>
    <definedName name="Rho" localSheetId="12">'M|M|s III.c'!$H$10</definedName>
    <definedName name="Rho">'M|M|s I.a'!$H$10</definedName>
    <definedName name="s" localSheetId="5">[1]Exam!$C$6</definedName>
    <definedName name="s" localSheetId="9">[1]Exam!$C$6</definedName>
    <definedName name="s" localSheetId="1">[1]Exam!$C$6</definedName>
    <definedName name="s" localSheetId="3">'M|M|s I.b'!$C$6</definedName>
    <definedName name="s" localSheetId="4">'M|M|s I.c'!$C$6</definedName>
    <definedName name="s" localSheetId="6">'M|M|s II.a'!$C$6</definedName>
    <definedName name="s" localSheetId="7">'M|M|s II.b'!$C$6</definedName>
    <definedName name="s" localSheetId="8">'M|M|s II.c'!$C$6</definedName>
    <definedName name="s" localSheetId="10">'M|M|s III.a'!$C$6</definedName>
    <definedName name="s" localSheetId="11">'M|M|s III.b'!$C$6</definedName>
    <definedName name="s" localSheetId="12">'M|M|s III.c'!$C$6</definedName>
    <definedName name="s">'M|M|s I.a'!$C$6</definedName>
    <definedName name="sencount" hidden="1">4</definedName>
    <definedName name="sencount2" hidden="1">3</definedName>
    <definedName name="W" localSheetId="3">'M|M|s I.b'!$H$7</definedName>
    <definedName name="W" localSheetId="4">'M|M|s I.c'!$H$7</definedName>
    <definedName name="W" localSheetId="6">'M|M|s II.a'!$H$7</definedName>
    <definedName name="W" localSheetId="7">'M|M|s II.b'!$H$7</definedName>
    <definedName name="W" localSheetId="8">'M|M|s II.c'!$H$7</definedName>
    <definedName name="W" localSheetId="10">'M|M|s III.a'!$H$7</definedName>
    <definedName name="W" localSheetId="11">'M|M|s III.b'!$H$7</definedName>
    <definedName name="W" localSheetId="12">'M|M|s III.c'!$H$7</definedName>
    <definedName name="W">'M|M|s I.a'!$H$7</definedName>
    <definedName name="Wq" localSheetId="3">'M|M|s I.b'!$H$8</definedName>
    <definedName name="Wq" localSheetId="4">'M|M|s I.c'!$H$8</definedName>
    <definedName name="Wq" localSheetId="6">'M|M|s II.a'!$H$8</definedName>
    <definedName name="Wq" localSheetId="7">'M|M|s II.b'!$H$8</definedName>
    <definedName name="Wq" localSheetId="8">'M|M|s II.c'!$H$8</definedName>
    <definedName name="Wq" localSheetId="10">'M|M|s III.a'!$H$8</definedName>
    <definedName name="Wq" localSheetId="11">'M|M|s III.b'!$H$8</definedName>
    <definedName name="Wq" localSheetId="12">'M|M|s III.c'!$H$8</definedName>
    <definedName name="Wq">'M|M|s I.a'!$H$8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5" i="8" l="1"/>
  <c r="C25" i="1" l="1"/>
  <c r="C12" i="14" l="1"/>
  <c r="E4" i="14"/>
  <c r="J12" i="11"/>
  <c r="J11" i="11"/>
  <c r="H9" i="11"/>
  <c r="A29" i="14"/>
  <c r="A24" i="14"/>
  <c r="A23" i="14"/>
  <c r="I6" i="11"/>
  <c r="I5" i="11"/>
  <c r="H1" i="11"/>
  <c r="H3" i="11"/>
  <c r="A29" i="13"/>
  <c r="A24" i="13"/>
  <c r="A23" i="13"/>
  <c r="A22" i="13"/>
  <c r="A21" i="13"/>
  <c r="A20" i="13"/>
  <c r="A19" i="13"/>
  <c r="A18" i="13"/>
  <c r="A17" i="13"/>
  <c r="A16" i="13"/>
  <c r="A15" i="13"/>
  <c r="A14" i="13"/>
  <c r="A13" i="13"/>
  <c r="A12" i="13"/>
  <c r="A11" i="13"/>
  <c r="H10" i="13"/>
  <c r="H38" i="13" s="1"/>
  <c r="A10" i="13"/>
  <c r="A9" i="13"/>
  <c r="A8" i="13"/>
  <c r="A7" i="13"/>
  <c r="A6" i="13"/>
  <c r="A5" i="13"/>
  <c r="A4" i="13"/>
  <c r="A28" i="12"/>
  <c r="A24" i="12"/>
  <c r="A23" i="12"/>
  <c r="A22" i="12"/>
  <c r="A21" i="12"/>
  <c r="A20" i="12"/>
  <c r="A19" i="12"/>
  <c r="A18" i="12"/>
  <c r="A17" i="12"/>
  <c r="A16" i="12"/>
  <c r="A15" i="12"/>
  <c r="A14" i="12"/>
  <c r="A13" i="12"/>
  <c r="A12" i="12"/>
  <c r="A11" i="12"/>
  <c r="H10" i="12"/>
  <c r="E10" i="12" s="1"/>
  <c r="A10" i="12"/>
  <c r="A9" i="12"/>
  <c r="A8" i="12"/>
  <c r="A7" i="12"/>
  <c r="A6" i="12"/>
  <c r="A5" i="12"/>
  <c r="A4" i="12"/>
  <c r="E4" i="6"/>
  <c r="I12" i="7"/>
  <c r="H13" i="2"/>
  <c r="I11" i="7"/>
  <c r="H9" i="7"/>
  <c r="H8" i="7"/>
  <c r="A29" i="10"/>
  <c r="A24" i="10"/>
  <c r="A23" i="10"/>
  <c r="A22" i="10"/>
  <c r="A20" i="10"/>
  <c r="A19" i="10"/>
  <c r="A18" i="10"/>
  <c r="A17" i="10"/>
  <c r="A16" i="10"/>
  <c r="A15" i="10"/>
  <c r="A14" i="10"/>
  <c r="A13" i="10"/>
  <c r="A12" i="10"/>
  <c r="A11" i="10"/>
  <c r="A9" i="10"/>
  <c r="A6" i="10"/>
  <c r="A5" i="10"/>
  <c r="E4" i="10"/>
  <c r="C12" i="10" s="1"/>
  <c r="A10" i="10"/>
  <c r="A4" i="10"/>
  <c r="I6" i="7"/>
  <c r="I5" i="7"/>
  <c r="H3" i="7"/>
  <c r="A29" i="9"/>
  <c r="A24" i="9"/>
  <c r="A23" i="9"/>
  <c r="A22" i="9"/>
  <c r="A21" i="9"/>
  <c r="A20" i="9"/>
  <c r="A19" i="9"/>
  <c r="A18" i="9"/>
  <c r="A17" i="9"/>
  <c r="A16" i="9"/>
  <c r="A15" i="9"/>
  <c r="A14" i="9"/>
  <c r="A13" i="9"/>
  <c r="A12" i="9"/>
  <c r="A11" i="9"/>
  <c r="H10" i="9"/>
  <c r="H37" i="9" s="1"/>
  <c r="A10" i="9"/>
  <c r="A9" i="9"/>
  <c r="A8" i="9"/>
  <c r="A7" i="9"/>
  <c r="A6" i="9"/>
  <c r="A5" i="9"/>
  <c r="A4" i="9"/>
  <c r="H1" i="7"/>
  <c r="C12" i="6"/>
  <c r="C9" i="6"/>
  <c r="C4" i="6"/>
  <c r="A28" i="8"/>
  <c r="A24" i="8"/>
  <c r="A23" i="8"/>
  <c r="A22" i="8"/>
  <c r="A21" i="8"/>
  <c r="A20" i="8"/>
  <c r="A19" i="8"/>
  <c r="A18" i="8"/>
  <c r="A17" i="8"/>
  <c r="A16" i="8"/>
  <c r="A15" i="8"/>
  <c r="A14" i="8"/>
  <c r="A13" i="8"/>
  <c r="A12" i="8"/>
  <c r="A11" i="8"/>
  <c r="H10" i="8"/>
  <c r="E10" i="8" s="1"/>
  <c r="A10" i="8"/>
  <c r="A9" i="8"/>
  <c r="A8" i="8"/>
  <c r="A7" i="8"/>
  <c r="A6" i="8"/>
  <c r="A5" i="8"/>
  <c r="A4" i="8"/>
  <c r="H12" i="2"/>
  <c r="G11" i="2"/>
  <c r="A22" i="14" l="1"/>
  <c r="A18" i="14"/>
  <c r="A14" i="14"/>
  <c r="H10" i="14"/>
  <c r="E9" i="14" s="1"/>
  <c r="A7" i="14"/>
  <c r="A4" i="14"/>
  <c r="A8" i="14"/>
  <c r="A21" i="14"/>
  <c r="A17" i="14"/>
  <c r="A13" i="14"/>
  <c r="A10" i="14"/>
  <c r="A6" i="14"/>
  <c r="A15" i="14"/>
  <c r="A11" i="14"/>
  <c r="A20" i="14"/>
  <c r="A16" i="14"/>
  <c r="A12" i="14"/>
  <c r="A9" i="14"/>
  <c r="A5" i="14"/>
  <c r="A19" i="14"/>
  <c r="C9" i="14"/>
  <c r="H16" i="13"/>
  <c r="H14" i="13"/>
  <c r="H22" i="13"/>
  <c r="H28" i="13"/>
  <c r="H24" i="13"/>
  <c r="H20" i="13"/>
  <c r="H35" i="13"/>
  <c r="E10" i="13"/>
  <c r="H18" i="13"/>
  <c r="H31" i="13"/>
  <c r="H25" i="13"/>
  <c r="H32" i="13"/>
  <c r="H36" i="13"/>
  <c r="H5" i="13"/>
  <c r="E9" i="13"/>
  <c r="H13" i="13"/>
  <c r="C8" i="13" s="1"/>
  <c r="H15" i="13"/>
  <c r="H17" i="13"/>
  <c r="H19" i="13"/>
  <c r="H21" i="13"/>
  <c r="H23" i="13"/>
  <c r="H26" i="13"/>
  <c r="H29" i="13"/>
  <c r="H33" i="13"/>
  <c r="H37" i="13"/>
  <c r="C11" i="13"/>
  <c r="H27" i="13"/>
  <c r="H30" i="13"/>
  <c r="H34" i="13"/>
  <c r="E9" i="12"/>
  <c r="H13" i="12"/>
  <c r="H17" i="12"/>
  <c r="H19" i="12"/>
  <c r="H21" i="12"/>
  <c r="H23" i="12"/>
  <c r="H25" i="12"/>
  <c r="H28" i="12"/>
  <c r="H32" i="12"/>
  <c r="H36" i="12"/>
  <c r="H26" i="12"/>
  <c r="H29" i="12"/>
  <c r="H33" i="12"/>
  <c r="A8" i="10"/>
  <c r="C9" i="10"/>
  <c r="H10" i="10"/>
  <c r="A21" i="10"/>
  <c r="A7" i="10"/>
  <c r="H14" i="9"/>
  <c r="H22" i="9"/>
  <c r="H27" i="9"/>
  <c r="H38" i="9"/>
  <c r="H20" i="9"/>
  <c r="E10" i="9"/>
  <c r="H18" i="9"/>
  <c r="H30" i="9"/>
  <c r="H16" i="9"/>
  <c r="H24" i="9"/>
  <c r="H34" i="9"/>
  <c r="H28" i="9"/>
  <c r="H31" i="9"/>
  <c r="H35" i="9"/>
  <c r="E9" i="9"/>
  <c r="H13" i="9"/>
  <c r="C8" i="9" s="1"/>
  <c r="H15" i="9"/>
  <c r="H17" i="9"/>
  <c r="H19" i="9"/>
  <c r="H21" i="9"/>
  <c r="H23" i="9"/>
  <c r="H25" i="9"/>
  <c r="H32" i="9"/>
  <c r="H36" i="9"/>
  <c r="H26" i="9"/>
  <c r="H29" i="9"/>
  <c r="H33" i="9"/>
  <c r="E9" i="8"/>
  <c r="H13" i="8"/>
  <c r="H35" i="8" s="1"/>
  <c r="A29" i="6"/>
  <c r="A24" i="6"/>
  <c r="A23" i="6"/>
  <c r="A22" i="6"/>
  <c r="A21" i="6"/>
  <c r="A20" i="6"/>
  <c r="A19" i="6"/>
  <c r="A18" i="6"/>
  <c r="A17" i="6"/>
  <c r="A16" i="6"/>
  <c r="A15" i="6"/>
  <c r="A14" i="6"/>
  <c r="A13" i="6"/>
  <c r="A12" i="6"/>
  <c r="A11" i="6"/>
  <c r="H10" i="6"/>
  <c r="A10" i="6"/>
  <c r="A9" i="6"/>
  <c r="A8" i="6"/>
  <c r="A7" i="6"/>
  <c r="A6" i="6"/>
  <c r="A5" i="6"/>
  <c r="A4" i="6"/>
  <c r="G10" i="2"/>
  <c r="G5" i="2"/>
  <c r="H7" i="2" s="1"/>
  <c r="H8" i="2" s="1"/>
  <c r="C93" i="2"/>
  <c r="A29" i="3"/>
  <c r="A24" i="3"/>
  <c r="A23" i="3"/>
  <c r="A22" i="3"/>
  <c r="A21" i="3"/>
  <c r="A20" i="3"/>
  <c r="A19" i="3"/>
  <c r="A18" i="3"/>
  <c r="A17" i="3"/>
  <c r="A16" i="3"/>
  <c r="A15" i="3"/>
  <c r="A14" i="3"/>
  <c r="A13" i="3"/>
  <c r="A12" i="3"/>
  <c r="A11" i="3"/>
  <c r="H10" i="3"/>
  <c r="A10" i="3"/>
  <c r="A9" i="3"/>
  <c r="A8" i="3"/>
  <c r="A7" i="3"/>
  <c r="A6" i="3"/>
  <c r="A5" i="3"/>
  <c r="A4" i="3"/>
  <c r="B93" i="2"/>
  <c r="E10" i="14" l="1"/>
  <c r="H13" i="14"/>
  <c r="H5" i="14" s="1"/>
  <c r="H4" i="13"/>
  <c r="H7" i="13" s="1"/>
  <c r="H8" i="13"/>
  <c r="H35" i="12"/>
  <c r="H5" i="12"/>
  <c r="H4" i="12" s="1"/>
  <c r="H7" i="12" s="1"/>
  <c r="H37" i="12"/>
  <c r="H15" i="12"/>
  <c r="C8" i="12"/>
  <c r="H30" i="12"/>
  <c r="H34" i="12"/>
  <c r="H24" i="12"/>
  <c r="H20" i="12"/>
  <c r="H16" i="12"/>
  <c r="H38" i="12"/>
  <c r="H27" i="12"/>
  <c r="H22" i="12"/>
  <c r="H18" i="12"/>
  <c r="H14" i="12"/>
  <c r="H31" i="12"/>
  <c r="H13" i="10"/>
  <c r="H37" i="10" s="1"/>
  <c r="E9" i="10"/>
  <c r="H14" i="10"/>
  <c r="H5" i="10"/>
  <c r="H4" i="10" s="1"/>
  <c r="H7" i="10" s="1"/>
  <c r="H30" i="10"/>
  <c r="H27" i="10"/>
  <c r="E10" i="10"/>
  <c r="H5" i="9"/>
  <c r="H8" i="9" s="1"/>
  <c r="C11" i="9"/>
  <c r="H25" i="8"/>
  <c r="H36" i="8"/>
  <c r="H19" i="8"/>
  <c r="H29" i="8"/>
  <c r="H33" i="8"/>
  <c r="H32" i="8"/>
  <c r="H17" i="8"/>
  <c r="H26" i="8"/>
  <c r="H21" i="8"/>
  <c r="H5" i="8"/>
  <c r="H4" i="8" s="1"/>
  <c r="H7" i="8" s="1"/>
  <c r="H23" i="8"/>
  <c r="H15" i="8"/>
  <c r="C8" i="8"/>
  <c r="H30" i="8"/>
  <c r="H24" i="8"/>
  <c r="H18" i="8"/>
  <c r="H34" i="8"/>
  <c r="H22" i="8"/>
  <c r="H14" i="8"/>
  <c r="H38" i="8"/>
  <c r="H27" i="8"/>
  <c r="H20" i="8"/>
  <c r="H16" i="8"/>
  <c r="H31" i="8"/>
  <c r="H28" i="8"/>
  <c r="H8" i="8"/>
  <c r="H37" i="8"/>
  <c r="E9" i="6"/>
  <c r="H13" i="6"/>
  <c r="E10" i="6"/>
  <c r="E9" i="3"/>
  <c r="H13" i="3"/>
  <c r="C8" i="3" s="1"/>
  <c r="E10" i="3"/>
  <c r="H20" i="14" l="1"/>
  <c r="H14" i="14"/>
  <c r="H37" i="14"/>
  <c r="H24" i="14"/>
  <c r="H28" i="14"/>
  <c r="H23" i="14"/>
  <c r="H35" i="14"/>
  <c r="H25" i="14"/>
  <c r="H17" i="14"/>
  <c r="H19" i="14"/>
  <c r="H31" i="14"/>
  <c r="H15" i="14"/>
  <c r="H16" i="14"/>
  <c r="H26" i="14"/>
  <c r="H29" i="14"/>
  <c r="H30" i="14"/>
  <c r="H22" i="14"/>
  <c r="H27" i="14"/>
  <c r="H32" i="14"/>
  <c r="H34" i="14"/>
  <c r="H18" i="14"/>
  <c r="H33" i="14"/>
  <c r="H36" i="14"/>
  <c r="H38" i="14"/>
  <c r="H4" i="14"/>
  <c r="H7" i="14" s="1"/>
  <c r="H8" i="14"/>
  <c r="H21" i="14"/>
  <c r="C8" i="14"/>
  <c r="C8" i="10"/>
  <c r="C11" i="12"/>
  <c r="H8" i="12"/>
  <c r="C25" i="12" s="1"/>
  <c r="C8" i="6"/>
  <c r="H5" i="6"/>
  <c r="H8" i="6" s="1"/>
  <c r="H34" i="10"/>
  <c r="H16" i="10"/>
  <c r="H38" i="10"/>
  <c r="H20" i="10"/>
  <c r="H22" i="10"/>
  <c r="H24" i="10"/>
  <c r="H18" i="10"/>
  <c r="H28" i="10"/>
  <c r="H25" i="10"/>
  <c r="H17" i="10"/>
  <c r="H31" i="10"/>
  <c r="H32" i="10"/>
  <c r="H19" i="10"/>
  <c r="H35" i="10"/>
  <c r="H36" i="10"/>
  <c r="H26" i="10"/>
  <c r="H29" i="10"/>
  <c r="H8" i="10"/>
  <c r="H21" i="10"/>
  <c r="H33" i="10"/>
  <c r="H15" i="10"/>
  <c r="H23" i="10"/>
  <c r="H4" i="9"/>
  <c r="H7" i="9" s="1"/>
  <c r="C11" i="8"/>
  <c r="H23" i="6"/>
  <c r="H36" i="6"/>
  <c r="H35" i="6"/>
  <c r="H28" i="6"/>
  <c r="H38" i="6"/>
  <c r="H15" i="6"/>
  <c r="H30" i="6"/>
  <c r="H19" i="6"/>
  <c r="H21" i="6"/>
  <c r="H14" i="6"/>
  <c r="H29" i="6"/>
  <c r="H16" i="6"/>
  <c r="H25" i="6"/>
  <c r="H32" i="6"/>
  <c r="H31" i="6"/>
  <c r="H26" i="6"/>
  <c r="H17" i="6"/>
  <c r="H22" i="6"/>
  <c r="H27" i="6"/>
  <c r="H24" i="6"/>
  <c r="H33" i="6"/>
  <c r="H18" i="6"/>
  <c r="H34" i="6"/>
  <c r="H20" i="6"/>
  <c r="H37" i="6"/>
  <c r="H4" i="6"/>
  <c r="H7" i="6" s="1"/>
  <c r="H32" i="3"/>
  <c r="H34" i="3"/>
  <c r="H22" i="3"/>
  <c r="H14" i="3"/>
  <c r="H23" i="3"/>
  <c r="H37" i="3"/>
  <c r="H36" i="3"/>
  <c r="H31" i="3"/>
  <c r="H18" i="3"/>
  <c r="H29" i="3"/>
  <c r="H30" i="3"/>
  <c r="H20" i="3"/>
  <c r="H19" i="3"/>
  <c r="H33" i="3"/>
  <c r="H17" i="3"/>
  <c r="H21" i="3"/>
  <c r="H27" i="3"/>
  <c r="H15" i="3"/>
  <c r="H28" i="3"/>
  <c r="H24" i="3"/>
  <c r="H16" i="3"/>
  <c r="H25" i="3"/>
  <c r="H35" i="3"/>
  <c r="H26" i="3"/>
  <c r="H38" i="3"/>
  <c r="H5" i="3"/>
  <c r="C11" i="14" l="1"/>
  <c r="C11" i="6"/>
  <c r="C11" i="10"/>
  <c r="C11" i="3"/>
  <c r="H4" i="3"/>
  <c r="H7" i="3" s="1"/>
  <c r="H8" i="3"/>
  <c r="C25" i="3" s="1"/>
  <c r="G1" i="2" l="1"/>
  <c r="G2" i="2" s="1"/>
  <c r="G3" i="2" s="1"/>
  <c r="A29" i="1"/>
  <c r="A24" i="1"/>
  <c r="A23" i="1"/>
  <c r="A22" i="1"/>
  <c r="A21" i="1"/>
  <c r="A20" i="1"/>
  <c r="A19" i="1"/>
  <c r="A18" i="1"/>
  <c r="A17" i="1"/>
  <c r="A16" i="1"/>
  <c r="A15" i="1"/>
  <c r="A14" i="1"/>
  <c r="A13" i="1"/>
  <c r="A12" i="1"/>
  <c r="A11" i="1"/>
  <c r="H10" i="1"/>
  <c r="A10" i="1"/>
  <c r="A9" i="1"/>
  <c r="A8" i="1"/>
  <c r="A7" i="1"/>
  <c r="A6" i="1"/>
  <c r="A5" i="1"/>
  <c r="A4" i="1"/>
  <c r="E9" i="1" l="1"/>
  <c r="H13" i="1"/>
  <c r="C8" i="1" s="1"/>
  <c r="E10" i="1"/>
  <c r="H34" i="1" l="1"/>
  <c r="H20" i="1"/>
  <c r="H35" i="1"/>
  <c r="H18" i="1"/>
  <c r="H30" i="1"/>
  <c r="H28" i="1"/>
  <c r="H36" i="1"/>
  <c r="H26" i="1"/>
  <c r="H16" i="1"/>
  <c r="H23" i="1"/>
  <c r="H32" i="1"/>
  <c r="H24" i="1"/>
  <c r="H29" i="1"/>
  <c r="H37" i="1"/>
  <c r="H38" i="1"/>
  <c r="H5" i="1"/>
  <c r="H4" i="1" s="1"/>
  <c r="H7" i="1" s="1"/>
  <c r="H25" i="1"/>
  <c r="H27" i="1"/>
  <c r="H17" i="1"/>
  <c r="H19" i="1"/>
  <c r="H31" i="1"/>
  <c r="H22" i="1"/>
  <c r="H14" i="1"/>
  <c r="H21" i="1"/>
  <c r="H15" i="1"/>
  <c r="H33" i="1"/>
  <c r="C11" i="1" l="1"/>
  <c r="H8" i="1"/>
</calcChain>
</file>

<file path=xl/sharedStrings.xml><?xml version="1.0" encoding="utf-8"?>
<sst xmlns="http://schemas.openxmlformats.org/spreadsheetml/2006/main" count="519" uniqueCount="85">
  <si>
    <t>Template for the M/M/s Queueing Model</t>
  </si>
  <si>
    <t>Data</t>
  </si>
  <si>
    <t>Results</t>
  </si>
  <si>
    <t>Range Name</t>
  </si>
  <si>
    <t>Cells</t>
  </si>
  <si>
    <t>l =</t>
  </si>
  <si>
    <t>(mean arrival rate)</t>
  </si>
  <si>
    <t>L =</t>
  </si>
  <si>
    <t>L</t>
  </si>
  <si>
    <t>H4</t>
  </si>
  <si>
    <t>m =</t>
  </si>
  <si>
    <t>(mean service rate)</t>
  </si>
  <si>
    <r>
      <t>L</t>
    </r>
    <r>
      <rPr>
        <vertAlign val="subscript"/>
        <sz val="10"/>
        <rFont val="Arial"/>
        <family val="2"/>
      </rPr>
      <t>q</t>
    </r>
    <r>
      <rPr>
        <sz val="10"/>
        <rFont val="Arial"/>
        <family val="2"/>
      </rPr>
      <t xml:space="preserve"> =</t>
    </r>
  </si>
  <si>
    <t>Lambda</t>
  </si>
  <si>
    <t>C4</t>
  </si>
  <si>
    <t>s =</t>
  </si>
  <si>
    <t>(# servers)</t>
  </si>
  <si>
    <t>Lq</t>
  </si>
  <si>
    <t>H5</t>
  </si>
  <si>
    <t>W =</t>
  </si>
  <si>
    <t>Mu</t>
  </si>
  <si>
    <t>C5</t>
  </si>
  <si>
    <t>Pr(W &gt; t) =</t>
  </si>
  <si>
    <r>
      <t>W</t>
    </r>
    <r>
      <rPr>
        <vertAlign val="subscript"/>
        <sz val="10"/>
        <rFont val="Arial"/>
        <family val="2"/>
      </rPr>
      <t>q</t>
    </r>
    <r>
      <rPr>
        <sz val="10"/>
        <rFont val="Arial"/>
        <family val="2"/>
      </rPr>
      <t xml:space="preserve"> =</t>
    </r>
  </si>
  <si>
    <t>n</t>
  </si>
  <si>
    <t>G13:G38</t>
  </si>
  <si>
    <t>when t =</t>
  </si>
  <si>
    <t>P0</t>
  </si>
  <si>
    <t>H13</t>
  </si>
  <si>
    <t>r =</t>
  </si>
  <si>
    <t>Pn</t>
  </si>
  <si>
    <t>H13:H38</t>
  </si>
  <si>
    <r>
      <t>Prob(W</t>
    </r>
    <r>
      <rPr>
        <vertAlign val="subscript"/>
        <sz val="10"/>
        <rFont val="Arial"/>
        <family val="2"/>
      </rPr>
      <t xml:space="preserve">q </t>
    </r>
    <r>
      <rPr>
        <sz val="10"/>
        <rFont val="Arial"/>
        <family val="2"/>
      </rPr>
      <t>&gt; t) =</t>
    </r>
  </si>
  <si>
    <t>Rho</t>
  </si>
  <si>
    <t>H10</t>
  </si>
  <si>
    <r>
      <t>P</t>
    </r>
    <r>
      <rPr>
        <vertAlign val="subscript"/>
        <sz val="10"/>
        <rFont val="Arial"/>
        <family val="2"/>
      </rPr>
      <t>n</t>
    </r>
  </si>
  <si>
    <t>s</t>
  </si>
  <si>
    <t>C6</t>
  </si>
  <si>
    <t>Time1</t>
  </si>
  <si>
    <t>C9</t>
  </si>
  <si>
    <t>Time2</t>
  </si>
  <si>
    <t>C12</t>
  </si>
  <si>
    <t>W</t>
  </si>
  <si>
    <t>H7</t>
  </si>
  <si>
    <t>Wq</t>
  </si>
  <si>
    <t>H8</t>
  </si>
  <si>
    <t>Date</t>
  </si>
  <si>
    <t>Total number of visits</t>
  </si>
  <si>
    <t>Surgery</t>
  </si>
  <si>
    <t>Other services</t>
  </si>
  <si>
    <t>There are</t>
  </si>
  <si>
    <t>examinations per hour</t>
  </si>
  <si>
    <t>hours between each examination on average</t>
  </si>
  <si>
    <t>minutes</t>
  </si>
  <si>
    <t>minutes per examination</t>
  </si>
  <si>
    <t>Waiting time in the queue</t>
  </si>
  <si>
    <t>Question 1</t>
  </si>
  <si>
    <t>Question 2</t>
  </si>
  <si>
    <t>Question 3</t>
  </si>
  <si>
    <t>Question 4</t>
  </si>
  <si>
    <t>surgeries per hour</t>
  </si>
  <si>
    <t>days</t>
  </si>
  <si>
    <t>other services per hour</t>
  </si>
  <si>
    <t xml:space="preserve">  </t>
  </si>
  <si>
    <t>ICU beds services per hour</t>
  </si>
  <si>
    <t>Units in hours</t>
  </si>
  <si>
    <t>Units in days</t>
  </si>
  <si>
    <t>hours</t>
  </si>
  <si>
    <t xml:space="preserve">Since Po + P1 + P2 + P3 + P4 + P5 = 0.094, 9.4% of the time the patients can sit in the chairs (Since the first 3 patients don't have to wait, we only need 2 chairs that we obtained from I.a) </t>
  </si>
  <si>
    <t>With the given output, we can see that numbers of patients in the queue (Lq) are 47.16 and their probability of waiting more than one hour in the queue is 91%</t>
  </si>
  <si>
    <t xml:space="preserve">Their waiting time in the queue is up to 14 days and their probability of waiting more than 14 days in the queue is 37% which means that 37% of 84 patients (Lq) will wait more than 14 days to get their surgery. </t>
  </si>
  <si>
    <t>ICU beds per hour</t>
  </si>
  <si>
    <t xml:space="preserve">With the same numbers of beds obtained in I.c, the model will become invalid which means that patients arrive to the system faster than they can be served and the queue will grow infinitely. </t>
  </si>
  <si>
    <t xml:space="preserve">There are </t>
  </si>
  <si>
    <t xml:space="preserve">Since Po + P1 + P2 + P3 + P4 + P5 = 0.59, 59% of the time the patients can sit in the chairs (Since the first 3 patients don't have to wait, we only need 2 chairs that we obtained from I.a) </t>
  </si>
  <si>
    <t>With the given output, we can see that numbers of patients in the queue (Lq) are 3.5 and their probability of waiting more than one hour in the queue is 42%</t>
  </si>
  <si>
    <t xml:space="preserve">Their waiting time in the queue is 3.5 days and their probability of waiting more than 14 days in the queue is 0.021 which means that 2% of 20.27 patients (Lq) will wait more than 14 days to get their surgery. </t>
  </si>
  <si>
    <t>ICU services per hour</t>
  </si>
  <si>
    <t>If we don't want 50% or more of patients to wait more than 2 hours before getting the ICU bed, we may need to have 24 ICU beds ready on hand.</t>
  </si>
  <si>
    <t>Waiting time in the system</t>
  </si>
  <si>
    <t>Since Po + P1 + P2 + P3 + P4 = 80%, 1 chair is necessary (Since the first 3 patients don't have to wait, we only need chair for patient 4) to fulfill the requirements that all patients that are not being examined can sit in the waiting room 80% of the days</t>
  </si>
  <si>
    <t>SInce Po + P1 + P2 + P3 + P4 + P5= 87%, 2 chairs are necessary to fulfill the requirements that all patients that are not being examined can sit in the waiting room 85% of the days</t>
  </si>
  <si>
    <t xml:space="preserve">With the given output, we can see that numbers of patients in the queue (Lq) are 0.89 and their probability of waiting more than one hour in the system is 53%, I would say it does not meet the current standard of having no more than 25% of patients waiting in the system more than one hour. Therefore, we should hire another physician. </t>
  </si>
  <si>
    <t>We can see that about 18% of 48 patients (Lq) will have to wait more than 14 days in the queue to get the surgery</t>
  </si>
  <si>
    <t>Since the Prob(Wq &gt;t) is 0.48 and Lq is 4.17, we can see that 48% of 4.17 patients wait more than 2 hours in the queue which meets the current standard of having no more than 50% of all patients to wait more than 2 hours before getting the ICU beds if we increase the number of ICU beds to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</si>
</sst>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dd;@"/>
  </numFmts>
  <fonts count="14" x14ac:knownFonts="1">
    <font>
      <sz val="10"/>
      <name val="Geneva"/>
      <family val="2"/>
    </font>
    <font>
      <b/>
      <sz val="14"/>
      <name val="Arial"/>
      <family val="2"/>
    </font>
    <font>
      <sz val="10"/>
      <name val="Arial"/>
      <family val="2"/>
    </font>
    <font>
      <b/>
      <sz val="10"/>
      <name val="Arial"/>
      <family val="2"/>
    </font>
    <font>
      <sz val="10"/>
      <color theme="0"/>
      <name val="Arial"/>
      <family val="2"/>
    </font>
    <font>
      <sz val="10"/>
      <name val="Symbol"/>
      <family val="1"/>
      <charset val="2"/>
    </font>
    <font>
      <vertAlign val="subscript"/>
      <sz val="10"/>
      <name val="Arial"/>
      <family val="2"/>
    </font>
    <font>
      <u/>
      <sz val="10"/>
      <name val="Arial"/>
      <family val="2"/>
    </font>
    <font>
      <b/>
      <sz val="10"/>
      <name val="Symbol"/>
      <family val="1"/>
      <charset val="2"/>
    </font>
    <font>
      <sz val="11"/>
      <color theme="1"/>
      <name val="Calibri"/>
      <family val="2"/>
      <scheme val="minor"/>
    </font>
    <font>
      <b/>
      <sz val="11"/>
      <color theme="1"/>
      <name val="Calibri"/>
      <family val="2"/>
      <scheme val="minor"/>
    </font>
    <font>
      <sz val="10"/>
      <color theme="1"/>
      <name val="Arial"/>
      <family val="2"/>
    </font>
    <font>
      <sz val="8"/>
      <name val="Geneva"/>
      <family val="2"/>
    </font>
    <font>
      <sz val="10"/>
      <name val="Geneva"/>
      <family val="2"/>
    </font>
  </fonts>
  <fills count="5">
    <fill>
      <patternFill patternType="none"/>
    </fill>
    <fill>
      <patternFill patternType="gray125"/>
    </fill>
    <fill>
      <patternFill patternType="solid">
        <fgColor indexed="22"/>
        <bgColor indexed="64"/>
      </patternFill>
    </fill>
    <fill>
      <patternFill patternType="solid">
        <fgColor theme="3" tint="0.79998168889431442"/>
        <bgColor indexed="64"/>
      </patternFill>
    </fill>
    <fill>
      <patternFill patternType="solid">
        <fgColor rgb="FFFFC000"/>
        <bgColor indexed="64"/>
      </patternFill>
    </fill>
  </fills>
  <borders count="12">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thin">
        <color indexed="64"/>
      </bottom>
      <diagonal/>
    </border>
  </borders>
  <cellStyleXfs count="3">
    <xf numFmtId="0" fontId="0" fillId="0" borderId="0"/>
    <xf numFmtId="0" fontId="9" fillId="0" borderId="0"/>
    <xf numFmtId="9" fontId="13" fillId="0" borderId="0" applyFont="0" applyFill="0" applyBorder="0" applyAlignment="0" applyProtection="0"/>
  </cellStyleXfs>
  <cellXfs count="44">
    <xf numFmtId="0" fontId="0" fillId="0" borderId="0" xfId="0"/>
    <xf numFmtId="0" fontId="1" fillId="0" borderId="0" xfId="0" applyFont="1" applyProtection="1">
      <protection locked="0"/>
    </xf>
    <xf numFmtId="0" fontId="2" fillId="0" borderId="0" xfId="0" applyFont="1" applyAlignment="1" applyProtection="1">
      <alignment horizontal="right"/>
      <protection locked="0"/>
    </xf>
    <xf numFmtId="0" fontId="2" fillId="0" borderId="0" xfId="0" applyFont="1" applyAlignment="1" applyProtection="1">
      <alignment horizontal="center"/>
      <protection locked="0"/>
    </xf>
    <xf numFmtId="0" fontId="2" fillId="0" borderId="0" xfId="0" applyFont="1" applyProtection="1">
      <protection locked="0"/>
    </xf>
    <xf numFmtId="0" fontId="3" fillId="0" borderId="0" xfId="0" applyFont="1" applyAlignment="1" applyProtection="1">
      <alignment horizontal="center"/>
      <protection locked="0"/>
    </xf>
    <xf numFmtId="0" fontId="3" fillId="0" borderId="0" xfId="0" applyFont="1" applyAlignment="1" applyProtection="1">
      <alignment horizontal="centerContinuous"/>
      <protection locked="0"/>
    </xf>
    <xf numFmtId="0" fontId="3" fillId="2" borderId="1" xfId="0" applyFont="1" applyFill="1" applyBorder="1"/>
    <xf numFmtId="0" fontId="3" fillId="2" borderId="2" xfId="0" applyFont="1" applyFill="1" applyBorder="1"/>
    <xf numFmtId="0" fontId="4" fillId="0" borderId="0" xfId="0" applyFont="1" applyProtection="1">
      <protection hidden="1"/>
    </xf>
    <xf numFmtId="0" fontId="5" fillId="0" borderId="0" xfId="0" applyFont="1" applyAlignment="1" applyProtection="1">
      <alignment horizontal="right"/>
      <protection locked="0"/>
    </xf>
    <xf numFmtId="0" fontId="2" fillId="3" borderId="0" xfId="0" applyFont="1" applyFill="1" applyAlignment="1" applyProtection="1">
      <alignment horizontal="center"/>
      <protection locked="0"/>
    </xf>
    <xf numFmtId="0" fontId="2" fillId="0" borderId="0" xfId="0" applyFont="1" applyAlignment="1">
      <alignment horizontal="right"/>
    </xf>
    <xf numFmtId="0" fontId="2" fillId="4" borderId="3" xfId="0" applyFont="1" applyFill="1" applyBorder="1" applyAlignment="1">
      <alignment horizontal="right"/>
    </xf>
    <xf numFmtId="0" fontId="2" fillId="2" borderId="1" xfId="0" applyFont="1" applyFill="1" applyBorder="1"/>
    <xf numFmtId="0" fontId="2" fillId="2" borderId="2" xfId="0" applyFont="1" applyFill="1" applyBorder="1"/>
    <xf numFmtId="0" fontId="2" fillId="4" borderId="4" xfId="0" applyFont="1" applyFill="1" applyBorder="1" applyAlignment="1">
      <alignment horizontal="right"/>
    </xf>
    <xf numFmtId="0" fontId="2" fillId="2" borderId="5" xfId="0" applyFont="1" applyFill="1" applyBorder="1"/>
    <xf numFmtId="0" fontId="2" fillId="2" borderId="6" xfId="0" applyFont="1" applyFill="1" applyBorder="1"/>
    <xf numFmtId="0" fontId="7" fillId="0" borderId="0" xfId="0" applyFont="1" applyAlignment="1" applyProtection="1">
      <alignment horizontal="center"/>
      <protection locked="0"/>
    </xf>
    <xf numFmtId="0" fontId="2" fillId="4" borderId="7" xfId="0" applyFont="1" applyFill="1" applyBorder="1" applyAlignment="1">
      <alignment horizontal="center"/>
    </xf>
    <xf numFmtId="0" fontId="3" fillId="0" borderId="0" xfId="0" applyFont="1" applyProtection="1">
      <protection locked="0"/>
    </xf>
    <xf numFmtId="0" fontId="8" fillId="0" borderId="0" xfId="0" applyFont="1" applyProtection="1">
      <protection locked="0"/>
    </xf>
    <xf numFmtId="0" fontId="5" fillId="0" borderId="0" xfId="0" applyFont="1" applyAlignment="1">
      <alignment horizontal="right"/>
    </xf>
    <xf numFmtId="0" fontId="2" fillId="4" borderId="8" xfId="0" applyFont="1" applyFill="1" applyBorder="1" applyAlignment="1">
      <alignment horizontal="right"/>
    </xf>
    <xf numFmtId="0" fontId="2" fillId="0" borderId="0" xfId="0" applyFont="1" applyAlignment="1">
      <alignment horizontal="center"/>
    </xf>
    <xf numFmtId="0" fontId="2" fillId="2" borderId="9" xfId="0" applyFont="1" applyFill="1" applyBorder="1"/>
    <xf numFmtId="0" fontId="2" fillId="2" borderId="10" xfId="0" applyFont="1" applyFill="1" applyBorder="1"/>
    <xf numFmtId="0" fontId="10" fillId="0" borderId="11" xfId="1" applyFont="1" applyBorder="1"/>
    <xf numFmtId="0" fontId="9" fillId="0" borderId="0" xfId="1"/>
    <xf numFmtId="164" fontId="9" fillId="0" borderId="0" xfId="1" applyNumberFormat="1"/>
    <xf numFmtId="0" fontId="2" fillId="0" borderId="0" xfId="0" applyFont="1" applyAlignment="1" applyProtection="1">
      <alignment horizontal="left" wrapText="1"/>
      <protection locked="0"/>
    </xf>
    <xf numFmtId="0" fontId="11" fillId="0" borderId="0" xfId="0" applyFont="1" applyProtection="1">
      <protection hidden="1"/>
    </xf>
    <xf numFmtId="16" fontId="2" fillId="0" borderId="0" xfId="0" applyNumberFormat="1" applyFont="1" applyProtection="1">
      <protection locked="0"/>
    </xf>
    <xf numFmtId="0" fontId="2" fillId="0" borderId="0" xfId="0" applyFont="1" applyAlignment="1" applyProtection="1">
      <alignment horizontal="left" wrapText="1"/>
      <protection locked="0"/>
    </xf>
    <xf numFmtId="0" fontId="2" fillId="0" borderId="0" xfId="0" applyFont="1" applyAlignment="1" applyProtection="1">
      <alignment horizontal="left" wrapText="1"/>
      <protection locked="0"/>
    </xf>
    <xf numFmtId="0" fontId="2" fillId="0" borderId="0" xfId="0" applyFont="1" applyAlignment="1" applyProtection="1">
      <protection locked="0"/>
    </xf>
    <xf numFmtId="9" fontId="2" fillId="0" borderId="0" xfId="2" applyFont="1" applyProtection="1">
      <protection locked="0"/>
    </xf>
    <xf numFmtId="0" fontId="2" fillId="0" borderId="0" xfId="0" applyFont="1" applyAlignment="1" applyProtection="1">
      <alignment horizontal="left" wrapText="1"/>
      <protection locked="0"/>
    </xf>
    <xf numFmtId="2" fontId="2" fillId="3" borderId="0" xfId="0" applyNumberFormat="1" applyFont="1" applyFill="1" applyAlignment="1" applyProtection="1">
      <alignment horizontal="center"/>
      <protection locked="0"/>
    </xf>
    <xf numFmtId="0" fontId="9" fillId="0" borderId="0" xfId="1" applyAlignment="1">
      <alignment horizontal="left" wrapText="1"/>
    </xf>
    <xf numFmtId="0" fontId="2" fillId="0" borderId="0" xfId="0" applyFont="1" applyAlignment="1" applyProtection="1">
      <alignment horizontal="left" wrapText="1"/>
      <protection locked="0"/>
    </xf>
    <xf numFmtId="0" fontId="11" fillId="0" borderId="0" xfId="0" applyFont="1" applyAlignment="1" applyProtection="1">
      <alignment horizontal="left"/>
      <protection hidden="1"/>
    </xf>
    <xf numFmtId="0" fontId="11" fillId="0" borderId="0" xfId="0" applyFont="1" applyAlignment="1" applyProtection="1">
      <alignment horizontal="left" wrapText="1"/>
      <protection hidden="1"/>
    </xf>
  </cellXfs>
  <cellStyles count="3">
    <cellStyle name="Normal" xfId="0" builtinId="0"/>
    <cellStyle name="Normal 2" xfId="1" xr:uid="{1DF16363-9963-9940-B7D5-83CDFD58CA17}"/>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892203978841"/>
          <c:y val="0.105263759044677"/>
          <c:w val="0.817569365782846"/>
          <c:h val="0.61988658104087302"/>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'M|M|s I.a'!$G$13:$G$38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cat>
          <c:val>
            <c:numRef>
              <c:f>'M|M|s I.a'!$H$13:$H$38</c:f>
              <c:numCache>
                <c:formatCode>General</c:formatCode>
                <c:ptCount val="26"/>
                <c:pt idx="0">
                  <c:v>0.1111111111111111</c:v>
                </c:pt>
                <c:pt idx="1">
                  <c:v>0.22222222222222221</c:v>
                </c:pt>
                <c:pt idx="2">
                  <c:v>0.22222222222222221</c:v>
                </c:pt>
                <c:pt idx="3">
                  <c:v>0.14814814814814814</c:v>
                </c:pt>
                <c:pt idx="4">
                  <c:v>9.8765432098765427E-2</c:v>
                </c:pt>
                <c:pt idx="5">
                  <c:v>6.5843621399176946E-2</c:v>
                </c:pt>
                <c:pt idx="6">
                  <c:v>4.38957475994513E-2</c:v>
                </c:pt>
                <c:pt idx="7">
                  <c:v>2.9263831732967534E-2</c:v>
                </c:pt>
                <c:pt idx="8">
                  <c:v>1.9509221155311691E-2</c:v>
                </c:pt>
                <c:pt idx="9">
                  <c:v>1.3006147436874459E-2</c:v>
                </c:pt>
                <c:pt idx="10">
                  <c:v>8.6707649579163062E-3</c:v>
                </c:pt>
                <c:pt idx="11">
                  <c:v>5.7805099719442045E-3</c:v>
                </c:pt>
                <c:pt idx="12">
                  <c:v>3.8536733146294693E-3</c:v>
                </c:pt>
                <c:pt idx="13">
                  <c:v>2.5691155430863132E-3</c:v>
                </c:pt>
                <c:pt idx="14">
                  <c:v>1.7127436953908754E-3</c:v>
                </c:pt>
                <c:pt idx="15">
                  <c:v>1.1418291302605836E-3</c:v>
                </c:pt>
                <c:pt idx="16">
                  <c:v>7.6121942017372236E-4</c:v>
                </c:pt>
                <c:pt idx="17">
                  <c:v>5.0747961344914827E-4</c:v>
                </c:pt>
                <c:pt idx="18">
                  <c:v>3.3831974229943216E-4</c:v>
                </c:pt>
                <c:pt idx="19">
                  <c:v>2.2554649486628811E-4</c:v>
                </c:pt>
                <c:pt idx="20">
                  <c:v>1.5036432991085875E-4</c:v>
                </c:pt>
                <c:pt idx="21">
                  <c:v>1.0024288660723916E-4</c:v>
                </c:pt>
                <c:pt idx="22">
                  <c:v>6.6828591071492767E-5</c:v>
                </c:pt>
                <c:pt idx="23">
                  <c:v>4.4552394047661847E-5</c:v>
                </c:pt>
                <c:pt idx="24">
                  <c:v>2.9701596031774567E-5</c:v>
                </c:pt>
                <c:pt idx="25">
                  <c:v>1.9801064021183045E-5</c:v>
                </c:pt>
              </c:numCache>
            </c:numRef>
          </c:val>
          <c:extLst>
            <c:ext xmlns:c16="http://schemas.microsoft.com/office/drawing/2014/chart" uri="{C3380CC4-5D6E-409C-BE32-E72D297353CC}">
              <c16:uniqueId val="{00000000-B8C6-B94E-A0EA-92D7C97AB2F0}"/>
            </c:ext>
          </c:extLst>
        </c:ser>
        <c:dLbls>
          <c:showLegendKey val="0"/>
          <c:showVal val="0"/>
          <c:showCatName val="0"/>
          <c:showSerName val="0"/>
          <c:showPercent val="0"/>
          <c:showBubbleSize val="0"/>
        </c:dLbls>
        <c:gapWidth val="150"/>
        <c:axId val="1918377536"/>
        <c:axId val="1918379312"/>
      </c:barChart>
      <c:catAx>
        <c:axId val="1918377536"/>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t>Number of Customers in System</a:t>
                </a:r>
              </a:p>
            </c:rich>
          </c:tx>
          <c:layout>
            <c:manualLayout>
              <c:xMode val="edge"/>
              <c:yMode val="edge"/>
              <c:x val="0.37162233099240999"/>
              <c:y val="0.85380608125738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918379312"/>
        <c:crosses val="autoZero"/>
        <c:auto val="1"/>
        <c:lblAlgn val="ctr"/>
        <c:lblOffset val="100"/>
        <c:tickLblSkip val="1"/>
        <c:tickMarkSkip val="1"/>
        <c:noMultiLvlLbl val="0"/>
      </c:catAx>
      <c:valAx>
        <c:axId val="1918379312"/>
        <c:scaling>
          <c:orientation val="minMax"/>
        </c:scaling>
        <c:delete val="0"/>
        <c:axPos val="l"/>
        <c:majorGridlines>
          <c:spPr>
            <a:ln w="3175">
              <a:solidFill>
                <a:srgbClr val="000000"/>
              </a:solidFill>
              <a:prstDash val="solid"/>
            </a:ln>
          </c:spPr>
        </c:majorGridlines>
        <c:title>
          <c:tx>
            <c:rich>
              <a:bodyPr/>
              <a:lstStyle/>
              <a:p>
                <a:pPr>
                  <a:defRPr sz="800" b="0" i="0" u="none" strike="noStrike" baseline="0">
                    <a:solidFill>
                      <a:srgbClr val="000000"/>
                    </a:solidFill>
                    <a:latin typeface="Arial"/>
                    <a:ea typeface="Arial"/>
                    <a:cs typeface="Arial"/>
                  </a:defRPr>
                </a:pPr>
                <a:r>
                  <a:rPr lang="en-US"/>
                  <a:t>Probability</a:t>
                </a:r>
              </a:p>
            </c:rich>
          </c:tx>
          <c:layout>
            <c:manualLayout>
              <c:xMode val="edge"/>
              <c:yMode val="edge"/>
              <c:x val="1.8018018018018001E-2"/>
              <c:y val="0.28655154947736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1837753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892203978841"/>
          <c:y val="0.105263759044677"/>
          <c:w val="0.817569365782846"/>
          <c:h val="0.61988658104087302"/>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'M|M|s I.b'!$G$13:$G$38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cat>
          <c:val>
            <c:numRef>
              <c:f>'M|M|s I.b'!$H$13:$H$38</c:f>
              <c:numCache>
                <c:formatCode>General</c:formatCode>
                <c:ptCount val="26"/>
                <c:pt idx="0">
                  <c:v>2.0000000000000018E-2</c:v>
                </c:pt>
                <c:pt idx="1">
                  <c:v>1.9600000000000017E-2</c:v>
                </c:pt>
                <c:pt idx="2">
                  <c:v>1.9208000000000017E-2</c:v>
                </c:pt>
                <c:pt idx="3">
                  <c:v>1.8823840000000015E-2</c:v>
                </c:pt>
                <c:pt idx="4">
                  <c:v>1.8447363200000014E-2</c:v>
                </c:pt>
                <c:pt idx="5">
                  <c:v>1.8078415936000014E-2</c:v>
                </c:pt>
                <c:pt idx="6">
                  <c:v>1.7716847617280013E-2</c:v>
                </c:pt>
                <c:pt idx="7">
                  <c:v>1.7362510664934411E-2</c:v>
                </c:pt>
                <c:pt idx="8">
                  <c:v>1.7015260451635723E-2</c:v>
                </c:pt>
                <c:pt idx="9">
                  <c:v>1.6674955242603009E-2</c:v>
                </c:pt>
                <c:pt idx="10">
                  <c:v>1.6341456137750947E-2</c:v>
                </c:pt>
                <c:pt idx="11">
                  <c:v>1.6014627014995928E-2</c:v>
                </c:pt>
                <c:pt idx="12">
                  <c:v>1.5694334474696009E-2</c:v>
                </c:pt>
                <c:pt idx="13">
                  <c:v>1.5380447785202088E-2</c:v>
                </c:pt>
                <c:pt idx="14">
                  <c:v>1.5072838829498045E-2</c:v>
                </c:pt>
                <c:pt idx="15">
                  <c:v>1.4771382052908084E-2</c:v>
                </c:pt>
                <c:pt idx="16">
                  <c:v>1.4475954411849923E-2</c:v>
                </c:pt>
                <c:pt idx="17">
                  <c:v>1.4186435323612924E-2</c:v>
                </c:pt>
                <c:pt idx="18">
                  <c:v>1.3902706617140664E-2</c:v>
                </c:pt>
                <c:pt idx="19">
                  <c:v>1.362465248479785E-2</c:v>
                </c:pt>
                <c:pt idx="20">
                  <c:v>1.3352159435101894E-2</c:v>
                </c:pt>
                <c:pt idx="21">
                  <c:v>1.3085116246399856E-2</c:v>
                </c:pt>
                <c:pt idx="22">
                  <c:v>1.2823413921471858E-2</c:v>
                </c:pt>
                <c:pt idx="23">
                  <c:v>1.2566945643042419E-2</c:v>
                </c:pt>
                <c:pt idx="24">
                  <c:v>1.2315606730181571E-2</c:v>
                </c:pt>
                <c:pt idx="25">
                  <c:v>1.2069294595577939E-2</c:v>
                </c:pt>
              </c:numCache>
            </c:numRef>
          </c:val>
          <c:extLst>
            <c:ext xmlns:c16="http://schemas.microsoft.com/office/drawing/2014/chart" uri="{C3380CC4-5D6E-409C-BE32-E72D297353CC}">
              <c16:uniqueId val="{00000000-968F-834C-B9A6-07667502F01A}"/>
            </c:ext>
          </c:extLst>
        </c:ser>
        <c:dLbls>
          <c:showLegendKey val="0"/>
          <c:showVal val="0"/>
          <c:showCatName val="0"/>
          <c:showSerName val="0"/>
          <c:showPercent val="0"/>
          <c:showBubbleSize val="0"/>
        </c:dLbls>
        <c:gapWidth val="150"/>
        <c:axId val="1918377536"/>
        <c:axId val="1918379312"/>
      </c:barChart>
      <c:catAx>
        <c:axId val="1918377536"/>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t>Number of Customers in System</a:t>
                </a:r>
              </a:p>
            </c:rich>
          </c:tx>
          <c:layout>
            <c:manualLayout>
              <c:xMode val="edge"/>
              <c:yMode val="edge"/>
              <c:x val="0.37162233099240999"/>
              <c:y val="0.85380608125738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918379312"/>
        <c:crosses val="autoZero"/>
        <c:auto val="1"/>
        <c:lblAlgn val="ctr"/>
        <c:lblOffset val="100"/>
        <c:tickLblSkip val="1"/>
        <c:tickMarkSkip val="1"/>
        <c:noMultiLvlLbl val="0"/>
      </c:catAx>
      <c:valAx>
        <c:axId val="1918379312"/>
        <c:scaling>
          <c:orientation val="minMax"/>
        </c:scaling>
        <c:delete val="0"/>
        <c:axPos val="l"/>
        <c:majorGridlines>
          <c:spPr>
            <a:ln w="3175">
              <a:solidFill>
                <a:srgbClr val="000000"/>
              </a:solidFill>
              <a:prstDash val="solid"/>
            </a:ln>
          </c:spPr>
        </c:majorGridlines>
        <c:title>
          <c:tx>
            <c:rich>
              <a:bodyPr/>
              <a:lstStyle/>
              <a:p>
                <a:pPr>
                  <a:defRPr sz="800" b="0" i="0" u="none" strike="noStrike" baseline="0">
                    <a:solidFill>
                      <a:srgbClr val="000000"/>
                    </a:solidFill>
                    <a:latin typeface="Arial"/>
                    <a:ea typeface="Arial"/>
                    <a:cs typeface="Arial"/>
                  </a:defRPr>
                </a:pPr>
                <a:r>
                  <a:rPr lang="en-US"/>
                  <a:t>Probability</a:t>
                </a:r>
              </a:p>
            </c:rich>
          </c:tx>
          <c:layout>
            <c:manualLayout>
              <c:xMode val="edge"/>
              <c:yMode val="edge"/>
              <c:x val="1.8018018018018001E-2"/>
              <c:y val="0.28655154947736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1837753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892203978841"/>
          <c:y val="0.105263759044677"/>
          <c:w val="0.817569365782846"/>
          <c:h val="0.61988658104087302"/>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'M|M|s I.c'!$G$13:$G$38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cat>
          <c:val>
            <c:numRef>
              <c:f>'M|M|s I.c'!$H$13:$H$38</c:f>
              <c:numCache>
                <c:formatCode>General</c:formatCode>
                <c:ptCount val="26"/>
                <c:pt idx="0">
                  <c:v>3.3297845269866813E-8</c:v>
                </c:pt>
                <c:pt idx="1">
                  <c:v>5.6240060660805052E-7</c:v>
                </c:pt>
                <c:pt idx="2">
                  <c:v>4.7494731228049868E-6</c:v>
                </c:pt>
                <c:pt idx="3">
                  <c:v>2.6739533681392074E-5</c:v>
                </c:pt>
                <c:pt idx="4">
                  <c:v>1.1290768096967805E-4</c:v>
                </c:pt>
                <c:pt idx="5">
                  <c:v>3.8140214631557248E-4</c:v>
                </c:pt>
                <c:pt idx="6">
                  <c:v>1.0736470418783364E-3</c:v>
                </c:pt>
                <c:pt idx="7">
                  <c:v>2.5905569339035859E-3</c:v>
                </c:pt>
                <c:pt idx="8">
                  <c:v>5.4693133267039468E-3</c:v>
                </c:pt>
                <c:pt idx="9">
                  <c:v>1.0264078009781075E-2</c:v>
                </c:pt>
                <c:pt idx="10">
                  <c:v>1.7336027758520237E-2</c:v>
                </c:pt>
                <c:pt idx="11">
                  <c:v>2.6618682621946072E-2</c:v>
                </c:pt>
                <c:pt idx="12">
                  <c:v>3.7465795790389105E-2</c:v>
                </c:pt>
                <c:pt idx="13">
                  <c:v>4.8676714684590144E-2</c:v>
                </c:pt>
                <c:pt idx="14">
                  <c:v>5.8724979358766256E-2</c:v>
                </c:pt>
                <c:pt idx="15">
                  <c:v>6.6124326757970794E-2</c:v>
                </c:pt>
                <c:pt idx="16">
                  <c:v>6.9802492433882937E-2</c:v>
                </c:pt>
                <c:pt idx="17">
                  <c:v>6.9350829247546056E-2</c:v>
                </c:pt>
                <c:pt idx="18">
                  <c:v>6.5074194777280714E-2</c:v>
                </c:pt>
                <c:pt idx="19">
                  <c:v>5.7847534199382697E-2</c:v>
                </c:pt>
                <c:pt idx="20">
                  <c:v>5.1423413296188096E-2</c:v>
                </c:pt>
                <c:pt idx="21">
                  <c:v>4.5712707924874578E-2</c:v>
                </c:pt>
                <c:pt idx="22">
                  <c:v>4.0636191413217455E-2</c:v>
                </c:pt>
                <c:pt idx="23">
                  <c:v>3.612343541943383E-2</c:v>
                </c:pt>
                <c:pt idx="24">
                  <c:v>3.2111832854433552E-2</c:v>
                </c:pt>
                <c:pt idx="25">
                  <c:v>2.8545729311125412E-2</c:v>
                </c:pt>
              </c:numCache>
            </c:numRef>
          </c:val>
          <c:extLst>
            <c:ext xmlns:c16="http://schemas.microsoft.com/office/drawing/2014/chart" uri="{C3380CC4-5D6E-409C-BE32-E72D297353CC}">
              <c16:uniqueId val="{00000000-4852-5442-9925-AF38680BA442}"/>
            </c:ext>
          </c:extLst>
        </c:ser>
        <c:dLbls>
          <c:showLegendKey val="0"/>
          <c:showVal val="0"/>
          <c:showCatName val="0"/>
          <c:showSerName val="0"/>
          <c:showPercent val="0"/>
          <c:showBubbleSize val="0"/>
        </c:dLbls>
        <c:gapWidth val="150"/>
        <c:axId val="1918377536"/>
        <c:axId val="1918379312"/>
      </c:barChart>
      <c:catAx>
        <c:axId val="1918377536"/>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t>Number of Customers in System</a:t>
                </a:r>
              </a:p>
            </c:rich>
          </c:tx>
          <c:layout>
            <c:manualLayout>
              <c:xMode val="edge"/>
              <c:yMode val="edge"/>
              <c:x val="0.37162233099240999"/>
              <c:y val="0.85380608125738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918379312"/>
        <c:crosses val="autoZero"/>
        <c:auto val="1"/>
        <c:lblAlgn val="ctr"/>
        <c:lblOffset val="100"/>
        <c:tickLblSkip val="1"/>
        <c:tickMarkSkip val="1"/>
        <c:noMultiLvlLbl val="0"/>
      </c:catAx>
      <c:valAx>
        <c:axId val="1918379312"/>
        <c:scaling>
          <c:orientation val="minMax"/>
        </c:scaling>
        <c:delete val="0"/>
        <c:axPos val="l"/>
        <c:majorGridlines>
          <c:spPr>
            <a:ln w="3175">
              <a:solidFill>
                <a:srgbClr val="000000"/>
              </a:solidFill>
              <a:prstDash val="solid"/>
            </a:ln>
          </c:spPr>
        </c:majorGridlines>
        <c:title>
          <c:tx>
            <c:rich>
              <a:bodyPr/>
              <a:lstStyle/>
              <a:p>
                <a:pPr>
                  <a:defRPr sz="800" b="0" i="0" u="none" strike="noStrike" baseline="0">
                    <a:solidFill>
                      <a:srgbClr val="000000"/>
                    </a:solidFill>
                    <a:latin typeface="Arial"/>
                    <a:ea typeface="Arial"/>
                    <a:cs typeface="Arial"/>
                  </a:defRPr>
                </a:pPr>
                <a:r>
                  <a:rPr lang="en-US"/>
                  <a:t>Probability</a:t>
                </a:r>
              </a:p>
            </c:rich>
          </c:tx>
          <c:layout>
            <c:manualLayout>
              <c:xMode val="edge"/>
              <c:yMode val="edge"/>
              <c:x val="1.8018018018018001E-2"/>
              <c:y val="0.28655154947736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1837753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892203978841"/>
          <c:y val="0.105263759044677"/>
          <c:w val="0.817569365782846"/>
          <c:h val="0.61988658104087302"/>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'M|M|s II.a'!$G$13:$G$38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cat>
          <c:val>
            <c:numRef>
              <c:f>'M|M|s II.a'!$H$13:$H$38</c:f>
              <c:numCache>
                <c:formatCode>General</c:formatCode>
                <c:ptCount val="26"/>
                <c:pt idx="0">
                  <c:v>4.544834795255197E-3</c:v>
                </c:pt>
                <c:pt idx="1">
                  <c:v>1.3361814298050279E-2</c:v>
                </c:pt>
                <c:pt idx="2">
                  <c:v>1.9641867018133908E-2</c:v>
                </c:pt>
                <c:pt idx="3">
                  <c:v>1.9249029677771229E-2</c:v>
                </c:pt>
                <c:pt idx="4">
                  <c:v>1.8864049084215805E-2</c:v>
                </c:pt>
                <c:pt idx="5">
                  <c:v>1.8486768102531487E-2</c:v>
                </c:pt>
                <c:pt idx="6">
                  <c:v>1.8117032740480855E-2</c:v>
                </c:pt>
                <c:pt idx="7">
                  <c:v>1.7754692085671236E-2</c:v>
                </c:pt>
                <c:pt idx="8">
                  <c:v>1.7399598243957811E-2</c:v>
                </c:pt>
                <c:pt idx="9">
                  <c:v>1.7051606279078656E-2</c:v>
                </c:pt>
                <c:pt idx="10">
                  <c:v>1.6710574153497082E-2</c:v>
                </c:pt>
                <c:pt idx="11">
                  <c:v>1.6376362670427139E-2</c:v>
                </c:pt>
                <c:pt idx="12">
                  <c:v>1.6048835417018594E-2</c:v>
                </c:pt>
                <c:pt idx="13">
                  <c:v>1.5727858708678225E-2</c:v>
                </c:pt>
                <c:pt idx="14">
                  <c:v>1.5413301534504658E-2</c:v>
                </c:pt>
                <c:pt idx="15">
                  <c:v>1.5105035503814564E-2</c:v>
                </c:pt>
                <c:pt idx="16">
                  <c:v>1.4802934793738273E-2</c:v>
                </c:pt>
                <c:pt idx="17">
                  <c:v>1.4506876097863506E-2</c:v>
                </c:pt>
                <c:pt idx="18">
                  <c:v>1.4216738575906237E-2</c:v>
                </c:pt>
                <c:pt idx="19">
                  <c:v>1.3932403804388108E-2</c:v>
                </c:pt>
                <c:pt idx="20">
                  <c:v>1.3653755728300345E-2</c:v>
                </c:pt>
                <c:pt idx="21">
                  <c:v>1.338068061373434E-2</c:v>
                </c:pt>
                <c:pt idx="22">
                  <c:v>1.3113067001459653E-2</c:v>
                </c:pt>
                <c:pt idx="23">
                  <c:v>1.2850805661430457E-2</c:v>
                </c:pt>
                <c:pt idx="24">
                  <c:v>1.259378954820185E-2</c:v>
                </c:pt>
                <c:pt idx="25">
                  <c:v>1.2341913757237812E-2</c:v>
                </c:pt>
              </c:numCache>
            </c:numRef>
          </c:val>
          <c:extLst>
            <c:ext xmlns:c16="http://schemas.microsoft.com/office/drawing/2014/chart" uri="{C3380CC4-5D6E-409C-BE32-E72D297353CC}">
              <c16:uniqueId val="{00000000-7248-784D-BBCB-7E0B9D305ED9}"/>
            </c:ext>
          </c:extLst>
        </c:ser>
        <c:dLbls>
          <c:showLegendKey val="0"/>
          <c:showVal val="0"/>
          <c:showCatName val="0"/>
          <c:showSerName val="0"/>
          <c:showPercent val="0"/>
          <c:showBubbleSize val="0"/>
        </c:dLbls>
        <c:gapWidth val="150"/>
        <c:axId val="1918377536"/>
        <c:axId val="1918379312"/>
      </c:barChart>
      <c:catAx>
        <c:axId val="1918377536"/>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t>Number of Customers in System</a:t>
                </a:r>
              </a:p>
            </c:rich>
          </c:tx>
          <c:layout>
            <c:manualLayout>
              <c:xMode val="edge"/>
              <c:yMode val="edge"/>
              <c:x val="0.37162233099240999"/>
              <c:y val="0.85380608125738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918379312"/>
        <c:crosses val="autoZero"/>
        <c:auto val="1"/>
        <c:lblAlgn val="ctr"/>
        <c:lblOffset val="100"/>
        <c:tickLblSkip val="1"/>
        <c:tickMarkSkip val="1"/>
        <c:noMultiLvlLbl val="0"/>
      </c:catAx>
      <c:valAx>
        <c:axId val="1918379312"/>
        <c:scaling>
          <c:orientation val="minMax"/>
        </c:scaling>
        <c:delete val="0"/>
        <c:axPos val="l"/>
        <c:majorGridlines>
          <c:spPr>
            <a:ln w="3175">
              <a:solidFill>
                <a:srgbClr val="000000"/>
              </a:solidFill>
              <a:prstDash val="solid"/>
            </a:ln>
          </c:spPr>
        </c:majorGridlines>
        <c:title>
          <c:tx>
            <c:rich>
              <a:bodyPr/>
              <a:lstStyle/>
              <a:p>
                <a:pPr>
                  <a:defRPr sz="800" b="0" i="0" u="none" strike="noStrike" baseline="0">
                    <a:solidFill>
                      <a:srgbClr val="000000"/>
                    </a:solidFill>
                    <a:latin typeface="Arial"/>
                    <a:ea typeface="Arial"/>
                    <a:cs typeface="Arial"/>
                  </a:defRPr>
                </a:pPr>
                <a:r>
                  <a:rPr lang="en-US"/>
                  <a:t>Probability</a:t>
                </a:r>
              </a:p>
            </c:rich>
          </c:tx>
          <c:layout>
            <c:manualLayout>
              <c:xMode val="edge"/>
              <c:yMode val="edge"/>
              <c:x val="1.8018018018018001E-2"/>
              <c:y val="0.28655154947736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1837753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892203978841"/>
          <c:y val="0.105263759044677"/>
          <c:w val="0.817569365782846"/>
          <c:h val="0.61988658104087302"/>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'M|M|s II.b'!$G$13:$G$38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cat>
          <c:val>
            <c:numRef>
              <c:f>'M|M|s II.b'!$H$13:$H$38</c:f>
              <c:numCache>
                <c:formatCode>General</c:formatCode>
                <c:ptCount val="26"/>
                <c:pt idx="0">
                  <c:v>1.1666666666666714E-2</c:v>
                </c:pt>
                <c:pt idx="1">
                  <c:v>1.1530555555555601E-2</c:v>
                </c:pt>
                <c:pt idx="2">
                  <c:v>1.1396032407407452E-2</c:v>
                </c:pt>
                <c:pt idx="3">
                  <c:v>1.1263078695987697E-2</c:v>
                </c:pt>
                <c:pt idx="4">
                  <c:v>1.1131676111201175E-2</c:v>
                </c:pt>
                <c:pt idx="5">
                  <c:v>1.1001806556570494E-2</c:v>
                </c:pt>
                <c:pt idx="6">
                  <c:v>1.0873452146743838E-2</c:v>
                </c:pt>
                <c:pt idx="7">
                  <c:v>1.0746595205031826E-2</c:v>
                </c:pt>
                <c:pt idx="8">
                  <c:v>1.0621218260973122E-2</c:v>
                </c:pt>
                <c:pt idx="9">
                  <c:v>1.0497304047928433E-2</c:v>
                </c:pt>
                <c:pt idx="10">
                  <c:v>1.0374835500702602E-2</c:v>
                </c:pt>
                <c:pt idx="11">
                  <c:v>1.0253795753194404E-2</c:v>
                </c:pt>
                <c:pt idx="12">
                  <c:v>1.0134168136073802E-2</c:v>
                </c:pt>
                <c:pt idx="13">
                  <c:v>1.0015936174486276E-2</c:v>
                </c:pt>
                <c:pt idx="14">
                  <c:v>9.8990835857839347E-3</c:v>
                </c:pt>
                <c:pt idx="15">
                  <c:v>9.7835942772831214E-3</c:v>
                </c:pt>
                <c:pt idx="16">
                  <c:v>9.6694523440481513E-3</c:v>
                </c:pt>
                <c:pt idx="17">
                  <c:v>9.5566420667009232E-3</c:v>
                </c:pt>
                <c:pt idx="18">
                  <c:v>9.4451479092560776E-3</c:v>
                </c:pt>
                <c:pt idx="19">
                  <c:v>9.3349545169814224E-3</c:v>
                </c:pt>
                <c:pt idx="20">
                  <c:v>9.226046714283306E-3</c:v>
                </c:pt>
                <c:pt idx="21">
                  <c:v>9.118409502616668E-3</c:v>
                </c:pt>
                <c:pt idx="22">
                  <c:v>9.0120280584194724E-3</c:v>
                </c:pt>
                <c:pt idx="23">
                  <c:v>8.906887731071244E-3</c:v>
                </c:pt>
                <c:pt idx="24">
                  <c:v>8.802974040875414E-3</c:v>
                </c:pt>
                <c:pt idx="25">
                  <c:v>8.7002726770651993E-3</c:v>
                </c:pt>
              </c:numCache>
            </c:numRef>
          </c:val>
          <c:extLst>
            <c:ext xmlns:c16="http://schemas.microsoft.com/office/drawing/2014/chart" uri="{C3380CC4-5D6E-409C-BE32-E72D297353CC}">
              <c16:uniqueId val="{00000000-4F25-7D49-A53D-5641C9DCA05D}"/>
            </c:ext>
          </c:extLst>
        </c:ser>
        <c:dLbls>
          <c:showLegendKey val="0"/>
          <c:showVal val="0"/>
          <c:showCatName val="0"/>
          <c:showSerName val="0"/>
          <c:showPercent val="0"/>
          <c:showBubbleSize val="0"/>
        </c:dLbls>
        <c:gapWidth val="150"/>
        <c:axId val="1918377536"/>
        <c:axId val="1918379312"/>
      </c:barChart>
      <c:catAx>
        <c:axId val="1918377536"/>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t>Number of Customers in System</a:t>
                </a:r>
              </a:p>
            </c:rich>
          </c:tx>
          <c:layout>
            <c:manualLayout>
              <c:xMode val="edge"/>
              <c:yMode val="edge"/>
              <c:x val="0.37162233099240999"/>
              <c:y val="0.85380608125738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918379312"/>
        <c:crosses val="autoZero"/>
        <c:auto val="1"/>
        <c:lblAlgn val="ctr"/>
        <c:lblOffset val="100"/>
        <c:tickLblSkip val="1"/>
        <c:tickMarkSkip val="1"/>
        <c:noMultiLvlLbl val="0"/>
      </c:catAx>
      <c:valAx>
        <c:axId val="1918379312"/>
        <c:scaling>
          <c:orientation val="minMax"/>
        </c:scaling>
        <c:delete val="0"/>
        <c:axPos val="l"/>
        <c:majorGridlines>
          <c:spPr>
            <a:ln w="3175">
              <a:solidFill>
                <a:srgbClr val="000000"/>
              </a:solidFill>
              <a:prstDash val="solid"/>
            </a:ln>
          </c:spPr>
        </c:majorGridlines>
        <c:title>
          <c:tx>
            <c:rich>
              <a:bodyPr/>
              <a:lstStyle/>
              <a:p>
                <a:pPr>
                  <a:defRPr sz="800" b="0" i="0" u="none" strike="noStrike" baseline="0">
                    <a:solidFill>
                      <a:srgbClr val="000000"/>
                    </a:solidFill>
                    <a:latin typeface="Arial"/>
                    <a:ea typeface="Arial"/>
                    <a:cs typeface="Arial"/>
                  </a:defRPr>
                </a:pPr>
                <a:r>
                  <a:rPr lang="en-US"/>
                  <a:t>Probability</a:t>
                </a:r>
              </a:p>
            </c:rich>
          </c:tx>
          <c:layout>
            <c:manualLayout>
              <c:xMode val="edge"/>
              <c:yMode val="edge"/>
              <c:x val="1.8018018018018001E-2"/>
              <c:y val="0.28655154947736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1837753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892203978841"/>
          <c:y val="0.105263759044677"/>
          <c:w val="0.817569365782846"/>
          <c:h val="0.61988658104087302"/>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'M|M|s II.c'!$G$13:$G$38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cat>
          <c:val>
            <c:numRef>
              <c:f>'M|M|s II.c'!$H$13:$H$38</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val>
          <c:extLst>
            <c:ext xmlns:c16="http://schemas.microsoft.com/office/drawing/2014/chart" uri="{C3380CC4-5D6E-409C-BE32-E72D297353CC}">
              <c16:uniqueId val="{00000000-05B1-AD4D-89F0-62EB04C000D8}"/>
            </c:ext>
          </c:extLst>
        </c:ser>
        <c:dLbls>
          <c:showLegendKey val="0"/>
          <c:showVal val="0"/>
          <c:showCatName val="0"/>
          <c:showSerName val="0"/>
          <c:showPercent val="0"/>
          <c:showBubbleSize val="0"/>
        </c:dLbls>
        <c:gapWidth val="150"/>
        <c:axId val="1918377536"/>
        <c:axId val="1918379312"/>
      </c:barChart>
      <c:catAx>
        <c:axId val="1918377536"/>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t>Number of Customers in System</a:t>
                </a:r>
              </a:p>
            </c:rich>
          </c:tx>
          <c:layout>
            <c:manualLayout>
              <c:xMode val="edge"/>
              <c:yMode val="edge"/>
              <c:x val="0.37162233099240999"/>
              <c:y val="0.85380608125738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918379312"/>
        <c:crosses val="autoZero"/>
        <c:auto val="1"/>
        <c:lblAlgn val="ctr"/>
        <c:lblOffset val="100"/>
        <c:tickLblSkip val="1"/>
        <c:tickMarkSkip val="1"/>
        <c:noMultiLvlLbl val="0"/>
      </c:catAx>
      <c:valAx>
        <c:axId val="1918379312"/>
        <c:scaling>
          <c:orientation val="minMax"/>
        </c:scaling>
        <c:delete val="0"/>
        <c:axPos val="l"/>
        <c:majorGridlines>
          <c:spPr>
            <a:ln w="3175">
              <a:solidFill>
                <a:srgbClr val="000000"/>
              </a:solidFill>
              <a:prstDash val="solid"/>
            </a:ln>
          </c:spPr>
        </c:majorGridlines>
        <c:title>
          <c:tx>
            <c:rich>
              <a:bodyPr/>
              <a:lstStyle/>
              <a:p>
                <a:pPr>
                  <a:defRPr sz="800" b="0" i="0" u="none" strike="noStrike" baseline="0">
                    <a:solidFill>
                      <a:srgbClr val="000000"/>
                    </a:solidFill>
                    <a:latin typeface="Arial"/>
                    <a:ea typeface="Arial"/>
                    <a:cs typeface="Arial"/>
                  </a:defRPr>
                </a:pPr>
                <a:r>
                  <a:rPr lang="en-US"/>
                  <a:t>Probability</a:t>
                </a:r>
              </a:p>
            </c:rich>
          </c:tx>
          <c:layout>
            <c:manualLayout>
              <c:xMode val="edge"/>
              <c:yMode val="edge"/>
              <c:x val="1.8018018018018001E-2"/>
              <c:y val="0.28655154947736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1837753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892203978841"/>
          <c:y val="0.105263759044677"/>
          <c:w val="0.817569365782846"/>
          <c:h val="0.61988658104087302"/>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'M|M|s III.a'!$G$13:$G$38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cat>
          <c:val>
            <c:numRef>
              <c:f>'M|M|s III.a'!$H$13:$H$38</c:f>
              <c:numCache>
                <c:formatCode>General</c:formatCode>
                <c:ptCount val="26"/>
                <c:pt idx="0">
                  <c:v>4.4943820224719093E-2</c:v>
                </c:pt>
                <c:pt idx="1">
                  <c:v>0.11235955056179774</c:v>
                </c:pt>
                <c:pt idx="2">
                  <c:v>0.14044943820224717</c:v>
                </c:pt>
                <c:pt idx="3">
                  <c:v>0.11704119850187263</c:v>
                </c:pt>
                <c:pt idx="4">
                  <c:v>9.7534332084893871E-2</c:v>
                </c:pt>
                <c:pt idx="5">
                  <c:v>8.1278610070744883E-2</c:v>
                </c:pt>
                <c:pt idx="6">
                  <c:v>6.7732175058954069E-2</c:v>
                </c:pt>
                <c:pt idx="7">
                  <c:v>5.644347921579506E-2</c:v>
                </c:pt>
                <c:pt idx="8">
                  <c:v>4.7036232679829218E-2</c:v>
                </c:pt>
                <c:pt idx="9">
                  <c:v>3.9196860566524348E-2</c:v>
                </c:pt>
                <c:pt idx="10">
                  <c:v>3.2664050472103627E-2</c:v>
                </c:pt>
                <c:pt idx="11">
                  <c:v>2.7220042060086352E-2</c:v>
                </c:pt>
                <c:pt idx="12">
                  <c:v>2.2683368383405293E-2</c:v>
                </c:pt>
                <c:pt idx="13">
                  <c:v>1.8902806986171077E-2</c:v>
                </c:pt>
                <c:pt idx="14">
                  <c:v>1.5752339155142566E-2</c:v>
                </c:pt>
                <c:pt idx="15">
                  <c:v>1.3126949295952138E-2</c:v>
                </c:pt>
                <c:pt idx="16">
                  <c:v>1.0939124413293448E-2</c:v>
                </c:pt>
                <c:pt idx="17">
                  <c:v>9.115937011077874E-3</c:v>
                </c:pt>
                <c:pt idx="18">
                  <c:v>7.5966141758982281E-3</c:v>
                </c:pt>
                <c:pt idx="19">
                  <c:v>6.3305118132485228E-3</c:v>
                </c:pt>
                <c:pt idx="20">
                  <c:v>5.2754265110404363E-3</c:v>
                </c:pt>
                <c:pt idx="21">
                  <c:v>4.3961887592003637E-3</c:v>
                </c:pt>
                <c:pt idx="22">
                  <c:v>3.6634906326669693E-3</c:v>
                </c:pt>
                <c:pt idx="23">
                  <c:v>3.0529088605558076E-3</c:v>
                </c:pt>
                <c:pt idx="24">
                  <c:v>2.54409071712984E-3</c:v>
                </c:pt>
                <c:pt idx="25">
                  <c:v>2.1200755976082002E-3</c:v>
                </c:pt>
              </c:numCache>
            </c:numRef>
          </c:val>
          <c:extLst>
            <c:ext xmlns:c16="http://schemas.microsoft.com/office/drawing/2014/chart" uri="{C3380CC4-5D6E-409C-BE32-E72D297353CC}">
              <c16:uniqueId val="{00000000-05A7-964D-BEBA-BF3DB98D52BC}"/>
            </c:ext>
          </c:extLst>
        </c:ser>
        <c:dLbls>
          <c:showLegendKey val="0"/>
          <c:showVal val="0"/>
          <c:showCatName val="0"/>
          <c:showSerName val="0"/>
          <c:showPercent val="0"/>
          <c:showBubbleSize val="0"/>
        </c:dLbls>
        <c:gapWidth val="150"/>
        <c:axId val="1918377536"/>
        <c:axId val="1918379312"/>
      </c:barChart>
      <c:catAx>
        <c:axId val="1918377536"/>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t>Number of Customers in System</a:t>
                </a:r>
              </a:p>
            </c:rich>
          </c:tx>
          <c:layout>
            <c:manualLayout>
              <c:xMode val="edge"/>
              <c:yMode val="edge"/>
              <c:x val="0.37162233099240999"/>
              <c:y val="0.85380608125738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918379312"/>
        <c:crosses val="autoZero"/>
        <c:auto val="1"/>
        <c:lblAlgn val="ctr"/>
        <c:lblOffset val="100"/>
        <c:tickLblSkip val="1"/>
        <c:tickMarkSkip val="1"/>
        <c:noMultiLvlLbl val="0"/>
      </c:catAx>
      <c:valAx>
        <c:axId val="1918379312"/>
        <c:scaling>
          <c:orientation val="minMax"/>
        </c:scaling>
        <c:delete val="0"/>
        <c:axPos val="l"/>
        <c:majorGridlines>
          <c:spPr>
            <a:ln w="3175">
              <a:solidFill>
                <a:srgbClr val="000000"/>
              </a:solidFill>
              <a:prstDash val="solid"/>
            </a:ln>
          </c:spPr>
        </c:majorGridlines>
        <c:title>
          <c:tx>
            <c:rich>
              <a:bodyPr/>
              <a:lstStyle/>
              <a:p>
                <a:pPr>
                  <a:defRPr sz="800" b="0" i="0" u="none" strike="noStrike" baseline="0">
                    <a:solidFill>
                      <a:srgbClr val="000000"/>
                    </a:solidFill>
                    <a:latin typeface="Arial"/>
                    <a:ea typeface="Arial"/>
                    <a:cs typeface="Arial"/>
                  </a:defRPr>
                </a:pPr>
                <a:r>
                  <a:rPr lang="en-US"/>
                  <a:t>Probability</a:t>
                </a:r>
              </a:p>
            </c:rich>
          </c:tx>
          <c:layout>
            <c:manualLayout>
              <c:xMode val="edge"/>
              <c:yMode val="edge"/>
              <c:x val="1.8018018018018001E-2"/>
              <c:y val="0.28655154947736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1837753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892203978841"/>
          <c:y val="0.105263759044677"/>
          <c:w val="0.817569365782846"/>
          <c:h val="0.61988658104087302"/>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'M|M|s III.b'!$G$13:$G$38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cat>
          <c:val>
            <c:numRef>
              <c:f>'M|M|s III.b'!$H$13:$H$38</c:f>
              <c:numCache>
                <c:formatCode>General</c:formatCode>
                <c:ptCount val="26"/>
                <c:pt idx="0">
                  <c:v>4.4999999999999929E-2</c:v>
                </c:pt>
                <c:pt idx="1">
                  <c:v>4.2974999999999937E-2</c:v>
                </c:pt>
                <c:pt idx="2">
                  <c:v>4.1041124999999942E-2</c:v>
                </c:pt>
                <c:pt idx="3">
                  <c:v>3.9194274374999949E-2</c:v>
                </c:pt>
                <c:pt idx="4">
                  <c:v>3.7430532028124949E-2</c:v>
                </c:pt>
                <c:pt idx="5">
                  <c:v>3.5746158086859325E-2</c:v>
                </c:pt>
                <c:pt idx="6">
                  <c:v>3.4137580972950658E-2</c:v>
                </c:pt>
                <c:pt idx="7">
                  <c:v>3.2601389829167889E-2</c:v>
                </c:pt>
                <c:pt idx="8">
                  <c:v>3.1134327286855331E-2</c:v>
                </c:pt>
                <c:pt idx="9">
                  <c:v>2.9733282558946847E-2</c:v>
                </c:pt>
                <c:pt idx="10">
                  <c:v>2.8395284843794236E-2</c:v>
                </c:pt>
                <c:pt idx="11">
                  <c:v>2.7117497025823497E-2</c:v>
                </c:pt>
                <c:pt idx="12">
                  <c:v>2.5897209659661444E-2</c:v>
                </c:pt>
                <c:pt idx="13">
                  <c:v>2.473183522497668E-2</c:v>
                </c:pt>
                <c:pt idx="14">
                  <c:v>2.361890263985273E-2</c:v>
                </c:pt>
                <c:pt idx="15">
                  <c:v>2.2556052021059363E-2</c:v>
                </c:pt>
                <c:pt idx="16">
                  <c:v>2.1541029680111689E-2</c:v>
                </c:pt>
                <c:pt idx="17">
                  <c:v>2.0571683344506667E-2</c:v>
                </c:pt>
                <c:pt idx="18">
                  <c:v>1.9645957594003866E-2</c:v>
                </c:pt>
                <c:pt idx="19">
                  <c:v>1.8761889502273695E-2</c:v>
                </c:pt>
                <c:pt idx="20">
                  <c:v>1.7917604474671379E-2</c:v>
                </c:pt>
                <c:pt idx="21">
                  <c:v>1.7111312273311165E-2</c:v>
                </c:pt>
                <c:pt idx="22">
                  <c:v>1.6341303221012165E-2</c:v>
                </c:pt>
                <c:pt idx="23">
                  <c:v>1.560594457606662E-2</c:v>
                </c:pt>
                <c:pt idx="24">
                  <c:v>1.4903677070143622E-2</c:v>
                </c:pt>
                <c:pt idx="25">
                  <c:v>1.4233011601987162E-2</c:v>
                </c:pt>
              </c:numCache>
            </c:numRef>
          </c:val>
          <c:extLst>
            <c:ext xmlns:c16="http://schemas.microsoft.com/office/drawing/2014/chart" uri="{C3380CC4-5D6E-409C-BE32-E72D297353CC}">
              <c16:uniqueId val="{00000000-43A6-9144-8C6B-81824CADB354}"/>
            </c:ext>
          </c:extLst>
        </c:ser>
        <c:dLbls>
          <c:showLegendKey val="0"/>
          <c:showVal val="0"/>
          <c:showCatName val="0"/>
          <c:showSerName val="0"/>
          <c:showPercent val="0"/>
          <c:showBubbleSize val="0"/>
        </c:dLbls>
        <c:gapWidth val="150"/>
        <c:axId val="1918377536"/>
        <c:axId val="1918379312"/>
      </c:barChart>
      <c:catAx>
        <c:axId val="1918377536"/>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t>Number of Customers in System</a:t>
                </a:r>
              </a:p>
            </c:rich>
          </c:tx>
          <c:layout>
            <c:manualLayout>
              <c:xMode val="edge"/>
              <c:yMode val="edge"/>
              <c:x val="0.37162233099240999"/>
              <c:y val="0.85380608125738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918379312"/>
        <c:crosses val="autoZero"/>
        <c:auto val="1"/>
        <c:lblAlgn val="ctr"/>
        <c:lblOffset val="100"/>
        <c:tickLblSkip val="1"/>
        <c:tickMarkSkip val="1"/>
        <c:noMultiLvlLbl val="0"/>
      </c:catAx>
      <c:valAx>
        <c:axId val="1918379312"/>
        <c:scaling>
          <c:orientation val="minMax"/>
        </c:scaling>
        <c:delete val="0"/>
        <c:axPos val="l"/>
        <c:majorGridlines>
          <c:spPr>
            <a:ln w="3175">
              <a:solidFill>
                <a:srgbClr val="000000"/>
              </a:solidFill>
              <a:prstDash val="solid"/>
            </a:ln>
          </c:spPr>
        </c:majorGridlines>
        <c:title>
          <c:tx>
            <c:rich>
              <a:bodyPr/>
              <a:lstStyle/>
              <a:p>
                <a:pPr>
                  <a:defRPr sz="800" b="0" i="0" u="none" strike="noStrike" baseline="0">
                    <a:solidFill>
                      <a:srgbClr val="000000"/>
                    </a:solidFill>
                    <a:latin typeface="Arial"/>
                    <a:ea typeface="Arial"/>
                    <a:cs typeface="Arial"/>
                  </a:defRPr>
                </a:pPr>
                <a:r>
                  <a:rPr lang="en-US"/>
                  <a:t>Probability</a:t>
                </a:r>
              </a:p>
            </c:rich>
          </c:tx>
          <c:layout>
            <c:manualLayout>
              <c:xMode val="edge"/>
              <c:yMode val="edge"/>
              <c:x val="1.8018018018018001E-2"/>
              <c:y val="0.28655154947736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1837753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892203978841"/>
          <c:y val="0.105263759044677"/>
          <c:w val="0.817569365782846"/>
          <c:h val="0.61988658104087302"/>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'M|M|s III.c'!$G$13:$G$38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cat>
          <c:val>
            <c:numRef>
              <c:f>'M|M|s III.c'!$H$13:$H$38</c:f>
              <c:numCache>
                <c:formatCode>General</c:formatCode>
                <c:ptCount val="26"/>
                <c:pt idx="0">
                  <c:v>3.2343407279979112E-10</c:v>
                </c:pt>
                <c:pt idx="1">
                  <c:v>7.0185193797554672E-9</c:v>
                </c:pt>
                <c:pt idx="2">
                  <c:v>7.6150935270346825E-8</c:v>
                </c:pt>
                <c:pt idx="3">
                  <c:v>5.5082509845550867E-7</c:v>
                </c:pt>
                <c:pt idx="4">
                  <c:v>2.9882261591211348E-6</c:v>
                </c:pt>
                <c:pt idx="5">
                  <c:v>1.2968901530585724E-5</c:v>
                </c:pt>
                <c:pt idx="6">
                  <c:v>4.6904193868951691E-5</c:v>
                </c:pt>
                <c:pt idx="7">
                  <c:v>1.4540300099375028E-4</c:v>
                </c:pt>
                <c:pt idx="8">
                  <c:v>3.9440564019554763E-4</c:v>
                </c:pt>
                <c:pt idx="9">
                  <c:v>9.5095582136037594E-4</c:v>
                </c:pt>
                <c:pt idx="10">
                  <c:v>2.0635741323520159E-3</c:v>
                </c:pt>
                <c:pt idx="11">
                  <c:v>4.0708689701853401E-3</c:v>
                </c:pt>
                <c:pt idx="12">
                  <c:v>7.3614880544184899E-3</c:v>
                </c:pt>
                <c:pt idx="13">
                  <c:v>1.2288022367760094E-2</c:v>
                </c:pt>
                <c:pt idx="14">
                  <c:v>1.9046434670028149E-2</c:v>
                </c:pt>
                <c:pt idx="15">
                  <c:v>2.7553842155974059E-2</c:v>
                </c:pt>
                <c:pt idx="16">
                  <c:v>3.7369898424039809E-2</c:v>
                </c:pt>
                <c:pt idx="17">
                  <c:v>4.7701576223627286E-2</c:v>
                </c:pt>
                <c:pt idx="18">
                  <c:v>5.7506900225150669E-2</c:v>
                </c:pt>
                <c:pt idx="19">
                  <c:v>6.5678933415040511E-2</c:v>
                </c:pt>
                <c:pt idx="20">
                  <c:v>7.126164275531896E-2</c:v>
                </c:pt>
                <c:pt idx="21">
                  <c:v>7.3637030847162901E-2</c:v>
                </c:pt>
                <c:pt idx="22">
                  <c:v>7.263288951742887E-2</c:v>
                </c:pt>
                <c:pt idx="23">
                  <c:v>6.8527552283835058E-2</c:v>
                </c:pt>
                <c:pt idx="24">
                  <c:v>6.1960328523300877E-2</c:v>
                </c:pt>
                <c:pt idx="25">
                  <c:v>5.6022463706484539E-2</c:v>
                </c:pt>
              </c:numCache>
            </c:numRef>
          </c:val>
          <c:extLst>
            <c:ext xmlns:c16="http://schemas.microsoft.com/office/drawing/2014/chart" uri="{C3380CC4-5D6E-409C-BE32-E72D297353CC}">
              <c16:uniqueId val="{00000000-6D7F-0F4F-B2CF-D6E71F8BDB78}"/>
            </c:ext>
          </c:extLst>
        </c:ser>
        <c:dLbls>
          <c:showLegendKey val="0"/>
          <c:showVal val="0"/>
          <c:showCatName val="0"/>
          <c:showSerName val="0"/>
          <c:showPercent val="0"/>
          <c:showBubbleSize val="0"/>
        </c:dLbls>
        <c:gapWidth val="150"/>
        <c:axId val="1918377536"/>
        <c:axId val="1918379312"/>
      </c:barChart>
      <c:catAx>
        <c:axId val="1918377536"/>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t>Number of Customers in System</a:t>
                </a:r>
              </a:p>
            </c:rich>
          </c:tx>
          <c:layout>
            <c:manualLayout>
              <c:xMode val="edge"/>
              <c:yMode val="edge"/>
              <c:x val="0.37162233099240999"/>
              <c:y val="0.85380608125738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918379312"/>
        <c:crosses val="autoZero"/>
        <c:auto val="1"/>
        <c:lblAlgn val="ctr"/>
        <c:lblOffset val="100"/>
        <c:tickLblSkip val="1"/>
        <c:tickMarkSkip val="1"/>
        <c:noMultiLvlLbl val="0"/>
      </c:catAx>
      <c:valAx>
        <c:axId val="1918379312"/>
        <c:scaling>
          <c:orientation val="minMax"/>
        </c:scaling>
        <c:delete val="0"/>
        <c:axPos val="l"/>
        <c:majorGridlines>
          <c:spPr>
            <a:ln w="3175">
              <a:solidFill>
                <a:srgbClr val="000000"/>
              </a:solidFill>
              <a:prstDash val="solid"/>
            </a:ln>
          </c:spPr>
        </c:majorGridlines>
        <c:title>
          <c:tx>
            <c:rich>
              <a:bodyPr/>
              <a:lstStyle/>
              <a:p>
                <a:pPr>
                  <a:defRPr sz="800" b="0" i="0" u="none" strike="noStrike" baseline="0">
                    <a:solidFill>
                      <a:srgbClr val="000000"/>
                    </a:solidFill>
                    <a:latin typeface="Arial"/>
                    <a:ea typeface="Arial"/>
                    <a:cs typeface="Arial"/>
                  </a:defRPr>
                </a:pPr>
                <a:r>
                  <a:rPr lang="en-US"/>
                  <a:t>Probability</a:t>
                </a:r>
              </a:p>
            </c:rich>
          </c:tx>
          <c:layout>
            <c:manualLayout>
              <c:xMode val="edge"/>
              <c:yMode val="edge"/>
              <c:x val="1.8018018018018001E-2"/>
              <c:y val="0.28655154947736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1837753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12574</xdr:colOff>
      <xdr:row>0</xdr:row>
      <xdr:rowOff>12574</xdr:rowOff>
    </xdr:from>
    <xdr:to>
      <xdr:col>8</xdr:col>
      <xdr:colOff>139825</xdr:colOff>
      <xdr:row>37</xdr:row>
      <xdr:rowOff>103780</xdr:rowOff>
    </xdr:to>
    <xdr:pic>
      <xdr:nvPicPr>
        <xdr:cNvPr id="2" name="Picture 1">
          <a:extLst>
            <a:ext uri="{FF2B5EF4-FFF2-40B4-BE49-F238E27FC236}">
              <a16:creationId xmlns:a16="http://schemas.microsoft.com/office/drawing/2014/main" id="{59D75E28-3289-57E5-8665-37DC9BD45941}"/>
            </a:ext>
          </a:extLst>
        </xdr:cNvPr>
        <xdr:cNvPicPr>
          <a:picLocks noChangeAspect="1"/>
        </xdr:cNvPicPr>
      </xdr:nvPicPr>
      <xdr:blipFill>
        <a:blip xmlns:r="http://schemas.openxmlformats.org/officeDocument/2006/relationships" r:embed="rId1"/>
        <a:stretch>
          <a:fillRect/>
        </a:stretch>
      </xdr:blipFill>
      <xdr:spPr>
        <a:xfrm>
          <a:off x="12574" y="12574"/>
          <a:ext cx="7772400" cy="6604671"/>
        </a:xfrm>
        <a:prstGeom prst="rect">
          <a:avLst/>
        </a:prstGeom>
      </xdr:spPr>
    </xdr:pic>
    <xdr:clientData/>
  </xdr:twoCellAnchor>
  <xdr:twoCellAnchor editAs="oneCell">
    <xdr:from>
      <xdr:col>0</xdr:col>
      <xdr:colOff>12574</xdr:colOff>
      <xdr:row>37</xdr:row>
      <xdr:rowOff>25149</xdr:rowOff>
    </xdr:from>
    <xdr:to>
      <xdr:col>8</xdr:col>
      <xdr:colOff>139825</xdr:colOff>
      <xdr:row>74</xdr:row>
      <xdr:rowOff>153888</xdr:rowOff>
    </xdr:to>
    <xdr:pic>
      <xdr:nvPicPr>
        <xdr:cNvPr id="3" name="Picture 2">
          <a:extLst>
            <a:ext uri="{FF2B5EF4-FFF2-40B4-BE49-F238E27FC236}">
              <a16:creationId xmlns:a16="http://schemas.microsoft.com/office/drawing/2014/main" id="{F3D72994-DD87-07C2-61FA-0AD9B18DD7BB}"/>
            </a:ext>
          </a:extLst>
        </xdr:cNvPr>
        <xdr:cNvPicPr>
          <a:picLocks noChangeAspect="1"/>
        </xdr:cNvPicPr>
      </xdr:nvPicPr>
      <xdr:blipFill>
        <a:blip xmlns:r="http://schemas.openxmlformats.org/officeDocument/2006/relationships" r:embed="rId2"/>
        <a:stretch>
          <a:fillRect/>
        </a:stretch>
      </xdr:blipFill>
      <xdr:spPr>
        <a:xfrm>
          <a:off x="12574" y="6538614"/>
          <a:ext cx="7772400" cy="6642205"/>
        </a:xfrm>
        <a:prstGeom prst="rect">
          <a:avLst/>
        </a:prstGeom>
      </xdr:spPr>
    </xdr:pic>
    <xdr:clientData/>
  </xdr:twoCellAnchor>
  <xdr:twoCellAnchor editAs="oneCell">
    <xdr:from>
      <xdr:col>0</xdr:col>
      <xdr:colOff>0</xdr:colOff>
      <xdr:row>74</xdr:row>
      <xdr:rowOff>138317</xdr:rowOff>
    </xdr:from>
    <xdr:to>
      <xdr:col>8</xdr:col>
      <xdr:colOff>127251</xdr:colOff>
      <xdr:row>82</xdr:row>
      <xdr:rowOff>167232</xdr:rowOff>
    </xdr:to>
    <xdr:pic>
      <xdr:nvPicPr>
        <xdr:cNvPr id="4" name="Picture 3">
          <a:extLst>
            <a:ext uri="{FF2B5EF4-FFF2-40B4-BE49-F238E27FC236}">
              <a16:creationId xmlns:a16="http://schemas.microsoft.com/office/drawing/2014/main" id="{E9E75321-6B6F-574C-5F12-7DFB1F6EB078}"/>
            </a:ext>
          </a:extLst>
        </xdr:cNvPr>
        <xdr:cNvPicPr>
          <a:picLocks noChangeAspect="1"/>
        </xdr:cNvPicPr>
      </xdr:nvPicPr>
      <xdr:blipFill>
        <a:blip xmlns:r="http://schemas.openxmlformats.org/officeDocument/2006/relationships" r:embed="rId3"/>
        <a:stretch>
          <a:fillRect/>
        </a:stretch>
      </xdr:blipFill>
      <xdr:spPr>
        <a:xfrm>
          <a:off x="0" y="13165248"/>
          <a:ext cx="7772400" cy="1437232"/>
        </a:xfrm>
        <a:prstGeom prst="rect">
          <a:avLst/>
        </a:prstGeom>
      </xdr:spPr>
    </xdr:pic>
    <xdr:clientData/>
  </xdr:twoCellAnchor>
  <xdr:twoCellAnchor editAs="oneCell">
    <xdr:from>
      <xdr:col>0</xdr:col>
      <xdr:colOff>0</xdr:colOff>
      <xdr:row>82</xdr:row>
      <xdr:rowOff>100593</xdr:rowOff>
    </xdr:from>
    <xdr:to>
      <xdr:col>8</xdr:col>
      <xdr:colOff>127251</xdr:colOff>
      <xdr:row>103</xdr:row>
      <xdr:rowOff>12001</xdr:rowOff>
    </xdr:to>
    <xdr:pic>
      <xdr:nvPicPr>
        <xdr:cNvPr id="5" name="Picture 4">
          <a:extLst>
            <a:ext uri="{FF2B5EF4-FFF2-40B4-BE49-F238E27FC236}">
              <a16:creationId xmlns:a16="http://schemas.microsoft.com/office/drawing/2014/main" id="{5289FD4C-9931-71D3-4875-ECDED12A200A}"/>
            </a:ext>
          </a:extLst>
        </xdr:cNvPr>
        <xdr:cNvPicPr>
          <a:picLocks noChangeAspect="1"/>
        </xdr:cNvPicPr>
      </xdr:nvPicPr>
      <xdr:blipFill>
        <a:blip xmlns:r="http://schemas.openxmlformats.org/officeDocument/2006/relationships" r:embed="rId4"/>
        <a:stretch>
          <a:fillRect/>
        </a:stretch>
      </xdr:blipFill>
      <xdr:spPr>
        <a:xfrm>
          <a:off x="0" y="14535841"/>
          <a:ext cx="7772400" cy="360823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13</xdr:row>
      <xdr:rowOff>0</xdr:rowOff>
    </xdr:from>
    <xdr:to>
      <xdr:col>4</xdr:col>
      <xdr:colOff>1571625</xdr:colOff>
      <xdr:row>23</xdr:row>
      <xdr:rowOff>0</xdr:rowOff>
    </xdr:to>
    <xdr:graphicFrame macro="">
      <xdr:nvGraphicFramePr>
        <xdr:cNvPr id="2" name="Chart 1">
          <a:extLst>
            <a:ext uri="{FF2B5EF4-FFF2-40B4-BE49-F238E27FC236}">
              <a16:creationId xmlns:a16="http://schemas.microsoft.com/office/drawing/2014/main" id="{931D07C5-D05D-7649-A013-27B5AFA80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13</xdr:row>
      <xdr:rowOff>0</xdr:rowOff>
    </xdr:from>
    <xdr:to>
      <xdr:col>4</xdr:col>
      <xdr:colOff>1571625</xdr:colOff>
      <xdr:row>23</xdr:row>
      <xdr:rowOff>0</xdr:rowOff>
    </xdr:to>
    <xdr:graphicFrame macro="">
      <xdr:nvGraphicFramePr>
        <xdr:cNvPr id="2" name="Chart 1">
          <a:extLst>
            <a:ext uri="{FF2B5EF4-FFF2-40B4-BE49-F238E27FC236}">
              <a16:creationId xmlns:a16="http://schemas.microsoft.com/office/drawing/2014/main" id="{AD86CC33-9671-5A48-9AC5-F40AB513D0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13</xdr:row>
      <xdr:rowOff>0</xdr:rowOff>
    </xdr:from>
    <xdr:to>
      <xdr:col>4</xdr:col>
      <xdr:colOff>1571625</xdr:colOff>
      <xdr:row>23</xdr:row>
      <xdr:rowOff>0</xdr:rowOff>
    </xdr:to>
    <xdr:graphicFrame macro="">
      <xdr:nvGraphicFramePr>
        <xdr:cNvPr id="2" name="Chart 1">
          <a:extLst>
            <a:ext uri="{FF2B5EF4-FFF2-40B4-BE49-F238E27FC236}">
              <a16:creationId xmlns:a16="http://schemas.microsoft.com/office/drawing/2014/main" id="{68E6086A-B430-F542-B009-26B9779FE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13</xdr:row>
      <xdr:rowOff>0</xdr:rowOff>
    </xdr:from>
    <xdr:to>
      <xdr:col>4</xdr:col>
      <xdr:colOff>1571625</xdr:colOff>
      <xdr:row>23</xdr:row>
      <xdr:rowOff>0</xdr:rowOff>
    </xdr:to>
    <xdr:graphicFrame macro="">
      <xdr:nvGraphicFramePr>
        <xdr:cNvPr id="2" name="Chart 1">
          <a:extLst>
            <a:ext uri="{FF2B5EF4-FFF2-40B4-BE49-F238E27FC236}">
              <a16:creationId xmlns:a16="http://schemas.microsoft.com/office/drawing/2014/main" id="{226E7901-A93D-B647-A206-4363D8FA9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13</xdr:row>
      <xdr:rowOff>0</xdr:rowOff>
    </xdr:from>
    <xdr:to>
      <xdr:col>4</xdr:col>
      <xdr:colOff>1571625</xdr:colOff>
      <xdr:row>23</xdr:row>
      <xdr:rowOff>0</xdr:rowOff>
    </xdr:to>
    <xdr:graphicFrame macro="">
      <xdr:nvGraphicFramePr>
        <xdr:cNvPr id="2" name="Chart 1">
          <a:extLst>
            <a:ext uri="{FF2B5EF4-FFF2-40B4-BE49-F238E27FC236}">
              <a16:creationId xmlns:a16="http://schemas.microsoft.com/office/drawing/2014/main" id="{01B50EFF-249F-F046-BC86-C1D825060C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13</xdr:row>
      <xdr:rowOff>0</xdr:rowOff>
    </xdr:from>
    <xdr:to>
      <xdr:col>4</xdr:col>
      <xdr:colOff>1571625</xdr:colOff>
      <xdr:row>23</xdr:row>
      <xdr:rowOff>0</xdr:rowOff>
    </xdr:to>
    <xdr:graphicFrame macro="">
      <xdr:nvGraphicFramePr>
        <xdr:cNvPr id="2" name="Chart 1">
          <a:extLst>
            <a:ext uri="{FF2B5EF4-FFF2-40B4-BE49-F238E27FC236}">
              <a16:creationId xmlns:a16="http://schemas.microsoft.com/office/drawing/2014/main" id="{708E727F-5377-D847-95CE-008C4AD2B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13</xdr:row>
      <xdr:rowOff>0</xdr:rowOff>
    </xdr:from>
    <xdr:to>
      <xdr:col>4</xdr:col>
      <xdr:colOff>1571625</xdr:colOff>
      <xdr:row>23</xdr:row>
      <xdr:rowOff>0</xdr:rowOff>
    </xdr:to>
    <xdr:graphicFrame macro="">
      <xdr:nvGraphicFramePr>
        <xdr:cNvPr id="2" name="Chart 1">
          <a:extLst>
            <a:ext uri="{FF2B5EF4-FFF2-40B4-BE49-F238E27FC236}">
              <a16:creationId xmlns:a16="http://schemas.microsoft.com/office/drawing/2014/main" id="{C8A288AA-9FEE-4149-9453-B5E5348EB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13</xdr:row>
      <xdr:rowOff>0</xdr:rowOff>
    </xdr:from>
    <xdr:to>
      <xdr:col>4</xdr:col>
      <xdr:colOff>1571625</xdr:colOff>
      <xdr:row>23</xdr:row>
      <xdr:rowOff>0</xdr:rowOff>
    </xdr:to>
    <xdr:graphicFrame macro="">
      <xdr:nvGraphicFramePr>
        <xdr:cNvPr id="2" name="Chart 1">
          <a:extLst>
            <a:ext uri="{FF2B5EF4-FFF2-40B4-BE49-F238E27FC236}">
              <a16:creationId xmlns:a16="http://schemas.microsoft.com/office/drawing/2014/main" id="{F8312AB9-77FF-2041-9AD0-D521C9FA3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13</xdr:row>
      <xdr:rowOff>0</xdr:rowOff>
    </xdr:from>
    <xdr:to>
      <xdr:col>4</xdr:col>
      <xdr:colOff>1571625</xdr:colOff>
      <xdr:row>23</xdr:row>
      <xdr:rowOff>0</xdr:rowOff>
    </xdr:to>
    <xdr:graphicFrame macro="">
      <xdr:nvGraphicFramePr>
        <xdr:cNvPr id="2" name="Chart 1">
          <a:extLst>
            <a:ext uri="{FF2B5EF4-FFF2-40B4-BE49-F238E27FC236}">
              <a16:creationId xmlns:a16="http://schemas.microsoft.com/office/drawing/2014/main" id="{5528D15B-4CFE-624B-913E-09B7F6CAA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ose%20Luis%20Duarte/Desktop/WIP/BUS2-194B/Module%205%20-%20Queueing%20Systems/BUS2-194B_QS-C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fore Covid Formula"/>
      <sheetName val="Before Covid"/>
      <sheetName val="Exam"/>
      <sheetName val="BeforeCovid-Surgery"/>
      <sheetName val="BeforeCovid-ICU"/>
      <sheetName val="After Covid Formula"/>
      <sheetName val="After Covid"/>
      <sheetName val="Exam After Covid"/>
      <sheetName val="After Covid-Surgery"/>
      <sheetName val="After Covid-ICU "/>
      <sheetName val="After Mask Mandate Formula"/>
      <sheetName val="After Mask Mandate"/>
      <sheetName val="Exam After Mask"/>
      <sheetName val="After Mask-Surgery"/>
      <sheetName val="After Mask-ICU"/>
    </sheetNames>
    <sheetDataSet>
      <sheetData sheetId="0"/>
      <sheetData sheetId="1"/>
      <sheetData sheetId="2">
        <row r="4">
          <cell r="C4">
            <v>48.109890109890109</v>
          </cell>
          <cell r="H4">
            <v>2.903930713714745</v>
          </cell>
        </row>
        <row r="5">
          <cell r="C5">
            <v>24</v>
          </cell>
          <cell r="H5">
            <v>0.89935195913599042</v>
          </cell>
        </row>
        <row r="6">
          <cell r="C6">
            <v>3</v>
          </cell>
        </row>
        <row r="10">
          <cell r="H10">
            <v>0.66819291819291815</v>
          </cell>
        </row>
        <row r="13">
          <cell r="G13">
            <v>0</v>
          </cell>
          <cell r="H13">
            <v>0.11037761337530398</v>
          </cell>
        </row>
        <row r="14">
          <cell r="G14">
            <v>1</v>
          </cell>
        </row>
        <row r="15">
          <cell r="G15">
            <v>2</v>
          </cell>
        </row>
        <row r="16">
          <cell r="G16">
            <v>3</v>
          </cell>
        </row>
        <row r="17">
          <cell r="G17">
            <v>4</v>
          </cell>
        </row>
        <row r="18">
          <cell r="G18">
            <v>5</v>
          </cell>
        </row>
        <row r="19">
          <cell r="G19">
            <v>6</v>
          </cell>
        </row>
        <row r="20">
          <cell r="G20">
            <v>7</v>
          </cell>
        </row>
        <row r="21">
          <cell r="G21">
            <v>8</v>
          </cell>
        </row>
        <row r="22">
          <cell r="G22">
            <v>9</v>
          </cell>
        </row>
        <row r="23">
          <cell r="G23">
            <v>10</v>
          </cell>
        </row>
        <row r="24">
          <cell r="G24">
            <v>11</v>
          </cell>
        </row>
        <row r="25">
          <cell r="G25">
            <v>12</v>
          </cell>
        </row>
        <row r="26">
          <cell r="G26">
            <v>13</v>
          </cell>
        </row>
        <row r="27">
          <cell r="G27">
            <v>14</v>
          </cell>
        </row>
        <row r="28">
          <cell r="G28">
            <v>15</v>
          </cell>
        </row>
        <row r="29">
          <cell r="G29">
            <v>16</v>
          </cell>
        </row>
        <row r="30">
          <cell r="G30">
            <v>17</v>
          </cell>
        </row>
        <row r="31">
          <cell r="G31">
            <v>18</v>
          </cell>
        </row>
        <row r="32">
          <cell r="G32">
            <v>19</v>
          </cell>
        </row>
        <row r="33">
          <cell r="G33">
            <v>20</v>
          </cell>
        </row>
        <row r="34">
          <cell r="G34">
            <v>21</v>
          </cell>
        </row>
        <row r="35">
          <cell r="G35">
            <v>22</v>
          </cell>
        </row>
        <row r="36">
          <cell r="G36">
            <v>23</v>
          </cell>
        </row>
        <row r="37">
          <cell r="G37">
            <v>24</v>
          </cell>
        </row>
        <row r="38">
          <cell r="G38">
            <v>25</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C45DE-EB45-3540-B804-9DB24428CFF4}">
  <dimension ref="A1"/>
  <sheetViews>
    <sheetView tabSelected="1" topLeftCell="A54" zoomScale="101" workbookViewId="0">
      <selection activeCell="K68" sqref="K68"/>
    </sheetView>
  </sheetViews>
  <sheetFormatPr baseColWidth="10" defaultRowHeight="14"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B9863-139B-9549-8526-A121F74B6636}">
  <dimension ref="A1:J93"/>
  <sheetViews>
    <sheetView zoomScale="160" zoomScaleNormal="160" workbookViewId="0">
      <selection activeCell="I15" sqref="I15"/>
    </sheetView>
  </sheetViews>
  <sheetFormatPr baseColWidth="10" defaultColWidth="7.5703125" defaultRowHeight="15" x14ac:dyDescent="0.2"/>
  <cols>
    <col min="1" max="1" width="5.42578125" style="29" bestFit="1" customWidth="1"/>
    <col min="2" max="2" width="16" style="29" bestFit="1" customWidth="1"/>
    <col min="3" max="3" width="6" style="29" bestFit="1" customWidth="1"/>
    <col min="4" max="4" width="10.5703125" style="29" bestFit="1" customWidth="1"/>
    <col min="5" max="11" width="7.5703125" style="29"/>
    <col min="12" max="13" width="10" style="29" bestFit="1" customWidth="1"/>
    <col min="14" max="15" width="7.5703125" style="29"/>
    <col min="16" max="17" width="10" style="29" bestFit="1" customWidth="1"/>
    <col min="18" max="16384" width="7.5703125" style="29"/>
  </cols>
  <sheetData>
    <row r="1" spans="1:10" x14ac:dyDescent="0.2">
      <c r="A1" s="28" t="s">
        <v>46</v>
      </c>
      <c r="B1" s="28" t="s">
        <v>47</v>
      </c>
      <c r="C1" s="28" t="s">
        <v>48</v>
      </c>
      <c r="D1" s="28" t="s">
        <v>49</v>
      </c>
      <c r="G1" s="29" t="s">
        <v>50</v>
      </c>
      <c r="H1" s="29">
        <f>5517/(92*24)</f>
        <v>2.4986413043478262</v>
      </c>
      <c r="I1" s="29" t="s">
        <v>51</v>
      </c>
    </row>
    <row r="2" spans="1:10" x14ac:dyDescent="0.2">
      <c r="A2" s="30">
        <v>44013</v>
      </c>
      <c r="B2" s="29">
        <v>69</v>
      </c>
      <c r="C2" s="29">
        <v>4</v>
      </c>
      <c r="D2" s="29">
        <v>65</v>
      </c>
    </row>
    <row r="3" spans="1:10" x14ac:dyDescent="0.2">
      <c r="A3" s="30">
        <v>44014</v>
      </c>
      <c r="B3" s="29">
        <v>43</v>
      </c>
      <c r="C3" s="29">
        <v>2</v>
      </c>
      <c r="D3" s="29">
        <v>41</v>
      </c>
      <c r="G3" s="29" t="s">
        <v>73</v>
      </c>
      <c r="H3" s="29">
        <f>527/(92*24)</f>
        <v>0.23867753623188406</v>
      </c>
      <c r="I3" s="29" t="s">
        <v>60</v>
      </c>
    </row>
    <row r="4" spans="1:10" x14ac:dyDescent="0.2">
      <c r="A4" s="30">
        <v>44015</v>
      </c>
      <c r="B4" s="29">
        <v>53</v>
      </c>
      <c r="C4" s="29">
        <v>4</v>
      </c>
      <c r="D4" s="29">
        <v>49</v>
      </c>
    </row>
    <row r="5" spans="1:10" x14ac:dyDescent="0.2">
      <c r="A5" s="30">
        <v>44016</v>
      </c>
      <c r="B5" s="29">
        <v>68</v>
      </c>
      <c r="C5" s="29">
        <v>6</v>
      </c>
      <c r="D5" s="29">
        <v>62</v>
      </c>
      <c r="H5" s="29">
        <v>1</v>
      </c>
      <c r="I5" s="29">
        <f>H3</f>
        <v>0.23867753623188406</v>
      </c>
    </row>
    <row r="6" spans="1:10" x14ac:dyDescent="0.2">
      <c r="A6" s="30">
        <v>44017</v>
      </c>
      <c r="B6" s="29">
        <v>57</v>
      </c>
      <c r="C6" s="29">
        <v>6</v>
      </c>
      <c r="D6" s="29">
        <v>51</v>
      </c>
      <c r="H6" s="29">
        <v>24</v>
      </c>
      <c r="I6" s="29">
        <f>H6*I5</f>
        <v>5.7282608695652177</v>
      </c>
    </row>
    <row r="7" spans="1:10" x14ac:dyDescent="0.2">
      <c r="A7" s="30">
        <v>44018</v>
      </c>
      <c r="B7" s="29">
        <v>60</v>
      </c>
      <c r="C7" s="29">
        <v>9</v>
      </c>
      <c r="D7" s="29">
        <v>51</v>
      </c>
    </row>
    <row r="8" spans="1:10" x14ac:dyDescent="0.2">
      <c r="A8" s="30">
        <v>44019</v>
      </c>
      <c r="B8" s="29">
        <v>65</v>
      </c>
      <c r="C8" s="29">
        <v>5</v>
      </c>
      <c r="D8" s="29">
        <v>60</v>
      </c>
    </row>
    <row r="9" spans="1:10" x14ac:dyDescent="0.2">
      <c r="A9" s="30">
        <v>44020</v>
      </c>
      <c r="B9" s="29">
        <v>48</v>
      </c>
      <c r="C9" s="29">
        <v>3</v>
      </c>
      <c r="D9" s="29">
        <v>45</v>
      </c>
      <c r="G9" s="29" t="s">
        <v>50</v>
      </c>
      <c r="H9" s="29">
        <f>(20%*4990)/(92*24)</f>
        <v>0.45199275362318841</v>
      </c>
      <c r="I9" s="29" t="s">
        <v>77</v>
      </c>
    </row>
    <row r="10" spans="1:10" x14ac:dyDescent="0.2">
      <c r="A10" s="30">
        <v>44021</v>
      </c>
      <c r="B10" s="29">
        <v>49</v>
      </c>
      <c r="C10" s="29">
        <v>3</v>
      </c>
      <c r="D10" s="29">
        <v>46</v>
      </c>
    </row>
    <row r="11" spans="1:10" x14ac:dyDescent="0.2">
      <c r="A11" s="30">
        <v>44022</v>
      </c>
      <c r="B11" s="29">
        <v>61</v>
      </c>
      <c r="C11" s="29">
        <v>8</v>
      </c>
      <c r="D11" s="29">
        <v>53</v>
      </c>
      <c r="I11" s="29">
        <v>1</v>
      </c>
      <c r="J11" s="29">
        <f>H9</f>
        <v>0.45199275362318841</v>
      </c>
    </row>
    <row r="12" spans="1:10" x14ac:dyDescent="0.2">
      <c r="A12" s="30">
        <v>44023</v>
      </c>
      <c r="B12" s="29">
        <v>57</v>
      </c>
      <c r="C12" s="29">
        <v>7</v>
      </c>
      <c r="D12" s="29">
        <v>50</v>
      </c>
      <c r="I12" s="29">
        <v>24</v>
      </c>
      <c r="J12" s="29">
        <f>I12*J11</f>
        <v>10.847826086956522</v>
      </c>
    </row>
    <row r="13" spans="1:10" x14ac:dyDescent="0.2">
      <c r="A13" s="30">
        <v>44024</v>
      </c>
      <c r="B13" s="29">
        <v>73</v>
      </c>
      <c r="C13" s="29">
        <v>5</v>
      </c>
      <c r="D13" s="29">
        <v>68</v>
      </c>
    </row>
    <row r="14" spans="1:10" x14ac:dyDescent="0.2">
      <c r="A14" s="30">
        <v>44025</v>
      </c>
      <c r="B14" s="29">
        <v>67</v>
      </c>
      <c r="C14" s="29">
        <v>5</v>
      </c>
      <c r="D14" s="29">
        <v>62</v>
      </c>
    </row>
    <row r="15" spans="1:10" x14ac:dyDescent="0.2">
      <c r="A15" s="30">
        <v>44026</v>
      </c>
      <c r="B15" s="29">
        <v>61</v>
      </c>
      <c r="C15" s="29">
        <v>4</v>
      </c>
      <c r="D15" s="29">
        <v>57</v>
      </c>
    </row>
    <row r="16" spans="1:10" x14ac:dyDescent="0.2">
      <c r="A16" s="30">
        <v>44027</v>
      </c>
      <c r="B16" s="29">
        <v>55</v>
      </c>
      <c r="C16" s="29">
        <v>5</v>
      </c>
      <c r="D16" s="29">
        <v>50</v>
      </c>
    </row>
    <row r="17" spans="1:4" x14ac:dyDescent="0.2">
      <c r="A17" s="30">
        <v>44028</v>
      </c>
      <c r="B17" s="29">
        <v>47</v>
      </c>
      <c r="C17" s="29">
        <v>4</v>
      </c>
      <c r="D17" s="29">
        <v>43</v>
      </c>
    </row>
    <row r="18" spans="1:4" x14ac:dyDescent="0.2">
      <c r="A18" s="30">
        <v>44029</v>
      </c>
      <c r="B18" s="29">
        <v>67</v>
      </c>
      <c r="C18" s="29">
        <v>9</v>
      </c>
      <c r="D18" s="29">
        <v>58</v>
      </c>
    </row>
    <row r="19" spans="1:4" x14ac:dyDescent="0.2">
      <c r="A19" s="30">
        <v>44030</v>
      </c>
      <c r="B19" s="29">
        <v>60</v>
      </c>
      <c r="C19" s="29">
        <v>3</v>
      </c>
      <c r="D19" s="29">
        <v>57</v>
      </c>
    </row>
    <row r="20" spans="1:4" x14ac:dyDescent="0.2">
      <c r="A20" s="30">
        <v>44031</v>
      </c>
      <c r="B20" s="29">
        <v>68</v>
      </c>
      <c r="C20" s="29">
        <v>10</v>
      </c>
      <c r="D20" s="29">
        <v>58</v>
      </c>
    </row>
    <row r="21" spans="1:4" x14ac:dyDescent="0.2">
      <c r="A21" s="30">
        <v>44032</v>
      </c>
      <c r="B21" s="29">
        <v>43</v>
      </c>
      <c r="C21" s="29">
        <v>2</v>
      </c>
      <c r="D21" s="29">
        <v>41</v>
      </c>
    </row>
    <row r="22" spans="1:4" x14ac:dyDescent="0.2">
      <c r="A22" s="30">
        <v>44033</v>
      </c>
      <c r="B22" s="29">
        <v>64</v>
      </c>
      <c r="C22" s="29">
        <v>9</v>
      </c>
      <c r="D22" s="29">
        <v>55</v>
      </c>
    </row>
    <row r="23" spans="1:4" x14ac:dyDescent="0.2">
      <c r="A23" s="30">
        <v>44034</v>
      </c>
      <c r="B23" s="29">
        <v>58</v>
      </c>
      <c r="C23" s="29">
        <v>7</v>
      </c>
      <c r="D23" s="29">
        <v>51</v>
      </c>
    </row>
    <row r="24" spans="1:4" x14ac:dyDescent="0.2">
      <c r="A24" s="30">
        <v>44035</v>
      </c>
      <c r="B24" s="29">
        <v>58</v>
      </c>
      <c r="C24" s="29">
        <v>7</v>
      </c>
      <c r="D24" s="29">
        <v>51</v>
      </c>
    </row>
    <row r="25" spans="1:4" x14ac:dyDescent="0.2">
      <c r="A25" s="30">
        <v>44036</v>
      </c>
      <c r="B25" s="29">
        <v>62</v>
      </c>
      <c r="C25" s="29">
        <v>9</v>
      </c>
      <c r="D25" s="29">
        <v>53</v>
      </c>
    </row>
    <row r="26" spans="1:4" x14ac:dyDescent="0.2">
      <c r="A26" s="30">
        <v>44037</v>
      </c>
      <c r="B26" s="29">
        <v>69</v>
      </c>
      <c r="C26" s="29">
        <v>7</v>
      </c>
      <c r="D26" s="29">
        <v>62</v>
      </c>
    </row>
    <row r="27" spans="1:4" x14ac:dyDescent="0.2">
      <c r="A27" s="30">
        <v>44038</v>
      </c>
      <c r="B27" s="29">
        <v>62</v>
      </c>
      <c r="C27" s="29">
        <v>6</v>
      </c>
      <c r="D27" s="29">
        <v>56</v>
      </c>
    </row>
    <row r="28" spans="1:4" x14ac:dyDescent="0.2">
      <c r="A28" s="30">
        <v>44039</v>
      </c>
      <c r="B28" s="29">
        <v>49</v>
      </c>
      <c r="C28" s="29">
        <v>4</v>
      </c>
      <c r="D28" s="29">
        <v>45</v>
      </c>
    </row>
    <row r="29" spans="1:4" x14ac:dyDescent="0.2">
      <c r="A29" s="30">
        <v>44040</v>
      </c>
      <c r="B29" s="29">
        <v>57</v>
      </c>
      <c r="C29" s="29">
        <v>4</v>
      </c>
      <c r="D29" s="29">
        <v>53</v>
      </c>
    </row>
    <row r="30" spans="1:4" x14ac:dyDescent="0.2">
      <c r="A30" s="30">
        <v>44041</v>
      </c>
      <c r="B30" s="29">
        <v>57</v>
      </c>
      <c r="C30" s="29">
        <v>7</v>
      </c>
      <c r="D30" s="29">
        <v>50</v>
      </c>
    </row>
    <row r="31" spans="1:4" x14ac:dyDescent="0.2">
      <c r="A31" s="30">
        <v>44042</v>
      </c>
      <c r="B31" s="29">
        <v>70</v>
      </c>
      <c r="C31" s="29">
        <v>10</v>
      </c>
      <c r="D31" s="29">
        <v>60</v>
      </c>
    </row>
    <row r="32" spans="1:4" x14ac:dyDescent="0.2">
      <c r="A32" s="30">
        <v>44043</v>
      </c>
      <c r="B32" s="29">
        <v>64</v>
      </c>
      <c r="C32" s="29">
        <v>8</v>
      </c>
      <c r="D32" s="29">
        <v>56</v>
      </c>
    </row>
    <row r="33" spans="1:4" x14ac:dyDescent="0.2">
      <c r="A33" s="30">
        <v>44044</v>
      </c>
      <c r="B33" s="29">
        <v>63</v>
      </c>
      <c r="C33" s="29">
        <v>9</v>
      </c>
      <c r="D33" s="29">
        <v>54</v>
      </c>
    </row>
    <row r="34" spans="1:4" x14ac:dyDescent="0.2">
      <c r="A34" s="30">
        <v>44045</v>
      </c>
      <c r="B34" s="29">
        <v>62</v>
      </c>
      <c r="C34" s="29">
        <v>3</v>
      </c>
      <c r="D34" s="29">
        <v>59</v>
      </c>
    </row>
    <row r="35" spans="1:4" x14ac:dyDescent="0.2">
      <c r="A35" s="30">
        <v>44046</v>
      </c>
      <c r="B35" s="29">
        <v>57</v>
      </c>
      <c r="C35" s="29">
        <v>8</v>
      </c>
      <c r="D35" s="29">
        <v>49</v>
      </c>
    </row>
    <row r="36" spans="1:4" x14ac:dyDescent="0.2">
      <c r="A36" s="30">
        <v>44047</v>
      </c>
      <c r="B36" s="29">
        <v>64</v>
      </c>
      <c r="C36" s="29">
        <v>9</v>
      </c>
      <c r="D36" s="29">
        <v>55</v>
      </c>
    </row>
    <row r="37" spans="1:4" x14ac:dyDescent="0.2">
      <c r="A37" s="30">
        <v>44048</v>
      </c>
      <c r="B37" s="29">
        <v>50</v>
      </c>
      <c r="C37" s="29">
        <v>7</v>
      </c>
      <c r="D37" s="29">
        <v>43</v>
      </c>
    </row>
    <row r="38" spans="1:4" x14ac:dyDescent="0.2">
      <c r="A38" s="30">
        <v>44049</v>
      </c>
      <c r="B38" s="29">
        <v>68</v>
      </c>
      <c r="C38" s="29">
        <v>5</v>
      </c>
      <c r="D38" s="29">
        <v>63</v>
      </c>
    </row>
    <row r="39" spans="1:4" x14ac:dyDescent="0.2">
      <c r="A39" s="30">
        <v>44050</v>
      </c>
      <c r="B39" s="29">
        <v>51</v>
      </c>
      <c r="C39" s="29">
        <v>8</v>
      </c>
      <c r="D39" s="29">
        <v>43</v>
      </c>
    </row>
    <row r="40" spans="1:4" x14ac:dyDescent="0.2">
      <c r="A40" s="30">
        <v>44051</v>
      </c>
      <c r="B40" s="29">
        <v>54</v>
      </c>
      <c r="C40" s="29">
        <v>3</v>
      </c>
      <c r="D40" s="29">
        <v>51</v>
      </c>
    </row>
    <row r="41" spans="1:4" x14ac:dyDescent="0.2">
      <c r="A41" s="30">
        <v>44052</v>
      </c>
      <c r="B41" s="29">
        <v>65</v>
      </c>
      <c r="C41" s="29">
        <v>6</v>
      </c>
      <c r="D41" s="29">
        <v>59</v>
      </c>
    </row>
    <row r="42" spans="1:4" x14ac:dyDescent="0.2">
      <c r="A42" s="30">
        <v>44053</v>
      </c>
      <c r="B42" s="29">
        <v>83</v>
      </c>
      <c r="C42" s="29">
        <v>4</v>
      </c>
      <c r="D42" s="29">
        <v>79</v>
      </c>
    </row>
    <row r="43" spans="1:4" x14ac:dyDescent="0.2">
      <c r="A43" s="30">
        <v>44054</v>
      </c>
      <c r="B43" s="29">
        <v>64</v>
      </c>
      <c r="C43" s="29">
        <v>4</v>
      </c>
      <c r="D43" s="29">
        <v>60</v>
      </c>
    </row>
    <row r="44" spans="1:4" x14ac:dyDescent="0.2">
      <c r="A44" s="30">
        <v>44055</v>
      </c>
      <c r="B44" s="29">
        <v>61</v>
      </c>
      <c r="C44" s="29">
        <v>5</v>
      </c>
      <c r="D44" s="29">
        <v>56</v>
      </c>
    </row>
    <row r="45" spans="1:4" x14ac:dyDescent="0.2">
      <c r="A45" s="30">
        <v>44056</v>
      </c>
      <c r="B45" s="29">
        <v>49</v>
      </c>
      <c r="C45" s="29">
        <v>6</v>
      </c>
      <c r="D45" s="29">
        <v>43</v>
      </c>
    </row>
    <row r="46" spans="1:4" x14ac:dyDescent="0.2">
      <c r="A46" s="30">
        <v>44057</v>
      </c>
      <c r="B46" s="29">
        <v>49</v>
      </c>
      <c r="C46" s="29">
        <v>6</v>
      </c>
      <c r="D46" s="29">
        <v>43</v>
      </c>
    </row>
    <row r="47" spans="1:4" x14ac:dyDescent="0.2">
      <c r="A47" s="30">
        <v>44058</v>
      </c>
      <c r="B47" s="29">
        <v>67</v>
      </c>
      <c r="C47" s="29">
        <v>9</v>
      </c>
      <c r="D47" s="29">
        <v>58</v>
      </c>
    </row>
    <row r="48" spans="1:4" x14ac:dyDescent="0.2">
      <c r="A48" s="30">
        <v>44059</v>
      </c>
      <c r="B48" s="29">
        <v>49</v>
      </c>
      <c r="C48" s="29">
        <v>3</v>
      </c>
      <c r="D48" s="29">
        <v>46</v>
      </c>
    </row>
    <row r="49" spans="1:4" x14ac:dyDescent="0.2">
      <c r="A49" s="30">
        <v>44060</v>
      </c>
      <c r="B49" s="29">
        <v>59</v>
      </c>
      <c r="C49" s="29">
        <v>6</v>
      </c>
      <c r="D49" s="29">
        <v>53</v>
      </c>
    </row>
    <row r="50" spans="1:4" x14ac:dyDescent="0.2">
      <c r="A50" s="30">
        <v>44061</v>
      </c>
      <c r="B50" s="29">
        <v>60</v>
      </c>
      <c r="C50" s="29">
        <v>7</v>
      </c>
      <c r="D50" s="29">
        <v>53</v>
      </c>
    </row>
    <row r="51" spans="1:4" x14ac:dyDescent="0.2">
      <c r="A51" s="30">
        <v>44062</v>
      </c>
      <c r="B51" s="29">
        <v>69</v>
      </c>
      <c r="C51" s="29">
        <v>3</v>
      </c>
      <c r="D51" s="29">
        <v>66</v>
      </c>
    </row>
    <row r="52" spans="1:4" x14ac:dyDescent="0.2">
      <c r="A52" s="30">
        <v>44063</v>
      </c>
      <c r="B52" s="29">
        <v>72</v>
      </c>
      <c r="C52" s="29">
        <v>3</v>
      </c>
      <c r="D52" s="29">
        <v>69</v>
      </c>
    </row>
    <row r="53" spans="1:4" x14ac:dyDescent="0.2">
      <c r="A53" s="30">
        <v>44064</v>
      </c>
      <c r="B53" s="29">
        <v>61</v>
      </c>
      <c r="C53" s="29">
        <v>8</v>
      </c>
      <c r="D53" s="29">
        <v>53</v>
      </c>
    </row>
    <row r="54" spans="1:4" x14ac:dyDescent="0.2">
      <c r="A54" s="30">
        <v>44065</v>
      </c>
      <c r="B54" s="29">
        <v>59</v>
      </c>
      <c r="C54" s="29">
        <v>4</v>
      </c>
      <c r="D54" s="29">
        <v>55</v>
      </c>
    </row>
    <row r="55" spans="1:4" x14ac:dyDescent="0.2">
      <c r="A55" s="30">
        <v>44066</v>
      </c>
      <c r="B55" s="29">
        <v>47</v>
      </c>
      <c r="C55" s="29">
        <v>7</v>
      </c>
      <c r="D55" s="29">
        <v>40</v>
      </c>
    </row>
    <row r="56" spans="1:4" x14ac:dyDescent="0.2">
      <c r="A56" s="30">
        <v>44067</v>
      </c>
      <c r="B56" s="29">
        <v>57</v>
      </c>
      <c r="C56" s="29">
        <v>6</v>
      </c>
      <c r="D56" s="29">
        <v>51</v>
      </c>
    </row>
    <row r="57" spans="1:4" x14ac:dyDescent="0.2">
      <c r="A57" s="30">
        <v>44068</v>
      </c>
      <c r="B57" s="29">
        <v>61</v>
      </c>
      <c r="C57" s="29">
        <v>3</v>
      </c>
      <c r="D57" s="29">
        <v>58</v>
      </c>
    </row>
    <row r="58" spans="1:4" x14ac:dyDescent="0.2">
      <c r="A58" s="30">
        <v>44069</v>
      </c>
      <c r="B58" s="29">
        <v>58</v>
      </c>
      <c r="C58" s="29">
        <v>4</v>
      </c>
      <c r="D58" s="29">
        <v>54</v>
      </c>
    </row>
    <row r="59" spans="1:4" x14ac:dyDescent="0.2">
      <c r="A59" s="30">
        <v>44070</v>
      </c>
      <c r="B59" s="29">
        <v>45</v>
      </c>
      <c r="C59" s="29">
        <v>3</v>
      </c>
      <c r="D59" s="29">
        <v>42</v>
      </c>
    </row>
    <row r="60" spans="1:4" x14ac:dyDescent="0.2">
      <c r="A60" s="30">
        <v>44071</v>
      </c>
      <c r="B60" s="29">
        <v>62</v>
      </c>
      <c r="C60" s="29">
        <v>4</v>
      </c>
      <c r="D60" s="29">
        <v>58</v>
      </c>
    </row>
    <row r="61" spans="1:4" x14ac:dyDescent="0.2">
      <c r="A61" s="30">
        <v>44072</v>
      </c>
      <c r="B61" s="29">
        <v>58</v>
      </c>
      <c r="C61" s="29">
        <v>9</v>
      </c>
      <c r="D61" s="29">
        <v>49</v>
      </c>
    </row>
    <row r="62" spans="1:4" x14ac:dyDescent="0.2">
      <c r="A62" s="30">
        <v>44073</v>
      </c>
      <c r="B62" s="29">
        <v>64</v>
      </c>
      <c r="C62" s="29">
        <v>5</v>
      </c>
      <c r="D62" s="29">
        <v>59</v>
      </c>
    </row>
    <row r="63" spans="1:4" x14ac:dyDescent="0.2">
      <c r="A63" s="30">
        <v>44074</v>
      </c>
      <c r="B63" s="29">
        <v>72</v>
      </c>
      <c r="C63" s="29">
        <v>8</v>
      </c>
      <c r="D63" s="29">
        <v>64</v>
      </c>
    </row>
    <row r="64" spans="1:4" x14ac:dyDescent="0.2">
      <c r="A64" s="30">
        <v>44075</v>
      </c>
      <c r="B64" s="29">
        <v>57</v>
      </c>
      <c r="C64" s="29">
        <v>3</v>
      </c>
      <c r="D64" s="29">
        <v>54</v>
      </c>
    </row>
    <row r="65" spans="1:4" x14ac:dyDescent="0.2">
      <c r="A65" s="30">
        <v>44076</v>
      </c>
      <c r="B65" s="29">
        <v>62</v>
      </c>
      <c r="C65" s="29">
        <v>9</v>
      </c>
      <c r="D65" s="29">
        <v>53</v>
      </c>
    </row>
    <row r="66" spans="1:4" x14ac:dyDescent="0.2">
      <c r="A66" s="30">
        <v>44077</v>
      </c>
      <c r="B66" s="29">
        <v>56</v>
      </c>
      <c r="C66" s="29">
        <v>5</v>
      </c>
      <c r="D66" s="29">
        <v>51</v>
      </c>
    </row>
    <row r="67" spans="1:4" x14ac:dyDescent="0.2">
      <c r="A67" s="30">
        <v>44078</v>
      </c>
      <c r="B67" s="29">
        <v>53</v>
      </c>
      <c r="C67" s="29">
        <v>8</v>
      </c>
      <c r="D67" s="29">
        <v>45</v>
      </c>
    </row>
    <row r="68" spans="1:4" x14ac:dyDescent="0.2">
      <c r="A68" s="30">
        <v>44079</v>
      </c>
      <c r="B68" s="29">
        <v>72</v>
      </c>
      <c r="C68" s="29">
        <v>3</v>
      </c>
      <c r="D68" s="29">
        <v>69</v>
      </c>
    </row>
    <row r="69" spans="1:4" x14ac:dyDescent="0.2">
      <c r="A69" s="30">
        <v>44080</v>
      </c>
      <c r="B69" s="29">
        <v>71</v>
      </c>
      <c r="C69" s="29">
        <v>10</v>
      </c>
      <c r="D69" s="29">
        <v>61</v>
      </c>
    </row>
    <row r="70" spans="1:4" x14ac:dyDescent="0.2">
      <c r="A70" s="30">
        <v>44081</v>
      </c>
      <c r="B70" s="29">
        <v>52</v>
      </c>
      <c r="C70" s="29">
        <v>3</v>
      </c>
      <c r="D70" s="29">
        <v>49</v>
      </c>
    </row>
    <row r="71" spans="1:4" x14ac:dyDescent="0.2">
      <c r="A71" s="30">
        <v>44082</v>
      </c>
      <c r="B71" s="29">
        <v>64</v>
      </c>
      <c r="C71" s="29">
        <v>4</v>
      </c>
      <c r="D71" s="29">
        <v>60</v>
      </c>
    </row>
    <row r="72" spans="1:4" x14ac:dyDescent="0.2">
      <c r="A72" s="30">
        <v>44083</v>
      </c>
      <c r="B72" s="29">
        <v>61</v>
      </c>
      <c r="C72" s="29">
        <v>3</v>
      </c>
      <c r="D72" s="29">
        <v>58</v>
      </c>
    </row>
    <row r="73" spans="1:4" x14ac:dyDescent="0.2">
      <c r="A73" s="30">
        <v>44084</v>
      </c>
      <c r="B73" s="29">
        <v>60</v>
      </c>
      <c r="C73" s="29">
        <v>4</v>
      </c>
      <c r="D73" s="29">
        <v>56</v>
      </c>
    </row>
    <row r="74" spans="1:4" x14ac:dyDescent="0.2">
      <c r="A74" s="30">
        <v>44085</v>
      </c>
      <c r="B74" s="29">
        <v>54</v>
      </c>
      <c r="C74" s="29">
        <v>6</v>
      </c>
      <c r="D74" s="29">
        <v>48</v>
      </c>
    </row>
    <row r="75" spans="1:4" x14ac:dyDescent="0.2">
      <c r="A75" s="30">
        <v>44086</v>
      </c>
      <c r="B75" s="29">
        <v>59</v>
      </c>
      <c r="C75" s="29">
        <v>4</v>
      </c>
      <c r="D75" s="29">
        <v>55</v>
      </c>
    </row>
    <row r="76" spans="1:4" x14ac:dyDescent="0.2">
      <c r="A76" s="30">
        <v>44087</v>
      </c>
      <c r="B76" s="29">
        <v>72</v>
      </c>
      <c r="C76" s="29">
        <v>9</v>
      </c>
      <c r="D76" s="29">
        <v>63</v>
      </c>
    </row>
    <row r="77" spans="1:4" x14ac:dyDescent="0.2">
      <c r="A77" s="30">
        <v>44088</v>
      </c>
      <c r="B77" s="29">
        <v>47</v>
      </c>
      <c r="C77" s="29">
        <v>3</v>
      </c>
      <c r="D77" s="29">
        <v>44</v>
      </c>
    </row>
    <row r="78" spans="1:4" x14ac:dyDescent="0.2">
      <c r="A78" s="30">
        <v>44089</v>
      </c>
      <c r="B78" s="29">
        <v>73</v>
      </c>
      <c r="C78" s="29">
        <v>5</v>
      </c>
      <c r="D78" s="29">
        <v>68</v>
      </c>
    </row>
    <row r="79" spans="1:4" x14ac:dyDescent="0.2">
      <c r="A79" s="30">
        <v>44090</v>
      </c>
      <c r="B79" s="29">
        <v>54</v>
      </c>
      <c r="C79" s="29">
        <v>7</v>
      </c>
      <c r="D79" s="29">
        <v>47</v>
      </c>
    </row>
    <row r="80" spans="1:4" x14ac:dyDescent="0.2">
      <c r="A80" s="30">
        <v>44091</v>
      </c>
      <c r="B80" s="29">
        <v>72</v>
      </c>
      <c r="C80" s="29">
        <v>10</v>
      </c>
      <c r="D80" s="29">
        <v>62</v>
      </c>
    </row>
    <row r="81" spans="1:4" x14ac:dyDescent="0.2">
      <c r="A81" s="30">
        <v>44092</v>
      </c>
      <c r="B81" s="29">
        <v>56</v>
      </c>
      <c r="C81" s="29">
        <v>4</v>
      </c>
      <c r="D81" s="29">
        <v>52</v>
      </c>
    </row>
    <row r="82" spans="1:4" x14ac:dyDescent="0.2">
      <c r="A82" s="30">
        <v>44093</v>
      </c>
      <c r="B82" s="29">
        <v>77</v>
      </c>
      <c r="C82" s="29">
        <v>4</v>
      </c>
      <c r="D82" s="29">
        <v>73</v>
      </c>
    </row>
    <row r="83" spans="1:4" x14ac:dyDescent="0.2">
      <c r="A83" s="30">
        <v>44094</v>
      </c>
      <c r="B83" s="29">
        <v>59</v>
      </c>
      <c r="C83" s="29">
        <v>7</v>
      </c>
      <c r="D83" s="29">
        <v>52</v>
      </c>
    </row>
    <row r="84" spans="1:4" x14ac:dyDescent="0.2">
      <c r="A84" s="30">
        <v>44095</v>
      </c>
      <c r="B84" s="29">
        <v>63</v>
      </c>
      <c r="C84" s="29">
        <v>4</v>
      </c>
      <c r="D84" s="29">
        <v>59</v>
      </c>
    </row>
    <row r="85" spans="1:4" x14ac:dyDescent="0.2">
      <c r="A85" s="30">
        <v>44096</v>
      </c>
      <c r="B85" s="29">
        <v>56</v>
      </c>
      <c r="C85" s="29">
        <v>3</v>
      </c>
      <c r="D85" s="29">
        <v>53</v>
      </c>
    </row>
    <row r="86" spans="1:4" x14ac:dyDescent="0.2">
      <c r="A86" s="30">
        <v>44097</v>
      </c>
      <c r="B86" s="29">
        <v>54</v>
      </c>
      <c r="C86" s="29">
        <v>3</v>
      </c>
      <c r="D86" s="29">
        <v>51</v>
      </c>
    </row>
    <row r="87" spans="1:4" x14ac:dyDescent="0.2">
      <c r="A87" s="30">
        <v>44098</v>
      </c>
      <c r="B87" s="29">
        <v>61</v>
      </c>
      <c r="C87" s="29">
        <v>10</v>
      </c>
      <c r="D87" s="29">
        <v>51</v>
      </c>
    </row>
    <row r="88" spans="1:4" x14ac:dyDescent="0.2">
      <c r="A88" s="30">
        <v>44099</v>
      </c>
      <c r="B88" s="29">
        <v>61</v>
      </c>
      <c r="C88" s="29">
        <v>6</v>
      </c>
      <c r="D88" s="29">
        <v>55</v>
      </c>
    </row>
    <row r="89" spans="1:4" x14ac:dyDescent="0.2">
      <c r="A89" s="30">
        <v>44100</v>
      </c>
      <c r="B89" s="29">
        <v>48</v>
      </c>
      <c r="C89" s="29">
        <v>7</v>
      </c>
      <c r="D89" s="29">
        <v>41</v>
      </c>
    </row>
    <row r="90" spans="1:4" x14ac:dyDescent="0.2">
      <c r="A90" s="30">
        <v>44101</v>
      </c>
      <c r="B90" s="29">
        <v>55</v>
      </c>
      <c r="C90" s="29">
        <v>2</v>
      </c>
      <c r="D90" s="29">
        <v>53</v>
      </c>
    </row>
    <row r="91" spans="1:4" x14ac:dyDescent="0.2">
      <c r="A91" s="30">
        <v>44102</v>
      </c>
      <c r="B91" s="29">
        <v>67</v>
      </c>
      <c r="C91" s="29">
        <v>9</v>
      </c>
      <c r="D91" s="29">
        <v>58</v>
      </c>
    </row>
    <row r="92" spans="1:4" x14ac:dyDescent="0.2">
      <c r="A92" s="30">
        <v>44103</v>
      </c>
      <c r="B92" s="29">
        <v>54</v>
      </c>
      <c r="C92" s="29">
        <v>6</v>
      </c>
      <c r="D92" s="29">
        <v>48</v>
      </c>
    </row>
    <row r="93" spans="1:4" x14ac:dyDescent="0.2">
      <c r="A93" s="30">
        <v>44104</v>
      </c>
      <c r="B93" s="29">
        <v>66</v>
      </c>
      <c r="C93" s="29">
        <v>9</v>
      </c>
      <c r="D93" s="29">
        <v>57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61A2D-A4F3-6C42-B44A-C980A618DE57}">
  <sheetPr>
    <pageSetUpPr fitToPage="1"/>
  </sheetPr>
  <dimension ref="A1:K38"/>
  <sheetViews>
    <sheetView zoomScale="160" zoomScaleNormal="160" workbookViewId="0">
      <selection activeCell="B27" sqref="B27:E27"/>
    </sheetView>
  </sheetViews>
  <sheetFormatPr baseColWidth="10" defaultColWidth="10.7109375" defaultRowHeight="13" x14ac:dyDescent="0.15"/>
  <cols>
    <col min="1" max="1" width="9.42578125" style="4" customWidth="1"/>
    <col min="2" max="2" width="12.85546875" style="2" customWidth="1"/>
    <col min="3" max="3" width="9.42578125" style="3" customWidth="1"/>
    <col min="4" max="4" width="17.5703125" style="4" customWidth="1"/>
    <col min="5" max="5" width="27" style="4" customWidth="1"/>
    <col min="6" max="6" width="5.5703125" style="4" customWidth="1"/>
    <col min="7" max="7" width="4.85546875" style="2" bestFit="1" customWidth="1"/>
    <col min="8" max="8" width="12" style="4" bestFit="1" customWidth="1"/>
    <col min="9" max="9" width="10.7109375" style="4" customWidth="1"/>
    <col min="10" max="10" width="12.7109375" style="4" bestFit="1" customWidth="1"/>
    <col min="11" max="11" width="8.7109375" style="4" customWidth="1"/>
    <col min="12" max="16384" width="10.7109375" style="4"/>
  </cols>
  <sheetData>
    <row r="1" spans="1:11" ht="18" x14ac:dyDescent="0.2">
      <c r="A1" s="1" t="s">
        <v>0</v>
      </c>
    </row>
    <row r="2" spans="1:11" ht="14" thickBot="1" x14ac:dyDescent="0.2">
      <c r="D2" s="4" t="s">
        <v>65</v>
      </c>
    </row>
    <row r="3" spans="1:11" ht="14" thickBot="1" x14ac:dyDescent="0.2">
      <c r="C3" s="5" t="s">
        <v>1</v>
      </c>
      <c r="H3" s="6" t="s">
        <v>2</v>
      </c>
      <c r="J3" s="7" t="s">
        <v>3</v>
      </c>
      <c r="K3" s="8" t="s">
        <v>4</v>
      </c>
    </row>
    <row r="4" spans="1:11" x14ac:dyDescent="0.15">
      <c r="A4" s="9">
        <f t="shared" ref="A4:A24" si="0">IF(G13&lt;=s-1,((Lambda/Mu)^G13)/FACT(G13),0)</f>
        <v>1</v>
      </c>
      <c r="B4" s="10" t="s">
        <v>5</v>
      </c>
      <c r="C4" s="11">
        <v>2.5</v>
      </c>
      <c r="D4" s="4" t="s">
        <v>6</v>
      </c>
      <c r="G4" s="12" t="s">
        <v>7</v>
      </c>
      <c r="H4" s="13">
        <f>IF(Rho&lt;1,Lq+Lambda/Mu,NA())</f>
        <v>6.0112359550561791</v>
      </c>
      <c r="J4" s="14" t="s">
        <v>8</v>
      </c>
      <c r="K4" s="15" t="s">
        <v>9</v>
      </c>
    </row>
    <row r="5" spans="1:11" ht="15" x14ac:dyDescent="0.2">
      <c r="A5" s="9">
        <f t="shared" si="0"/>
        <v>2.5</v>
      </c>
      <c r="B5" s="10" t="s">
        <v>10</v>
      </c>
      <c r="C5" s="11">
        <v>1</v>
      </c>
      <c r="D5" s="4" t="s">
        <v>11</v>
      </c>
      <c r="G5" s="12" t="s">
        <v>12</v>
      </c>
      <c r="H5" s="16">
        <f>IF(Rho&lt;1,Lambda*Mu*((Lambda/Mu)^s)/(FACT(s-1)*(s*Mu-Lambda)^2/P0),NA())</f>
        <v>3.5112359550561791</v>
      </c>
      <c r="J5" s="17" t="s">
        <v>13</v>
      </c>
      <c r="K5" s="18" t="s">
        <v>14</v>
      </c>
    </row>
    <row r="6" spans="1:11" x14ac:dyDescent="0.15">
      <c r="A6" s="9">
        <f t="shared" si="0"/>
        <v>3.125</v>
      </c>
      <c r="B6" s="2" t="s">
        <v>15</v>
      </c>
      <c r="C6" s="11">
        <v>3</v>
      </c>
      <c r="D6" s="4" t="s">
        <v>16</v>
      </c>
      <c r="G6" s="12"/>
      <c r="H6" s="16"/>
      <c r="I6" s="19"/>
      <c r="J6" s="17" t="s">
        <v>17</v>
      </c>
      <c r="K6" s="18" t="s">
        <v>18</v>
      </c>
    </row>
    <row r="7" spans="1:11" ht="14" thickBot="1" x14ac:dyDescent="0.2">
      <c r="A7" s="9">
        <f t="shared" si="0"/>
        <v>0</v>
      </c>
      <c r="G7" s="12" t="s">
        <v>19</v>
      </c>
      <c r="H7" s="16">
        <f>IF(Rho&lt;1,L/Lambda,NA())</f>
        <v>2.4044943820224716</v>
      </c>
      <c r="I7" s="3"/>
      <c r="J7" s="17" t="s">
        <v>20</v>
      </c>
      <c r="K7" s="18" t="s">
        <v>21</v>
      </c>
    </row>
    <row r="8" spans="1:11" ht="16" thickBot="1" x14ac:dyDescent="0.25">
      <c r="A8" s="9">
        <f t="shared" si="0"/>
        <v>0</v>
      </c>
      <c r="B8" s="12" t="s">
        <v>22</v>
      </c>
      <c r="C8" s="20">
        <f>IF((s-1-Lambda/Mu)=0,EXP(-Mu*C9)*(1+P0*((Lambda/Mu)^s)/(FACT(s)*(1-Rho))*Mu*C9),EXP(-Mu*C9)*(1+P0*((Lambda/Mu)^s)/(FACT(s)*(1-Rho))*(1-EXP(-Mu*C9*(s-1-Lambda/Mu)))/(s-1-Lambda/Mu)))</f>
        <v>0.7030637368753625</v>
      </c>
      <c r="G8" s="12" t="s">
        <v>23</v>
      </c>
      <c r="H8" s="16">
        <f>IF(Rho&lt;1,Lq/Lambda,NA())</f>
        <v>1.4044943820224716</v>
      </c>
      <c r="I8" s="3"/>
      <c r="J8" s="17" t="s">
        <v>24</v>
      </c>
      <c r="K8" s="18" t="s">
        <v>25</v>
      </c>
    </row>
    <row r="9" spans="1:11" x14ac:dyDescent="0.15">
      <c r="A9" s="9">
        <f t="shared" si="0"/>
        <v>0</v>
      </c>
      <c r="B9" s="2" t="s">
        <v>26</v>
      </c>
      <c r="C9" s="11">
        <v>1</v>
      </c>
      <c r="E9" s="21" t="str">
        <f>IF(Rho&gt;=1,"Model invalid because:","")</f>
        <v/>
      </c>
      <c r="G9" s="12"/>
      <c r="H9" s="16"/>
      <c r="J9" s="17" t="s">
        <v>27</v>
      </c>
      <c r="K9" s="18" t="s">
        <v>28</v>
      </c>
    </row>
    <row r="10" spans="1:11" ht="14" thickBot="1" x14ac:dyDescent="0.2">
      <c r="A10" s="9">
        <f t="shared" si="0"/>
        <v>0</v>
      </c>
      <c r="E10" s="22" t="str">
        <f>IF(Rho&gt;=1,"   r   &gt;=   1","")</f>
        <v/>
      </c>
      <c r="G10" s="23" t="s">
        <v>29</v>
      </c>
      <c r="H10" s="24">
        <f>Lambda/(s*Mu)</f>
        <v>0.83333333333333337</v>
      </c>
      <c r="J10" s="17" t="s">
        <v>30</v>
      </c>
      <c r="K10" s="18" t="s">
        <v>31</v>
      </c>
    </row>
    <row r="11" spans="1:11" ht="16" thickBot="1" x14ac:dyDescent="0.25">
      <c r="A11" s="9">
        <f t="shared" si="0"/>
        <v>0</v>
      </c>
      <c r="B11" s="12" t="s">
        <v>32</v>
      </c>
      <c r="C11" s="20">
        <f ca="1">(1-SUM(OFFSET(P0,0,0,s,1)))*EXP(-s*Mu*(1-Rho)*C12)</f>
        <v>0.42593445204538877</v>
      </c>
      <c r="J11" s="17" t="s">
        <v>33</v>
      </c>
      <c r="K11" s="18" t="s">
        <v>34</v>
      </c>
    </row>
    <row r="12" spans="1:11" ht="16" thickBot="1" x14ac:dyDescent="0.25">
      <c r="A12" s="9">
        <f t="shared" si="0"/>
        <v>0</v>
      </c>
      <c r="B12" s="2" t="s">
        <v>26</v>
      </c>
      <c r="C12" s="11">
        <v>1</v>
      </c>
      <c r="G12" s="12" t="s">
        <v>24</v>
      </c>
      <c r="H12" s="25" t="s">
        <v>35</v>
      </c>
      <c r="J12" s="17" t="s">
        <v>36</v>
      </c>
      <c r="K12" s="18" t="s">
        <v>37</v>
      </c>
    </row>
    <row r="13" spans="1:11" x14ac:dyDescent="0.15">
      <c r="A13" s="9">
        <f t="shared" si="0"/>
        <v>0</v>
      </c>
      <c r="G13" s="12">
        <v>0</v>
      </c>
      <c r="H13" s="13">
        <f>IF(Rho&lt;1,1/(SUM(A4:A28)+((Lambda/Mu)^s)/(FACT(s)*(1-Lambda/(s*Mu)))),NA())</f>
        <v>4.4943820224719093E-2</v>
      </c>
      <c r="J13" s="17" t="s">
        <v>38</v>
      </c>
      <c r="K13" s="18" t="s">
        <v>39</v>
      </c>
    </row>
    <row r="14" spans="1:11" x14ac:dyDescent="0.15">
      <c r="A14" s="9">
        <f t="shared" si="0"/>
        <v>0</v>
      </c>
      <c r="B14" s="4"/>
      <c r="C14" s="4"/>
      <c r="G14" s="12">
        <v>1</v>
      </c>
      <c r="H14" s="16">
        <f t="shared" ref="H14:H37" si="1">IF(Rho&lt;1,IF(s=1,(1-Rho)*Rho^n,IF(s&gt;=n,((Lambda/Mu)^n)*P0/FACT(n),((Lambda/Mu)^n)*P0/(FACT(s)*(s^(n-s))))),NA())</f>
        <v>0.11235955056179774</v>
      </c>
      <c r="J14" s="17" t="s">
        <v>40</v>
      </c>
      <c r="K14" s="18" t="s">
        <v>41</v>
      </c>
    </row>
    <row r="15" spans="1:11" x14ac:dyDescent="0.15">
      <c r="A15" s="9">
        <f t="shared" si="0"/>
        <v>0</v>
      </c>
      <c r="B15" s="4"/>
      <c r="C15" s="4"/>
      <c r="G15" s="12">
        <v>2</v>
      </c>
      <c r="H15" s="16">
        <f t="shared" si="1"/>
        <v>0.14044943820224717</v>
      </c>
      <c r="J15" s="17" t="s">
        <v>42</v>
      </c>
      <c r="K15" s="18" t="s">
        <v>43</v>
      </c>
    </row>
    <row r="16" spans="1:11" ht="14" thickBot="1" x14ac:dyDescent="0.2">
      <c r="A16" s="9">
        <f t="shared" si="0"/>
        <v>0</v>
      </c>
      <c r="B16" s="4"/>
      <c r="C16" s="4"/>
      <c r="G16" s="12">
        <v>3</v>
      </c>
      <c r="H16" s="16">
        <f t="shared" si="1"/>
        <v>0.11704119850187263</v>
      </c>
      <c r="J16" s="26" t="s">
        <v>44</v>
      </c>
      <c r="K16" s="27" t="s">
        <v>45</v>
      </c>
    </row>
    <row r="17" spans="1:10" x14ac:dyDescent="0.15">
      <c r="A17" s="9">
        <f t="shared" si="0"/>
        <v>0</v>
      </c>
      <c r="B17" s="4"/>
      <c r="C17" s="4"/>
      <c r="G17" s="12">
        <v>4</v>
      </c>
      <c r="H17" s="16">
        <f t="shared" si="1"/>
        <v>9.7534332084893871E-2</v>
      </c>
    </row>
    <row r="18" spans="1:10" x14ac:dyDescent="0.15">
      <c r="A18" s="9">
        <f t="shared" si="0"/>
        <v>0</v>
      </c>
      <c r="B18" s="4"/>
      <c r="G18" s="12">
        <v>5</v>
      </c>
      <c r="H18" s="16">
        <f t="shared" si="1"/>
        <v>8.1278610070744883E-2</v>
      </c>
    </row>
    <row r="19" spans="1:10" x14ac:dyDescent="0.15">
      <c r="A19" s="9">
        <f t="shared" si="0"/>
        <v>0</v>
      </c>
      <c r="B19" s="4"/>
      <c r="G19" s="12">
        <v>6</v>
      </c>
      <c r="H19" s="16">
        <f t="shared" si="1"/>
        <v>6.7732175058954069E-2</v>
      </c>
    </row>
    <row r="20" spans="1:10" x14ac:dyDescent="0.15">
      <c r="A20" s="9">
        <f t="shared" si="0"/>
        <v>0</v>
      </c>
      <c r="B20" s="4"/>
      <c r="G20" s="12">
        <v>7</v>
      </c>
      <c r="H20" s="16">
        <f t="shared" si="1"/>
        <v>5.644347921579506E-2</v>
      </c>
    </row>
    <row r="21" spans="1:10" x14ac:dyDescent="0.15">
      <c r="A21" s="9">
        <f t="shared" si="0"/>
        <v>0</v>
      </c>
      <c r="G21" s="12">
        <v>8</v>
      </c>
      <c r="H21" s="16">
        <f t="shared" si="1"/>
        <v>4.7036232679829218E-2</v>
      </c>
    </row>
    <row r="22" spans="1:10" x14ac:dyDescent="0.15">
      <c r="A22" s="9">
        <f t="shared" si="0"/>
        <v>0</v>
      </c>
      <c r="G22" s="12">
        <v>9</v>
      </c>
      <c r="H22" s="16">
        <f t="shared" si="1"/>
        <v>3.9196860566524348E-2</v>
      </c>
    </row>
    <row r="23" spans="1:10" x14ac:dyDescent="0.15">
      <c r="A23" s="9">
        <f t="shared" si="0"/>
        <v>0</v>
      </c>
      <c r="G23" s="12">
        <v>10</v>
      </c>
      <c r="H23" s="16">
        <f t="shared" si="1"/>
        <v>3.2664050472103627E-2</v>
      </c>
    </row>
    <row r="24" spans="1:10" x14ac:dyDescent="0.15">
      <c r="A24" s="9">
        <f t="shared" si="0"/>
        <v>0</v>
      </c>
      <c r="G24" s="12">
        <v>11</v>
      </c>
      <c r="H24" s="16">
        <f t="shared" si="1"/>
        <v>2.7220042060086352E-2</v>
      </c>
      <c r="J24" s="37"/>
    </row>
    <row r="25" spans="1:10" ht="28" x14ac:dyDescent="0.15">
      <c r="A25" s="32" t="s">
        <v>56</v>
      </c>
      <c r="B25" s="38" t="s">
        <v>79</v>
      </c>
      <c r="C25" s="3">
        <f>Wq</f>
        <v>1.4044943820224716</v>
      </c>
      <c r="D25" s="4" t="s">
        <v>67</v>
      </c>
      <c r="G25" s="12">
        <v>12</v>
      </c>
      <c r="H25" s="16">
        <f t="shared" si="1"/>
        <v>2.2683368383405293E-2</v>
      </c>
    </row>
    <row r="26" spans="1:10" ht="32" customHeight="1" x14ac:dyDescent="0.15">
      <c r="A26" s="32" t="s">
        <v>57</v>
      </c>
      <c r="B26" s="41" t="s">
        <v>74</v>
      </c>
      <c r="C26" s="41"/>
      <c r="D26" s="41"/>
      <c r="E26" s="41"/>
      <c r="G26" s="12">
        <v>13</v>
      </c>
      <c r="H26" s="16">
        <f t="shared" si="1"/>
        <v>1.8902806986171077E-2</v>
      </c>
    </row>
    <row r="27" spans="1:10" ht="30" customHeight="1" x14ac:dyDescent="0.15">
      <c r="A27" s="32" t="s">
        <v>58</v>
      </c>
      <c r="B27" s="41" t="s">
        <v>75</v>
      </c>
      <c r="C27" s="41"/>
      <c r="D27" s="41"/>
      <c r="E27" s="41"/>
      <c r="G27" s="12">
        <v>14</v>
      </c>
      <c r="H27" s="16">
        <f t="shared" si="1"/>
        <v>1.5752339155142566E-2</v>
      </c>
    </row>
    <row r="28" spans="1:10" ht="43" customHeight="1" x14ac:dyDescent="0.15">
      <c r="A28" s="9">
        <f>IF(G38&lt;=s-1,((Lambda/Mu)^G38)/FACT(G38),0)</f>
        <v>0</v>
      </c>
      <c r="G28" s="12">
        <v>15</v>
      </c>
      <c r="H28" s="16">
        <f t="shared" si="1"/>
        <v>1.3126949295952138E-2</v>
      </c>
    </row>
    <row r="29" spans="1:10" x14ac:dyDescent="0.15">
      <c r="G29" s="12">
        <v>16</v>
      </c>
      <c r="H29" s="16">
        <f t="shared" si="1"/>
        <v>1.0939124413293448E-2</v>
      </c>
    </row>
    <row r="30" spans="1:10" x14ac:dyDescent="0.15">
      <c r="G30" s="12">
        <v>17</v>
      </c>
      <c r="H30" s="16">
        <f t="shared" si="1"/>
        <v>9.115937011077874E-3</v>
      </c>
    </row>
    <row r="31" spans="1:10" x14ac:dyDescent="0.15">
      <c r="D31" s="33"/>
      <c r="G31" s="12">
        <v>18</v>
      </c>
      <c r="H31" s="16">
        <f t="shared" si="1"/>
        <v>7.5966141758982281E-3</v>
      </c>
    </row>
    <row r="32" spans="1:10" x14ac:dyDescent="0.15">
      <c r="G32" s="12">
        <v>19</v>
      </c>
      <c r="H32" s="16">
        <f t="shared" si="1"/>
        <v>6.3305118132485228E-3</v>
      </c>
    </row>
    <row r="33" spans="7:8" x14ac:dyDescent="0.15">
      <c r="G33" s="12">
        <v>20</v>
      </c>
      <c r="H33" s="16">
        <f t="shared" si="1"/>
        <v>5.2754265110404363E-3</v>
      </c>
    </row>
    <row r="34" spans="7:8" x14ac:dyDescent="0.15">
      <c r="G34" s="12">
        <v>21</v>
      </c>
      <c r="H34" s="16">
        <f t="shared" si="1"/>
        <v>4.3961887592003637E-3</v>
      </c>
    </row>
    <row r="35" spans="7:8" x14ac:dyDescent="0.15">
      <c r="G35" s="12">
        <v>22</v>
      </c>
      <c r="H35" s="16">
        <f t="shared" si="1"/>
        <v>3.6634906326669693E-3</v>
      </c>
    </row>
    <row r="36" spans="7:8" x14ac:dyDescent="0.15">
      <c r="G36" s="12">
        <v>23</v>
      </c>
      <c r="H36" s="16">
        <f t="shared" si="1"/>
        <v>3.0529088605558076E-3</v>
      </c>
    </row>
    <row r="37" spans="7:8" x14ac:dyDescent="0.15">
      <c r="G37" s="12">
        <v>24</v>
      </c>
      <c r="H37" s="16">
        <f t="shared" si="1"/>
        <v>2.54409071712984E-3</v>
      </c>
    </row>
    <row r="38" spans="7:8" ht="14" thickBot="1" x14ac:dyDescent="0.2">
      <c r="G38" s="12">
        <v>25</v>
      </c>
      <c r="H38" s="24">
        <f>IF(Rho&lt;1,IF(s=1,(1-Rho)*Rho^n,IF(s&gt;=n,((Lambda/Mu)^n)*P0/FACT(n),((Lambda/Mu)^n)*P0/(FACT(s)*(s^(n-s))))),NA())</f>
        <v>2.1200755976082002E-3</v>
      </c>
    </row>
  </sheetData>
  <dataConsolidate/>
  <mergeCells count="2">
    <mergeCell ref="B26:E26"/>
    <mergeCell ref="B27:E27"/>
  </mergeCells>
  <dataValidations count="5">
    <dataValidation type="decimal" operator="greaterThan" allowBlank="1" showInputMessage="1" showErrorMessage="1" error="The mean service rate must be greater than zero." sqref="C5" xr:uid="{F8B956CE-E16E-6F41-985C-45623C34C175}">
      <formula1>0</formula1>
    </dataValidation>
    <dataValidation type="decimal" operator="greaterThan" allowBlank="1" showInputMessage="1" showErrorMessage="1" error="The mean arrival rate must be greater than zero." sqref="C4" xr:uid="{9C18A8D3-E669-7A4E-8C23-E12709278D51}">
      <formula1>0</formula1>
    </dataValidation>
    <dataValidation type="whole" allowBlank="1" showInputMessage="1" showErrorMessage="1" error="The number of servers must be an integer between 1 and 25 (inclusive)." sqref="C6" xr:uid="{22B42F90-851B-E748-AFDC-F4D311662765}">
      <formula1>1</formula1>
      <formula2>25</formula2>
    </dataValidation>
    <dataValidation type="decimal" operator="greaterThanOrEqual" allowBlank="1" showInputMessage="1" showErrorMessage="1" error="t must be greater than or equal to 0." sqref="C12" xr:uid="{0FAD1DFD-42D4-BC43-BC40-188754E3BF61}">
      <formula1>0</formula1>
    </dataValidation>
    <dataValidation type="decimal" operator="greaterThanOrEqual" allowBlank="1" showInputMessage="1" showErrorMessage="1" errorTitle="Warning" error="t must be greater than or equal to 0." sqref="C9" xr:uid="{72990DAD-13A3-C442-ADCE-6CBA12FE5794}">
      <formula1>0</formula1>
    </dataValidation>
  </dataValidations>
  <printOptions headings="1" gridLines="1"/>
  <pageMargins left="0.75" right="0.75" top="1" bottom="1" header="0.5" footer="0.5"/>
  <pageSetup paperSize="0" scale="82" orientation="landscape" horizontalDpi="4294967292" verticalDpi="4294967292"/>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66B13-5E49-8D45-AB6E-B2B2F01664E2}">
  <sheetPr>
    <pageSetUpPr fitToPage="1"/>
  </sheetPr>
  <dimension ref="A1:K38"/>
  <sheetViews>
    <sheetView zoomScale="150" zoomScaleNormal="150" workbookViewId="0">
      <selection activeCell="C29" sqref="C29"/>
    </sheetView>
  </sheetViews>
  <sheetFormatPr baseColWidth="10" defaultColWidth="10.7109375" defaultRowHeight="13" x14ac:dyDescent="0.15"/>
  <cols>
    <col min="1" max="1" width="9.42578125" style="4" customWidth="1"/>
    <col min="2" max="2" width="12.85546875" style="2" customWidth="1"/>
    <col min="3" max="3" width="9.42578125" style="3" customWidth="1"/>
    <col min="4" max="4" width="17.5703125" style="4" customWidth="1"/>
    <col min="5" max="5" width="21.28515625" style="4" customWidth="1"/>
    <col min="6" max="6" width="5.5703125" style="4" customWidth="1"/>
    <col min="7" max="7" width="4.85546875" style="2" bestFit="1" customWidth="1"/>
    <col min="8" max="8" width="12" style="4" bestFit="1" customWidth="1"/>
    <col min="9" max="9" width="10.7109375" style="4" customWidth="1"/>
    <col min="10" max="10" width="12.7109375" style="4" bestFit="1" customWidth="1"/>
    <col min="11" max="11" width="8.7109375" style="4" customWidth="1"/>
    <col min="12" max="16384" width="10.7109375" style="4"/>
  </cols>
  <sheetData>
    <row r="1" spans="1:11" ht="18" x14ac:dyDescent="0.2">
      <c r="A1" s="1" t="s">
        <v>0</v>
      </c>
    </row>
    <row r="2" spans="1:11" ht="14" thickBot="1" x14ac:dyDescent="0.2">
      <c r="D2" s="4" t="s">
        <v>66</v>
      </c>
    </row>
    <row r="3" spans="1:11" ht="14" thickBot="1" x14ac:dyDescent="0.2">
      <c r="C3" s="5" t="s">
        <v>1</v>
      </c>
      <c r="H3" s="6" t="s">
        <v>2</v>
      </c>
      <c r="J3" s="7" t="s">
        <v>3</v>
      </c>
      <c r="K3" s="8" t="s">
        <v>4</v>
      </c>
    </row>
    <row r="4" spans="1:11" x14ac:dyDescent="0.15">
      <c r="A4" s="9">
        <f t="shared" ref="A4:A29" si="0">IF(G13&lt;=s-1,((Lambda/Mu)^G13)/FACT(G13),0)</f>
        <v>1</v>
      </c>
      <c r="B4" s="10" t="s">
        <v>5</v>
      </c>
      <c r="C4" s="11">
        <v>5.73</v>
      </c>
      <c r="D4" s="4" t="s">
        <v>6</v>
      </c>
      <c r="E4" s="4" t="s">
        <v>63</v>
      </c>
      <c r="G4" s="12" t="s">
        <v>7</v>
      </c>
      <c r="H4" s="13">
        <f>IF(Rho&lt;1,Lq+Lambda/Mu,NA())</f>
        <v>21.222222222222257</v>
      </c>
      <c r="J4" s="14" t="s">
        <v>8</v>
      </c>
      <c r="K4" s="15" t="s">
        <v>9</v>
      </c>
    </row>
    <row r="5" spans="1:11" ht="15" x14ac:dyDescent="0.2">
      <c r="A5" s="9">
        <f t="shared" si="0"/>
        <v>0</v>
      </c>
      <c r="B5" s="10" t="s">
        <v>10</v>
      </c>
      <c r="C5" s="11">
        <v>6</v>
      </c>
      <c r="D5" s="4" t="s">
        <v>11</v>
      </c>
      <c r="G5" s="12" t="s">
        <v>12</v>
      </c>
      <c r="H5" s="16">
        <f>IF(Rho&lt;1,Lambda*Mu*((Lambda/Mu)^s)/(FACT(s-1)*(s*Mu-Lambda)^2/P0),NA())</f>
        <v>20.267222222222255</v>
      </c>
      <c r="J5" s="17" t="s">
        <v>13</v>
      </c>
      <c r="K5" s="18" t="s">
        <v>14</v>
      </c>
    </row>
    <row r="6" spans="1:11" x14ac:dyDescent="0.15">
      <c r="A6" s="9">
        <f t="shared" si="0"/>
        <v>0</v>
      </c>
      <c r="B6" s="2" t="s">
        <v>15</v>
      </c>
      <c r="C6" s="11">
        <v>1</v>
      </c>
      <c r="D6" s="4" t="s">
        <v>16</v>
      </c>
      <c r="G6" s="12"/>
      <c r="H6" s="16"/>
      <c r="I6" s="19"/>
      <c r="J6" s="17" t="s">
        <v>17</v>
      </c>
      <c r="K6" s="18" t="s">
        <v>18</v>
      </c>
    </row>
    <row r="7" spans="1:11" ht="14" thickBot="1" x14ac:dyDescent="0.2">
      <c r="A7" s="9">
        <f t="shared" si="0"/>
        <v>0</v>
      </c>
      <c r="G7" s="12" t="s">
        <v>19</v>
      </c>
      <c r="H7" s="16">
        <f>IF(Rho&lt;1,L/Lambda,NA())</f>
        <v>3.7037037037037095</v>
      </c>
      <c r="I7" s="3"/>
      <c r="J7" s="17" t="s">
        <v>20</v>
      </c>
      <c r="K7" s="18" t="s">
        <v>21</v>
      </c>
    </row>
    <row r="8" spans="1:11" ht="16" thickBot="1" x14ac:dyDescent="0.25">
      <c r="A8" s="9">
        <f t="shared" si="0"/>
        <v>0</v>
      </c>
      <c r="B8" s="12" t="s">
        <v>22</v>
      </c>
      <c r="C8" s="20">
        <f>IF((s-1-Lambda/Mu)=0,EXP(-Mu*C9)*(1+P0*((Lambda/Mu)^s)/(FACT(s)*(1-Rho))*Mu*C9),EXP(-Mu*C9)*(1+P0*((Lambda/Mu)^s)/(FACT(s)*(1-Rho))*(1-EXP(-Mu*C9*(s-1-Lambda/Mu)))/(s-1-Lambda/Mu)))</f>
        <v>2.282269142509295E-2</v>
      </c>
      <c r="G8" s="12" t="s">
        <v>23</v>
      </c>
      <c r="H8" s="16">
        <f>IF(Rho&lt;1,Lq/Lambda,NA())</f>
        <v>3.5370370370370425</v>
      </c>
      <c r="I8" s="3"/>
      <c r="J8" s="17" t="s">
        <v>24</v>
      </c>
      <c r="K8" s="18" t="s">
        <v>25</v>
      </c>
    </row>
    <row r="9" spans="1:11" x14ac:dyDescent="0.15">
      <c r="A9" s="9">
        <f t="shared" si="0"/>
        <v>0</v>
      </c>
      <c r="B9" s="2" t="s">
        <v>26</v>
      </c>
      <c r="C9" s="11">
        <v>14</v>
      </c>
      <c r="E9" s="21" t="str">
        <f>IF(Rho&gt;=1,"Model invalid because:","")</f>
        <v/>
      </c>
      <c r="G9" s="12"/>
      <c r="H9" s="16"/>
      <c r="J9" s="17" t="s">
        <v>27</v>
      </c>
      <c r="K9" s="18" t="s">
        <v>28</v>
      </c>
    </row>
    <row r="10" spans="1:11" ht="14" thickBot="1" x14ac:dyDescent="0.2">
      <c r="A10" s="9">
        <f t="shared" si="0"/>
        <v>0</v>
      </c>
      <c r="E10" s="22" t="str">
        <f>IF(Rho&gt;=1,"   r   &gt;=   1","")</f>
        <v/>
      </c>
      <c r="G10" s="23" t="s">
        <v>29</v>
      </c>
      <c r="H10" s="24">
        <f>Lambda/(s*Mu)</f>
        <v>0.95500000000000007</v>
      </c>
      <c r="J10" s="17" t="s">
        <v>30</v>
      </c>
      <c r="K10" s="18" t="s">
        <v>31</v>
      </c>
    </row>
    <row r="11" spans="1:11" ht="16" thickBot="1" x14ac:dyDescent="0.25">
      <c r="A11" s="9">
        <f t="shared" si="0"/>
        <v>0</v>
      </c>
      <c r="B11" s="12" t="s">
        <v>32</v>
      </c>
      <c r="C11" s="20">
        <f ca="1">(1-SUM(OFFSET(P0,0,0,s,1)))*EXP(-s*Mu*(1-Rho)*C12)</f>
        <v>2.1795670310963924E-2</v>
      </c>
      <c r="J11" s="17" t="s">
        <v>33</v>
      </c>
      <c r="K11" s="18" t="s">
        <v>34</v>
      </c>
    </row>
    <row r="12" spans="1:11" ht="16" thickBot="1" x14ac:dyDescent="0.25">
      <c r="A12" s="9">
        <f t="shared" si="0"/>
        <v>0</v>
      </c>
      <c r="B12" s="2" t="s">
        <v>26</v>
      </c>
      <c r="C12" s="11">
        <v>14</v>
      </c>
      <c r="G12" s="12" t="s">
        <v>24</v>
      </c>
      <c r="H12" s="25" t="s">
        <v>35</v>
      </c>
      <c r="J12" s="17" t="s">
        <v>36</v>
      </c>
      <c r="K12" s="18" t="s">
        <v>37</v>
      </c>
    </row>
    <row r="13" spans="1:11" x14ac:dyDescent="0.15">
      <c r="A13" s="9">
        <f t="shared" si="0"/>
        <v>0</v>
      </c>
      <c r="G13" s="12">
        <v>0</v>
      </c>
      <c r="H13" s="13">
        <f>IF(Rho&lt;1,1/(SUM(A4:A29)+((Lambda/Mu)^s)/(FACT(s)*(1-Lambda/(s*Mu)))),NA())</f>
        <v>4.4999999999999929E-2</v>
      </c>
      <c r="J13" s="17" t="s">
        <v>38</v>
      </c>
      <c r="K13" s="18" t="s">
        <v>39</v>
      </c>
    </row>
    <row r="14" spans="1:11" x14ac:dyDescent="0.15">
      <c r="A14" s="9">
        <f t="shared" si="0"/>
        <v>0</v>
      </c>
      <c r="B14" s="4"/>
      <c r="C14" s="4"/>
      <c r="G14" s="12">
        <v>1</v>
      </c>
      <c r="H14" s="16">
        <f t="shared" ref="H14:H37" si="1">IF(Rho&lt;1,IF(s=1,(1-Rho)*Rho^n,IF(s&gt;=n,((Lambda/Mu)^n)*P0/FACT(n),((Lambda/Mu)^n)*P0/(FACT(s)*(s^(n-s))))),NA())</f>
        <v>4.2974999999999937E-2</v>
      </c>
      <c r="J14" s="17" t="s">
        <v>40</v>
      </c>
      <c r="K14" s="18" t="s">
        <v>41</v>
      </c>
    </row>
    <row r="15" spans="1:11" x14ac:dyDescent="0.15">
      <c r="A15" s="9">
        <f t="shared" si="0"/>
        <v>0</v>
      </c>
      <c r="B15" s="4"/>
      <c r="C15" s="4"/>
      <c r="G15" s="12">
        <v>2</v>
      </c>
      <c r="H15" s="16">
        <f t="shared" si="1"/>
        <v>4.1041124999999942E-2</v>
      </c>
      <c r="J15" s="17" t="s">
        <v>42</v>
      </c>
      <c r="K15" s="18" t="s">
        <v>43</v>
      </c>
    </row>
    <row r="16" spans="1:11" ht="14" thickBot="1" x14ac:dyDescent="0.2">
      <c r="A16" s="9">
        <f t="shared" si="0"/>
        <v>0</v>
      </c>
      <c r="B16" s="4"/>
      <c r="C16" s="4"/>
      <c r="G16" s="12">
        <v>3</v>
      </c>
      <c r="H16" s="16">
        <f t="shared" si="1"/>
        <v>3.9194274374999949E-2</v>
      </c>
      <c r="J16" s="26" t="s">
        <v>44</v>
      </c>
      <c r="K16" s="27" t="s">
        <v>45</v>
      </c>
    </row>
    <row r="17" spans="1:8" x14ac:dyDescent="0.15">
      <c r="A17" s="9">
        <f t="shared" si="0"/>
        <v>0</v>
      </c>
      <c r="B17" s="4"/>
      <c r="C17" s="4"/>
      <c r="G17" s="12">
        <v>4</v>
      </c>
      <c r="H17" s="16">
        <f t="shared" si="1"/>
        <v>3.7430532028124949E-2</v>
      </c>
    </row>
    <row r="18" spans="1:8" x14ac:dyDescent="0.15">
      <c r="A18" s="9">
        <f t="shared" si="0"/>
        <v>0</v>
      </c>
      <c r="B18" s="4"/>
      <c r="G18" s="12">
        <v>5</v>
      </c>
      <c r="H18" s="16">
        <f t="shared" si="1"/>
        <v>3.5746158086859325E-2</v>
      </c>
    </row>
    <row r="19" spans="1:8" x14ac:dyDescent="0.15">
      <c r="A19" s="9">
        <f t="shared" si="0"/>
        <v>0</v>
      </c>
      <c r="B19" s="4"/>
      <c r="G19" s="12">
        <v>6</v>
      </c>
      <c r="H19" s="16">
        <f t="shared" si="1"/>
        <v>3.4137580972950658E-2</v>
      </c>
    </row>
    <row r="20" spans="1:8" x14ac:dyDescent="0.15">
      <c r="A20" s="9">
        <f t="shared" si="0"/>
        <v>0</v>
      </c>
      <c r="B20" s="4"/>
      <c r="G20" s="12">
        <v>7</v>
      </c>
      <c r="H20" s="16">
        <f t="shared" si="1"/>
        <v>3.2601389829167889E-2</v>
      </c>
    </row>
    <row r="21" spans="1:8" x14ac:dyDescent="0.15">
      <c r="A21" s="9">
        <f t="shared" si="0"/>
        <v>0</v>
      </c>
      <c r="G21" s="12">
        <v>8</v>
      </c>
      <c r="H21" s="16">
        <f t="shared" si="1"/>
        <v>3.1134327286855331E-2</v>
      </c>
    </row>
    <row r="22" spans="1:8" x14ac:dyDescent="0.15">
      <c r="A22" s="9">
        <f t="shared" si="0"/>
        <v>0</v>
      </c>
      <c r="G22" s="12">
        <v>9</v>
      </c>
      <c r="H22" s="16">
        <f t="shared" si="1"/>
        <v>2.9733282558946847E-2</v>
      </c>
    </row>
    <row r="23" spans="1:8" x14ac:dyDescent="0.15">
      <c r="A23" s="9">
        <f t="shared" si="0"/>
        <v>0</v>
      </c>
      <c r="G23" s="12">
        <v>10</v>
      </c>
      <c r="H23" s="16">
        <f t="shared" si="1"/>
        <v>2.8395284843794236E-2</v>
      </c>
    </row>
    <row r="24" spans="1:8" x14ac:dyDescent="0.15">
      <c r="A24" s="9">
        <f t="shared" si="0"/>
        <v>0</v>
      </c>
      <c r="G24" s="12">
        <v>11</v>
      </c>
      <c r="H24" s="16">
        <f t="shared" si="1"/>
        <v>2.7117497025823497E-2</v>
      </c>
    </row>
    <row r="25" spans="1:8" ht="13" customHeight="1" x14ac:dyDescent="0.15">
      <c r="A25" s="42" t="s">
        <v>56</v>
      </c>
      <c r="B25" s="41" t="s">
        <v>76</v>
      </c>
      <c r="C25" s="41"/>
      <c r="D25" s="41"/>
      <c r="E25" s="41"/>
      <c r="F25" s="41"/>
      <c r="G25" s="12">
        <v>12</v>
      </c>
      <c r="H25" s="16">
        <f t="shared" si="1"/>
        <v>2.5897209659661444E-2</v>
      </c>
    </row>
    <row r="26" spans="1:8" ht="27" customHeight="1" x14ac:dyDescent="0.15">
      <c r="A26" s="42"/>
      <c r="B26" s="41"/>
      <c r="C26" s="41"/>
      <c r="D26" s="41"/>
      <c r="E26" s="41"/>
      <c r="F26" s="41"/>
      <c r="G26" s="12">
        <v>13</v>
      </c>
      <c r="H26" s="16">
        <f t="shared" si="1"/>
        <v>2.473183522497668E-2</v>
      </c>
    </row>
    <row r="27" spans="1:8" x14ac:dyDescent="0.15">
      <c r="A27" s="32"/>
      <c r="B27" s="38"/>
      <c r="G27" s="12">
        <v>14</v>
      </c>
      <c r="H27" s="16">
        <f t="shared" si="1"/>
        <v>2.361890263985273E-2</v>
      </c>
    </row>
    <row r="28" spans="1:8" ht="20" customHeight="1" x14ac:dyDescent="0.15">
      <c r="A28" s="32"/>
      <c r="B28" s="36"/>
      <c r="C28" s="36"/>
      <c r="D28" s="36"/>
      <c r="E28" s="36"/>
      <c r="G28" s="12">
        <v>15</v>
      </c>
      <c r="H28" s="16">
        <f t="shared" si="1"/>
        <v>2.2556052021059363E-2</v>
      </c>
    </row>
    <row r="29" spans="1:8" x14ac:dyDescent="0.15">
      <c r="A29" s="9">
        <f t="shared" si="0"/>
        <v>0</v>
      </c>
      <c r="G29" s="12">
        <v>16</v>
      </c>
      <c r="H29" s="16">
        <f t="shared" si="1"/>
        <v>2.1541029680111689E-2</v>
      </c>
    </row>
    <row r="30" spans="1:8" x14ac:dyDescent="0.15">
      <c r="G30" s="12">
        <v>17</v>
      </c>
      <c r="H30" s="16">
        <f t="shared" si="1"/>
        <v>2.0571683344506667E-2</v>
      </c>
    </row>
    <row r="31" spans="1:8" x14ac:dyDescent="0.15">
      <c r="G31" s="12">
        <v>18</v>
      </c>
      <c r="H31" s="16">
        <f t="shared" si="1"/>
        <v>1.9645957594003866E-2</v>
      </c>
    </row>
    <row r="32" spans="1:8" x14ac:dyDescent="0.15">
      <c r="D32" s="33"/>
      <c r="G32" s="12">
        <v>19</v>
      </c>
      <c r="H32" s="16">
        <f t="shared" si="1"/>
        <v>1.8761889502273695E-2</v>
      </c>
    </row>
    <row r="33" spans="7:8" x14ac:dyDescent="0.15">
      <c r="G33" s="12">
        <v>20</v>
      </c>
      <c r="H33" s="16">
        <f t="shared" si="1"/>
        <v>1.7917604474671379E-2</v>
      </c>
    </row>
    <row r="34" spans="7:8" x14ac:dyDescent="0.15">
      <c r="G34" s="12">
        <v>21</v>
      </c>
      <c r="H34" s="16">
        <f t="shared" si="1"/>
        <v>1.7111312273311165E-2</v>
      </c>
    </row>
    <row r="35" spans="7:8" x14ac:dyDescent="0.15">
      <c r="G35" s="12">
        <v>22</v>
      </c>
      <c r="H35" s="16">
        <f t="shared" si="1"/>
        <v>1.6341303221012165E-2</v>
      </c>
    </row>
    <row r="36" spans="7:8" x14ac:dyDescent="0.15">
      <c r="G36" s="12">
        <v>23</v>
      </c>
      <c r="H36" s="16">
        <f t="shared" si="1"/>
        <v>1.560594457606662E-2</v>
      </c>
    </row>
    <row r="37" spans="7:8" x14ac:dyDescent="0.15">
      <c r="G37" s="12">
        <v>24</v>
      </c>
      <c r="H37" s="16">
        <f t="shared" si="1"/>
        <v>1.4903677070143622E-2</v>
      </c>
    </row>
    <row r="38" spans="7:8" ht="14" thickBot="1" x14ac:dyDescent="0.2">
      <c r="G38" s="12">
        <v>25</v>
      </c>
      <c r="H38" s="24">
        <f>IF(Rho&lt;1,IF(s=1,(1-Rho)*Rho^n,IF(s&gt;=n,((Lambda/Mu)^n)*P0/FACT(n),((Lambda/Mu)^n)*P0/(FACT(s)*(s^(n-s))))),NA())</f>
        <v>1.4233011601987162E-2</v>
      </c>
    </row>
  </sheetData>
  <dataConsolidate/>
  <mergeCells count="2">
    <mergeCell ref="A25:A26"/>
    <mergeCell ref="B25:F26"/>
  </mergeCells>
  <dataValidations count="5">
    <dataValidation type="decimal" operator="greaterThanOrEqual" allowBlank="1" showInputMessage="1" showErrorMessage="1" errorTitle="Warning" error="t must be greater than or equal to 0." sqref="C9" xr:uid="{806D1467-799C-5446-BDB9-490DC12A15FB}">
      <formula1>0</formula1>
    </dataValidation>
    <dataValidation type="decimal" operator="greaterThanOrEqual" allowBlank="1" showInputMessage="1" showErrorMessage="1" error="t must be greater than or equal to 0." sqref="C12" xr:uid="{F07B932B-D358-1544-99FD-69B07AF5A426}">
      <formula1>0</formula1>
    </dataValidation>
    <dataValidation type="whole" allowBlank="1" showInputMessage="1" showErrorMessage="1" error="The number of servers must be an integer between 1 and 25 (inclusive)." sqref="C6" xr:uid="{F4C6B1C6-1291-0141-B7DE-4B9B59523B36}">
      <formula1>1</formula1>
      <formula2>25</formula2>
    </dataValidation>
    <dataValidation type="decimal" operator="greaterThan" allowBlank="1" showInputMessage="1" showErrorMessage="1" error="The mean arrival rate must be greater than zero." sqref="C4" xr:uid="{46706049-4B7E-844E-B725-04D0815F8494}">
      <formula1>0</formula1>
    </dataValidation>
    <dataValidation type="decimal" operator="greaterThan" allowBlank="1" showInputMessage="1" showErrorMessage="1" error="The mean service rate must be greater than zero." sqref="C5" xr:uid="{F660DEC4-D7BB-244A-A617-2AEA850C72BB}">
      <formula1>0</formula1>
    </dataValidation>
  </dataValidations>
  <printOptions headings="1" gridLines="1"/>
  <pageMargins left="0.75" right="0.75" top="1" bottom="1" header="0.5" footer="0.5"/>
  <pageSetup paperSize="0" scale="82" orientation="landscape" horizontalDpi="4294967292" verticalDpi="4294967292"/>
  <headerFooter alignWithMargins="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D7992-5419-CE41-A420-8B89BC727047}">
  <sheetPr>
    <pageSetUpPr fitToPage="1"/>
  </sheetPr>
  <dimension ref="A1:K38"/>
  <sheetViews>
    <sheetView topLeftCell="A11" zoomScale="140" zoomScaleNormal="140" workbookViewId="0">
      <selection activeCell="D30" sqref="D30"/>
    </sheetView>
  </sheetViews>
  <sheetFormatPr baseColWidth="10" defaultColWidth="10.7109375" defaultRowHeight="13" x14ac:dyDescent="0.15"/>
  <cols>
    <col min="1" max="1" width="9.42578125" style="4" customWidth="1"/>
    <col min="2" max="2" width="12.85546875" style="2" customWidth="1"/>
    <col min="3" max="3" width="9.42578125" style="3" customWidth="1"/>
    <col min="4" max="4" width="17.5703125" style="4" customWidth="1"/>
    <col min="5" max="5" width="27" style="4" customWidth="1"/>
    <col min="6" max="6" width="5.5703125" style="4" customWidth="1"/>
    <col min="7" max="7" width="4.85546875" style="2" bestFit="1" customWidth="1"/>
    <col min="8" max="8" width="12" style="4" bestFit="1" customWidth="1"/>
    <col min="9" max="9" width="10.7109375" style="4" customWidth="1"/>
    <col min="10" max="10" width="12.7109375" style="4" bestFit="1" customWidth="1"/>
    <col min="11" max="11" width="8.7109375" style="4" customWidth="1"/>
    <col min="12" max="16384" width="10.7109375" style="4"/>
  </cols>
  <sheetData>
    <row r="1" spans="1:11" ht="18" x14ac:dyDescent="0.2">
      <c r="A1" s="1" t="s">
        <v>0</v>
      </c>
    </row>
    <row r="2" spans="1:11" ht="14" thickBot="1" x14ac:dyDescent="0.2">
      <c r="D2" s="4" t="s">
        <v>66</v>
      </c>
    </row>
    <row r="3" spans="1:11" ht="14" thickBot="1" x14ac:dyDescent="0.2">
      <c r="C3" s="5" t="s">
        <v>1</v>
      </c>
      <c r="E3" s="4">
        <v>1</v>
      </c>
      <c r="F3" s="4">
        <v>24</v>
      </c>
      <c r="H3" s="6" t="s">
        <v>2</v>
      </c>
      <c r="J3" s="7" t="s">
        <v>3</v>
      </c>
      <c r="K3" s="8" t="s">
        <v>4</v>
      </c>
    </row>
    <row r="4" spans="1:11" x14ac:dyDescent="0.15">
      <c r="A4" s="9">
        <f t="shared" ref="A4:A29" si="0">IF(G13&lt;=s-1,((Lambda/Mu)^G13)/FACT(G13),0)</f>
        <v>1</v>
      </c>
      <c r="B4" s="10" t="s">
        <v>5</v>
      </c>
      <c r="C4" s="39">
        <v>10.85</v>
      </c>
      <c r="D4" s="4" t="s">
        <v>6</v>
      </c>
      <c r="E4" s="4">
        <f>(E3*F4)/F3</f>
        <v>8.3333333333333329E-2</v>
      </c>
      <c r="F4" s="4">
        <v>2</v>
      </c>
      <c r="G4" s="12" t="s">
        <v>7</v>
      </c>
      <c r="H4" s="13">
        <f>IF(Rho&lt;1,Lq+Lambda/Mu,NA())</f>
        <v>27.799988486755211</v>
      </c>
      <c r="J4" s="14" t="s">
        <v>8</v>
      </c>
      <c r="K4" s="15" t="s">
        <v>9</v>
      </c>
    </row>
    <row r="5" spans="1:11" ht="15" x14ac:dyDescent="0.2">
      <c r="A5" s="9">
        <f t="shared" si="0"/>
        <v>21.7</v>
      </c>
      <c r="B5" s="10" t="s">
        <v>10</v>
      </c>
      <c r="C5" s="11">
        <v>0.5</v>
      </c>
      <c r="D5" s="4" t="s">
        <v>11</v>
      </c>
      <c r="G5" s="12" t="s">
        <v>12</v>
      </c>
      <c r="H5" s="16">
        <f>IF(Rho&lt;1,Lambda*Mu*((Lambda/Mu)^s)/(FACT(s-1)*(s*Mu-Lambda)^2/P0),NA())</f>
        <v>6.099988486755211</v>
      </c>
      <c r="J5" s="17" t="s">
        <v>13</v>
      </c>
      <c r="K5" s="18" t="s">
        <v>14</v>
      </c>
    </row>
    <row r="6" spans="1:11" x14ac:dyDescent="0.15">
      <c r="A6" s="9">
        <f t="shared" si="0"/>
        <v>235.44499999999999</v>
      </c>
      <c r="B6" s="2" t="s">
        <v>15</v>
      </c>
      <c r="C6" s="11">
        <v>24</v>
      </c>
      <c r="D6" s="4" t="s">
        <v>16</v>
      </c>
      <c r="G6" s="12"/>
      <c r="H6" s="16"/>
      <c r="I6" s="19"/>
      <c r="J6" s="17" t="s">
        <v>17</v>
      </c>
      <c r="K6" s="18" t="s">
        <v>18</v>
      </c>
    </row>
    <row r="7" spans="1:11" ht="14" thickBot="1" x14ac:dyDescent="0.2">
      <c r="A7" s="9">
        <f t="shared" si="0"/>
        <v>1703.0521666666666</v>
      </c>
      <c r="G7" s="12" t="s">
        <v>19</v>
      </c>
      <c r="H7" s="16">
        <f>IF(Rho&lt;1,L/Lambda,NA())</f>
        <v>2.5622109204382686</v>
      </c>
      <c r="I7" s="3"/>
      <c r="J7" s="17" t="s">
        <v>20</v>
      </c>
      <c r="K7" s="18" t="s">
        <v>21</v>
      </c>
    </row>
    <row r="8" spans="1:11" ht="16" thickBot="1" x14ac:dyDescent="0.25">
      <c r="A8" s="9">
        <f t="shared" si="0"/>
        <v>9239.0580041666672</v>
      </c>
      <c r="B8" s="12" t="s">
        <v>22</v>
      </c>
      <c r="C8" s="20">
        <f>IF((s-1-Lambda/Mu)=0,EXP(-Mu*C9)*(1+P0*((Lambda/Mu)^s)/(FACT(s)*(1-Rho))*Mu*C9),EXP(-Mu*C9)*(1+P0*((Lambda/Mu)^s)/(FACT(s)*(1-Rho))*(1-EXP(-Mu*C9*(s-1-Lambda/Mu)))/(s-1-Lambda/Mu)))</f>
        <v>0.98434196082586289</v>
      </c>
      <c r="G8" s="12" t="s">
        <v>23</v>
      </c>
      <c r="H8" s="16">
        <f>IF(Rho&lt;1,Lq/Lambda,NA())</f>
        <v>0.56221092043826826</v>
      </c>
      <c r="I8" s="3"/>
      <c r="J8" s="17" t="s">
        <v>24</v>
      </c>
      <c r="K8" s="18" t="s">
        <v>25</v>
      </c>
    </row>
    <row r="9" spans="1:11" x14ac:dyDescent="0.15">
      <c r="A9" s="9">
        <f t="shared" si="0"/>
        <v>40097.511738083333</v>
      </c>
      <c r="B9" s="2" t="s">
        <v>26</v>
      </c>
      <c r="C9" s="11">
        <f>E4</f>
        <v>8.3333333333333329E-2</v>
      </c>
      <c r="E9" s="21" t="str">
        <f>IF(Rho&gt;=1,"Model invalid because:","")</f>
        <v/>
      </c>
      <c r="G9" s="12"/>
      <c r="H9" s="16"/>
      <c r="J9" s="17" t="s">
        <v>27</v>
      </c>
      <c r="K9" s="18" t="s">
        <v>28</v>
      </c>
    </row>
    <row r="10" spans="1:11" ht="14" thickBot="1" x14ac:dyDescent="0.2">
      <c r="A10" s="9">
        <f t="shared" si="0"/>
        <v>145019.33411940138</v>
      </c>
      <c r="E10" s="22" t="str">
        <f>IF(Rho&gt;=1,"   r   &gt;=   1","")</f>
        <v/>
      </c>
      <c r="G10" s="23" t="s">
        <v>29</v>
      </c>
      <c r="H10" s="24">
        <f>Lambda/(s*Mu)</f>
        <v>0.90416666666666667</v>
      </c>
      <c r="J10" s="17" t="s">
        <v>30</v>
      </c>
      <c r="K10" s="18" t="s">
        <v>31</v>
      </c>
    </row>
    <row r="11" spans="1:11" ht="16" thickBot="1" x14ac:dyDescent="0.25">
      <c r="A11" s="9">
        <f t="shared" si="0"/>
        <v>449559.93577014434</v>
      </c>
      <c r="B11" s="12" t="s">
        <v>32</v>
      </c>
      <c r="C11" s="20">
        <f ca="1">(1-SUM(OFFSET(P0,0,0,s,1)))*EXP(-s*Mu*(1-Rho)*C12)</f>
        <v>0.39229025087459668</v>
      </c>
      <c r="J11" s="17" t="s">
        <v>33</v>
      </c>
      <c r="K11" s="18" t="s">
        <v>34</v>
      </c>
    </row>
    <row r="12" spans="1:11" ht="16" thickBot="1" x14ac:dyDescent="0.25">
      <c r="A12" s="9">
        <f t="shared" si="0"/>
        <v>1219431.3257765165</v>
      </c>
      <c r="B12" s="2" t="s">
        <v>26</v>
      </c>
      <c r="C12" s="11">
        <f>E4</f>
        <v>8.3333333333333329E-2</v>
      </c>
      <c r="G12" s="12" t="s">
        <v>24</v>
      </c>
      <c r="H12" s="25" t="s">
        <v>35</v>
      </c>
      <c r="J12" s="17" t="s">
        <v>36</v>
      </c>
      <c r="K12" s="18" t="s">
        <v>37</v>
      </c>
    </row>
    <row r="13" spans="1:11" x14ac:dyDescent="0.15">
      <c r="A13" s="9">
        <f t="shared" si="0"/>
        <v>2940184.4188167118</v>
      </c>
      <c r="G13" s="12">
        <v>0</v>
      </c>
      <c r="H13" s="13">
        <f>IF(Rho&lt;1,1/(SUM(A4:A29)+((Lambda/Mu)^s)/(FACT(s)*(1-Lambda/(s*Mu)))),NA())</f>
        <v>3.2343407279979112E-10</v>
      </c>
      <c r="J13" s="17" t="s">
        <v>38</v>
      </c>
      <c r="K13" s="18" t="s">
        <v>39</v>
      </c>
    </row>
    <row r="14" spans="1:11" x14ac:dyDescent="0.15">
      <c r="A14" s="9">
        <f t="shared" si="0"/>
        <v>6380200.1888322653</v>
      </c>
      <c r="B14" s="4"/>
      <c r="C14" s="4"/>
      <c r="G14" s="12">
        <v>1</v>
      </c>
      <c r="H14" s="16">
        <f t="shared" ref="H14:H37" si="1">IF(Rho&lt;1,IF(s=1,(1-Rho)*Rho^n,IF(s&gt;=n,((Lambda/Mu)^n)*P0/FACT(n),((Lambda/Mu)^n)*P0/(FACT(s)*(s^(n-s))))),NA())</f>
        <v>7.0185193797554672E-9</v>
      </c>
      <c r="J14" s="17" t="s">
        <v>40</v>
      </c>
      <c r="K14" s="18" t="s">
        <v>41</v>
      </c>
    </row>
    <row r="15" spans="1:11" x14ac:dyDescent="0.15">
      <c r="A15" s="9">
        <f t="shared" si="0"/>
        <v>12586394.917969104</v>
      </c>
      <c r="B15" s="4"/>
      <c r="C15" s="4"/>
      <c r="G15" s="12">
        <v>2</v>
      </c>
      <c r="H15" s="16">
        <f t="shared" si="1"/>
        <v>7.6150935270346825E-8</v>
      </c>
      <c r="J15" s="17" t="s">
        <v>42</v>
      </c>
      <c r="K15" s="18" t="s">
        <v>43</v>
      </c>
    </row>
    <row r="16" spans="1:11" ht="14" thickBot="1" x14ac:dyDescent="0.2">
      <c r="A16" s="9">
        <f t="shared" si="0"/>
        <v>22760397.476660796</v>
      </c>
      <c r="B16" s="4"/>
      <c r="C16" s="4"/>
      <c r="G16" s="12">
        <v>3</v>
      </c>
      <c r="H16" s="16">
        <f t="shared" si="1"/>
        <v>5.5082509845550867E-7</v>
      </c>
      <c r="J16" s="26" t="s">
        <v>44</v>
      </c>
      <c r="K16" s="27" t="s">
        <v>45</v>
      </c>
    </row>
    <row r="17" spans="1:8" x14ac:dyDescent="0.15">
      <c r="A17" s="9">
        <f t="shared" si="0"/>
        <v>37992355.78796456</v>
      </c>
      <c r="B17" s="4"/>
      <c r="C17" s="4"/>
      <c r="G17" s="12">
        <v>4</v>
      </c>
      <c r="H17" s="16">
        <f t="shared" si="1"/>
        <v>2.9882261591211348E-6</v>
      </c>
    </row>
    <row r="18" spans="1:8" x14ac:dyDescent="0.15">
      <c r="A18" s="9">
        <f t="shared" si="0"/>
        <v>58888151.471345067</v>
      </c>
      <c r="B18" s="4"/>
      <c r="G18" s="12">
        <v>5</v>
      </c>
      <c r="H18" s="16">
        <f t="shared" si="1"/>
        <v>1.2968901530585724E-5</v>
      </c>
    </row>
    <row r="19" spans="1:8" x14ac:dyDescent="0.15">
      <c r="A19" s="9">
        <f t="shared" si="0"/>
        <v>85191525.795212552</v>
      </c>
      <c r="B19" s="4"/>
      <c r="G19" s="12">
        <v>6</v>
      </c>
      <c r="H19" s="16">
        <f t="shared" si="1"/>
        <v>4.6904193868951691E-5</v>
      </c>
    </row>
    <row r="20" spans="1:8" x14ac:dyDescent="0.15">
      <c r="A20" s="9">
        <f t="shared" si="0"/>
        <v>115541006.85975699</v>
      </c>
      <c r="B20" s="4"/>
      <c r="G20" s="12">
        <v>7</v>
      </c>
      <c r="H20" s="16">
        <f t="shared" si="1"/>
        <v>1.4540300099375028E-4</v>
      </c>
    </row>
    <row r="21" spans="1:8" x14ac:dyDescent="0.15">
      <c r="A21" s="9">
        <f t="shared" si="0"/>
        <v>147484696.99157214</v>
      </c>
      <c r="G21" s="12">
        <v>8</v>
      </c>
      <c r="H21" s="16">
        <f t="shared" si="1"/>
        <v>3.9440564019554763E-4</v>
      </c>
    </row>
    <row r="22" spans="1:8" x14ac:dyDescent="0.15">
      <c r="A22" s="9">
        <f t="shared" si="0"/>
        <v>177800995.81761754</v>
      </c>
      <c r="G22" s="12">
        <v>9</v>
      </c>
      <c r="H22" s="16">
        <f t="shared" si="1"/>
        <v>9.5095582136037594E-4</v>
      </c>
    </row>
    <row r="23" spans="1:8" x14ac:dyDescent="0.15">
      <c r="A23" s="9">
        <f t="shared" si="0"/>
        <v>203067453.11801586</v>
      </c>
      <c r="G23" s="12">
        <v>10</v>
      </c>
      <c r="H23" s="16">
        <f t="shared" si="1"/>
        <v>2.0635741323520159E-3</v>
      </c>
    </row>
    <row r="24" spans="1:8" x14ac:dyDescent="0.15">
      <c r="A24" s="9">
        <f t="shared" si="0"/>
        <v>220328186.63304719</v>
      </c>
      <c r="G24" s="12">
        <v>11</v>
      </c>
      <c r="H24" s="16">
        <f t="shared" si="1"/>
        <v>4.0708689701853401E-3</v>
      </c>
    </row>
    <row r="25" spans="1:8" ht="33" customHeight="1" x14ac:dyDescent="0.15">
      <c r="A25" s="32" t="s">
        <v>56</v>
      </c>
      <c r="B25" s="41" t="s">
        <v>72</v>
      </c>
      <c r="C25" s="41"/>
      <c r="D25" s="41"/>
      <c r="E25" s="41"/>
      <c r="F25" s="41"/>
      <c r="G25" s="12">
        <v>12</v>
      </c>
      <c r="H25" s="16">
        <f t="shared" si="1"/>
        <v>7.3614880544184899E-3</v>
      </c>
    </row>
    <row r="26" spans="1:8" ht="13" customHeight="1" x14ac:dyDescent="0.15">
      <c r="A26" s="43" t="s">
        <v>57</v>
      </c>
      <c r="B26" s="41" t="s">
        <v>78</v>
      </c>
      <c r="C26" s="41"/>
      <c r="D26" s="41"/>
      <c r="E26" s="41"/>
      <c r="F26" s="41"/>
      <c r="G26" s="12">
        <v>13</v>
      </c>
      <c r="H26" s="16">
        <f t="shared" si="1"/>
        <v>1.2288022367760094E-2</v>
      </c>
    </row>
    <row r="27" spans="1:8" x14ac:dyDescent="0.15">
      <c r="A27" s="43"/>
      <c r="B27" s="41"/>
      <c r="C27" s="41"/>
      <c r="D27" s="41"/>
      <c r="E27" s="41"/>
      <c r="F27" s="41"/>
      <c r="G27" s="12">
        <v>14</v>
      </c>
      <c r="H27" s="16">
        <f t="shared" si="1"/>
        <v>1.9046434670028149E-2</v>
      </c>
    </row>
    <row r="28" spans="1:8" ht="17" customHeight="1" x14ac:dyDescent="0.15">
      <c r="A28" s="32"/>
      <c r="B28" s="36"/>
      <c r="C28" s="36"/>
      <c r="D28" s="36"/>
      <c r="E28" s="36"/>
      <c r="G28" s="12">
        <v>15</v>
      </c>
      <c r="H28" s="16">
        <f t="shared" si="1"/>
        <v>2.7553842155974059E-2</v>
      </c>
    </row>
    <row r="29" spans="1:8" x14ac:dyDescent="0.15">
      <c r="A29" s="9">
        <f t="shared" si="0"/>
        <v>0</v>
      </c>
      <c r="G29" s="12">
        <v>16</v>
      </c>
      <c r="H29" s="16">
        <f t="shared" si="1"/>
        <v>3.7369898424039809E-2</v>
      </c>
    </row>
    <row r="30" spans="1:8" x14ac:dyDescent="0.15">
      <c r="G30" s="12">
        <v>17</v>
      </c>
      <c r="H30" s="16">
        <f t="shared" si="1"/>
        <v>4.7701576223627286E-2</v>
      </c>
    </row>
    <row r="31" spans="1:8" x14ac:dyDescent="0.15">
      <c r="G31" s="12">
        <v>18</v>
      </c>
      <c r="H31" s="16">
        <f t="shared" si="1"/>
        <v>5.7506900225150669E-2</v>
      </c>
    </row>
    <row r="32" spans="1:8" x14ac:dyDescent="0.15">
      <c r="D32" s="33"/>
      <c r="G32" s="12">
        <v>19</v>
      </c>
      <c r="H32" s="16">
        <f t="shared" si="1"/>
        <v>6.5678933415040511E-2</v>
      </c>
    </row>
    <row r="33" spans="7:8" x14ac:dyDescent="0.15">
      <c r="G33" s="12">
        <v>20</v>
      </c>
      <c r="H33" s="16">
        <f t="shared" si="1"/>
        <v>7.126164275531896E-2</v>
      </c>
    </row>
    <row r="34" spans="7:8" x14ac:dyDescent="0.15">
      <c r="G34" s="12">
        <v>21</v>
      </c>
      <c r="H34" s="16">
        <f t="shared" si="1"/>
        <v>7.3637030847162901E-2</v>
      </c>
    </row>
    <row r="35" spans="7:8" x14ac:dyDescent="0.15">
      <c r="G35" s="12">
        <v>22</v>
      </c>
      <c r="H35" s="16">
        <f t="shared" si="1"/>
        <v>7.263288951742887E-2</v>
      </c>
    </row>
    <row r="36" spans="7:8" x14ac:dyDescent="0.15">
      <c r="G36" s="12">
        <v>23</v>
      </c>
      <c r="H36" s="16">
        <f t="shared" si="1"/>
        <v>6.8527552283835058E-2</v>
      </c>
    </row>
    <row r="37" spans="7:8" x14ac:dyDescent="0.15">
      <c r="G37" s="12">
        <v>24</v>
      </c>
      <c r="H37" s="16">
        <f t="shared" si="1"/>
        <v>6.1960328523300877E-2</v>
      </c>
    </row>
    <row r="38" spans="7:8" ht="14" thickBot="1" x14ac:dyDescent="0.2">
      <c r="G38" s="12">
        <v>25</v>
      </c>
      <c r="H38" s="24">
        <f>IF(Rho&lt;1,IF(s=1,(1-Rho)*Rho^n,IF(s&gt;=n,((Lambda/Mu)^n)*P0/FACT(n),((Lambda/Mu)^n)*P0/(FACT(s)*(s^(n-s))))),NA())</f>
        <v>5.6022463706484539E-2</v>
      </c>
    </row>
  </sheetData>
  <dataConsolidate/>
  <mergeCells count="3">
    <mergeCell ref="B25:F25"/>
    <mergeCell ref="B26:F27"/>
    <mergeCell ref="A26:A27"/>
  </mergeCells>
  <phoneticPr fontId="12" type="noConversion"/>
  <dataValidations count="5">
    <dataValidation type="decimal" operator="greaterThan" allowBlank="1" showInputMessage="1" showErrorMessage="1" error="The mean service rate must be greater than zero." sqref="C5" xr:uid="{33654CDF-5B1B-4F42-BD36-7AAAFBE3321D}">
      <formula1>0</formula1>
    </dataValidation>
    <dataValidation type="decimal" operator="greaterThan" allowBlank="1" showInputMessage="1" showErrorMessage="1" error="The mean arrival rate must be greater than zero." sqref="C4" xr:uid="{5D97D0A0-3C1F-5B43-8B8C-E63E53BDD93F}">
      <formula1>0</formula1>
    </dataValidation>
    <dataValidation type="whole" allowBlank="1" showInputMessage="1" showErrorMessage="1" error="The number of servers must be an integer between 1 and 25 (inclusive)." sqref="C6" xr:uid="{807E1F3D-8265-1344-B583-F2FC27D41A8D}">
      <formula1>1</formula1>
      <formula2>25</formula2>
    </dataValidation>
    <dataValidation type="decimal" operator="greaterThanOrEqual" allowBlank="1" showInputMessage="1" showErrorMessage="1" error="t must be greater than or equal to 0." sqref="C12" xr:uid="{A351DD17-D827-3E43-872F-CBE4E57E50A1}">
      <formula1>0</formula1>
    </dataValidation>
    <dataValidation type="decimal" operator="greaterThanOrEqual" allowBlank="1" showInputMessage="1" showErrorMessage="1" errorTitle="Warning" error="t must be greater than or equal to 0." sqref="C9" xr:uid="{83489CC3-2E1A-7745-B1D3-FEECCA6903BE}">
      <formula1>0</formula1>
    </dataValidation>
  </dataValidations>
  <printOptions headings="1" gridLines="1"/>
  <pageMargins left="0.75" right="0.75" top="1" bottom="1" header="0.5" footer="0.5"/>
  <pageSetup paperSize="0" scale="82" orientation="landscape" horizontalDpi="4294967292" verticalDpi="4294967292"/>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F3DA9-E3E5-0247-8DBB-14E9921F146A}">
  <dimension ref="A1:K93"/>
  <sheetViews>
    <sheetView zoomScale="210" zoomScaleNormal="210" workbookViewId="0">
      <selection activeCell="G10" sqref="G10"/>
    </sheetView>
  </sheetViews>
  <sheetFormatPr baseColWidth="10" defaultColWidth="7.5703125" defaultRowHeight="15" x14ac:dyDescent="0.2"/>
  <cols>
    <col min="1" max="1" width="5.7109375" style="29" bestFit="1" customWidth="1"/>
    <col min="2" max="2" width="16" style="29" bestFit="1" customWidth="1"/>
    <col min="3" max="3" width="6" style="29" bestFit="1" customWidth="1"/>
    <col min="4" max="4" width="10.5703125" style="29" bestFit="1" customWidth="1"/>
    <col min="5" max="5" width="7.5703125" style="29"/>
    <col min="6" max="6" width="8.140625" style="29" customWidth="1"/>
    <col min="7" max="16384" width="7.5703125" style="29"/>
  </cols>
  <sheetData>
    <row r="1" spans="1:11" x14ac:dyDescent="0.2">
      <c r="A1" s="28" t="s">
        <v>46</v>
      </c>
      <c r="B1" s="28" t="s">
        <v>47</v>
      </c>
      <c r="C1" s="28" t="s">
        <v>48</v>
      </c>
      <c r="D1" s="28" t="s">
        <v>49</v>
      </c>
      <c r="F1" s="29" t="s">
        <v>50</v>
      </c>
      <c r="G1" s="29">
        <f>4378/(24*91)</f>
        <v>2.0045787545787546</v>
      </c>
      <c r="H1" s="29" t="s">
        <v>51</v>
      </c>
    </row>
    <row r="2" spans="1:11" x14ac:dyDescent="0.2">
      <c r="A2" s="30">
        <v>43831</v>
      </c>
      <c r="B2" s="29">
        <v>39</v>
      </c>
      <c r="C2" s="29">
        <v>4</v>
      </c>
      <c r="D2" s="29">
        <v>35</v>
      </c>
      <c r="G2" s="29">
        <f>1/G1</f>
        <v>0.4988579259936044</v>
      </c>
      <c r="H2" s="29" t="s">
        <v>52</v>
      </c>
    </row>
    <row r="3" spans="1:11" x14ac:dyDescent="0.2">
      <c r="A3" s="30">
        <v>43832</v>
      </c>
      <c r="B3" s="29">
        <v>46</v>
      </c>
      <c r="C3" s="29">
        <v>9</v>
      </c>
      <c r="D3" s="29">
        <v>37</v>
      </c>
      <c r="G3" s="29">
        <f>G2*60</f>
        <v>29.931475559616263</v>
      </c>
      <c r="H3" s="29" t="s">
        <v>54</v>
      </c>
    </row>
    <row r="4" spans="1:11" x14ac:dyDescent="0.2">
      <c r="A4" s="30">
        <v>43833</v>
      </c>
      <c r="B4" s="29">
        <v>51</v>
      </c>
      <c r="C4" s="29">
        <v>8</v>
      </c>
      <c r="D4" s="29">
        <v>43</v>
      </c>
    </row>
    <row r="5" spans="1:11" ht="19" customHeight="1" x14ac:dyDescent="0.2">
      <c r="A5" s="30">
        <v>43834</v>
      </c>
      <c r="B5" s="29">
        <v>41</v>
      </c>
      <c r="C5" s="29">
        <v>8</v>
      </c>
      <c r="D5" s="29">
        <v>33</v>
      </c>
      <c r="F5" s="29" t="s">
        <v>50</v>
      </c>
      <c r="G5" s="29">
        <f>535/(24*91)</f>
        <v>0.24496336996336995</v>
      </c>
      <c r="H5" s="40" t="s">
        <v>60</v>
      </c>
      <c r="I5" s="40"/>
      <c r="J5" s="40"/>
      <c r="K5" s="40"/>
    </row>
    <row r="6" spans="1:11" x14ac:dyDescent="0.2">
      <c r="A6" s="30">
        <v>43835</v>
      </c>
      <c r="B6" s="29">
        <v>49</v>
      </c>
      <c r="C6" s="29">
        <v>9</v>
      </c>
      <c r="D6" s="29">
        <v>40</v>
      </c>
    </row>
    <row r="7" spans="1:11" x14ac:dyDescent="0.2">
      <c r="A7" s="30">
        <v>43836</v>
      </c>
      <c r="B7" s="29">
        <v>46</v>
      </c>
      <c r="C7" s="29">
        <v>3</v>
      </c>
      <c r="D7" s="29">
        <v>43</v>
      </c>
      <c r="G7" s="29">
        <v>1</v>
      </c>
      <c r="H7" s="29">
        <f>G5</f>
        <v>0.24496336996336995</v>
      </c>
    </row>
    <row r="8" spans="1:11" x14ac:dyDescent="0.2">
      <c r="A8" s="30">
        <v>43837</v>
      </c>
      <c r="B8" s="29">
        <v>47</v>
      </c>
      <c r="C8" s="29">
        <v>2</v>
      </c>
      <c r="D8" s="29">
        <v>45</v>
      </c>
      <c r="G8" s="29">
        <v>24</v>
      </c>
      <c r="H8" s="29">
        <f>G8*H7</f>
        <v>5.8791208791208787</v>
      </c>
    </row>
    <row r="9" spans="1:11" x14ac:dyDescent="0.2">
      <c r="A9" s="30">
        <v>43838</v>
      </c>
      <c r="B9" s="29">
        <v>40</v>
      </c>
      <c r="C9" s="29">
        <v>5</v>
      </c>
      <c r="D9" s="29">
        <v>35</v>
      </c>
    </row>
    <row r="10" spans="1:11" x14ac:dyDescent="0.2">
      <c r="A10" s="30">
        <v>43839</v>
      </c>
      <c r="B10" s="29">
        <v>50</v>
      </c>
      <c r="C10" s="29">
        <v>8</v>
      </c>
      <c r="D10" s="29">
        <v>42</v>
      </c>
      <c r="F10" s="29" t="s">
        <v>50</v>
      </c>
      <c r="G10" s="29">
        <f>3843/(91*24)</f>
        <v>1.7596153846153846</v>
      </c>
      <c r="H10" s="29" t="s">
        <v>62</v>
      </c>
    </row>
    <row r="11" spans="1:11" x14ac:dyDescent="0.2">
      <c r="A11" s="30">
        <v>43840</v>
      </c>
      <c r="B11" s="29">
        <v>56</v>
      </c>
      <c r="C11" s="29">
        <v>4</v>
      </c>
      <c r="D11" s="29">
        <v>52</v>
      </c>
      <c r="F11" s="29" t="s">
        <v>50</v>
      </c>
      <c r="G11" s="29">
        <f>(20%*3843)/(91*24)</f>
        <v>0.35192307692307695</v>
      </c>
      <c r="H11" s="29" t="s">
        <v>64</v>
      </c>
    </row>
    <row r="12" spans="1:11" x14ac:dyDescent="0.2">
      <c r="A12" s="30">
        <v>43841</v>
      </c>
      <c r="B12" s="29">
        <v>47</v>
      </c>
      <c r="C12" s="29">
        <v>3</v>
      </c>
      <c r="D12" s="29">
        <v>44</v>
      </c>
      <c r="G12" s="29">
        <v>1</v>
      </c>
      <c r="H12" s="29">
        <f>G11</f>
        <v>0.35192307692307695</v>
      </c>
    </row>
    <row r="13" spans="1:11" x14ac:dyDescent="0.2">
      <c r="A13" s="30">
        <v>43842</v>
      </c>
      <c r="B13" s="29">
        <v>48</v>
      </c>
      <c r="C13" s="29">
        <v>3</v>
      </c>
      <c r="D13" s="29">
        <v>45</v>
      </c>
      <c r="G13" s="29">
        <v>24</v>
      </c>
      <c r="H13" s="29">
        <f>G13*H12</f>
        <v>8.4461538461538463</v>
      </c>
    </row>
    <row r="14" spans="1:11" x14ac:dyDescent="0.2">
      <c r="A14" s="30">
        <v>43843</v>
      </c>
      <c r="B14" s="29">
        <v>53</v>
      </c>
      <c r="C14" s="29">
        <v>6</v>
      </c>
      <c r="D14" s="29">
        <v>47</v>
      </c>
    </row>
    <row r="15" spans="1:11" x14ac:dyDescent="0.2">
      <c r="A15" s="30">
        <v>43844</v>
      </c>
      <c r="B15" s="29">
        <v>42</v>
      </c>
      <c r="C15" s="29">
        <v>3</v>
      </c>
      <c r="D15" s="29">
        <v>39</v>
      </c>
    </row>
    <row r="16" spans="1:11" x14ac:dyDescent="0.2">
      <c r="A16" s="30">
        <v>43845</v>
      </c>
      <c r="B16" s="29">
        <v>51</v>
      </c>
      <c r="C16" s="29">
        <v>7</v>
      </c>
      <c r="D16" s="29">
        <v>44</v>
      </c>
    </row>
    <row r="17" spans="1:4" x14ac:dyDescent="0.2">
      <c r="A17" s="30">
        <v>43846</v>
      </c>
      <c r="B17" s="29">
        <v>42</v>
      </c>
      <c r="C17" s="29">
        <v>2</v>
      </c>
      <c r="D17" s="29">
        <v>40</v>
      </c>
    </row>
    <row r="18" spans="1:4" x14ac:dyDescent="0.2">
      <c r="A18" s="30">
        <v>43847</v>
      </c>
      <c r="B18" s="29">
        <v>42</v>
      </c>
      <c r="C18" s="29">
        <v>4</v>
      </c>
      <c r="D18" s="29">
        <v>38</v>
      </c>
    </row>
    <row r="19" spans="1:4" x14ac:dyDescent="0.2">
      <c r="A19" s="30">
        <v>43848</v>
      </c>
      <c r="B19" s="29">
        <v>50</v>
      </c>
      <c r="C19" s="29">
        <v>7</v>
      </c>
      <c r="D19" s="29">
        <v>43</v>
      </c>
    </row>
    <row r="20" spans="1:4" x14ac:dyDescent="0.2">
      <c r="A20" s="30">
        <v>43849</v>
      </c>
      <c r="B20" s="29">
        <v>41</v>
      </c>
      <c r="C20" s="29">
        <v>3</v>
      </c>
      <c r="D20" s="29">
        <v>38</v>
      </c>
    </row>
    <row r="21" spans="1:4" x14ac:dyDescent="0.2">
      <c r="A21" s="30">
        <v>43850</v>
      </c>
      <c r="B21" s="29">
        <v>44</v>
      </c>
      <c r="C21" s="29">
        <v>8</v>
      </c>
      <c r="D21" s="29">
        <v>36</v>
      </c>
    </row>
    <row r="22" spans="1:4" x14ac:dyDescent="0.2">
      <c r="A22" s="30">
        <v>43851</v>
      </c>
      <c r="B22" s="29">
        <v>46</v>
      </c>
      <c r="C22" s="29">
        <v>6</v>
      </c>
      <c r="D22" s="29">
        <v>40</v>
      </c>
    </row>
    <row r="23" spans="1:4" x14ac:dyDescent="0.2">
      <c r="A23" s="30">
        <v>43852</v>
      </c>
      <c r="B23" s="29">
        <v>42</v>
      </c>
      <c r="C23" s="29">
        <v>3</v>
      </c>
      <c r="D23" s="29">
        <v>39</v>
      </c>
    </row>
    <row r="24" spans="1:4" x14ac:dyDescent="0.2">
      <c r="A24" s="30">
        <v>43853</v>
      </c>
      <c r="B24" s="29">
        <v>43</v>
      </c>
      <c r="C24" s="29">
        <v>3</v>
      </c>
      <c r="D24" s="29">
        <v>40</v>
      </c>
    </row>
    <row r="25" spans="1:4" x14ac:dyDescent="0.2">
      <c r="A25" s="30">
        <v>43854</v>
      </c>
      <c r="B25" s="29">
        <v>39</v>
      </c>
      <c r="C25" s="29">
        <v>7</v>
      </c>
      <c r="D25" s="29">
        <v>32</v>
      </c>
    </row>
    <row r="26" spans="1:4" x14ac:dyDescent="0.2">
      <c r="A26" s="30">
        <v>43855</v>
      </c>
      <c r="B26" s="29">
        <v>52</v>
      </c>
      <c r="C26" s="29">
        <v>4</v>
      </c>
      <c r="D26" s="29">
        <v>48</v>
      </c>
    </row>
    <row r="27" spans="1:4" x14ac:dyDescent="0.2">
      <c r="A27" s="30">
        <v>43856</v>
      </c>
      <c r="B27" s="29">
        <v>59</v>
      </c>
      <c r="C27" s="29">
        <v>6</v>
      </c>
      <c r="D27" s="29">
        <v>53</v>
      </c>
    </row>
    <row r="28" spans="1:4" x14ac:dyDescent="0.2">
      <c r="A28" s="30">
        <v>43857</v>
      </c>
      <c r="B28" s="29">
        <v>45</v>
      </c>
      <c r="C28" s="29">
        <v>3</v>
      </c>
      <c r="D28" s="29">
        <v>42</v>
      </c>
    </row>
    <row r="29" spans="1:4" x14ac:dyDescent="0.2">
      <c r="A29" s="30">
        <v>43858</v>
      </c>
      <c r="B29" s="29">
        <v>42</v>
      </c>
      <c r="C29" s="29">
        <v>5</v>
      </c>
      <c r="D29" s="29">
        <v>37</v>
      </c>
    </row>
    <row r="30" spans="1:4" x14ac:dyDescent="0.2">
      <c r="A30" s="30">
        <v>43859</v>
      </c>
      <c r="B30" s="29">
        <v>57</v>
      </c>
      <c r="C30" s="29">
        <v>5</v>
      </c>
      <c r="D30" s="29">
        <v>52</v>
      </c>
    </row>
    <row r="31" spans="1:4" x14ac:dyDescent="0.2">
      <c r="A31" s="30">
        <v>43860</v>
      </c>
      <c r="B31" s="29">
        <v>49</v>
      </c>
      <c r="C31" s="29">
        <v>6</v>
      </c>
      <c r="D31" s="29">
        <v>43</v>
      </c>
    </row>
    <row r="32" spans="1:4" x14ac:dyDescent="0.2">
      <c r="A32" s="30">
        <v>43861</v>
      </c>
      <c r="B32" s="29">
        <v>48</v>
      </c>
      <c r="C32" s="29">
        <v>7</v>
      </c>
      <c r="D32" s="29">
        <v>41</v>
      </c>
    </row>
    <row r="33" spans="1:4" x14ac:dyDescent="0.2">
      <c r="A33" s="30">
        <v>43862</v>
      </c>
      <c r="B33" s="29">
        <v>44</v>
      </c>
      <c r="C33" s="29">
        <v>3</v>
      </c>
      <c r="D33" s="29">
        <v>41</v>
      </c>
    </row>
    <row r="34" spans="1:4" x14ac:dyDescent="0.2">
      <c r="A34" s="30">
        <v>43863</v>
      </c>
      <c r="B34" s="29">
        <v>48</v>
      </c>
      <c r="C34" s="29">
        <v>8</v>
      </c>
      <c r="D34" s="29">
        <v>40</v>
      </c>
    </row>
    <row r="35" spans="1:4" x14ac:dyDescent="0.2">
      <c r="A35" s="30">
        <v>43864</v>
      </c>
      <c r="B35" s="29">
        <v>60</v>
      </c>
      <c r="C35" s="29">
        <v>3</v>
      </c>
      <c r="D35" s="29">
        <v>57</v>
      </c>
    </row>
    <row r="36" spans="1:4" x14ac:dyDescent="0.2">
      <c r="A36" s="30">
        <v>43865</v>
      </c>
      <c r="B36" s="29">
        <v>49</v>
      </c>
      <c r="C36" s="29">
        <v>8</v>
      </c>
      <c r="D36" s="29">
        <v>41</v>
      </c>
    </row>
    <row r="37" spans="1:4" x14ac:dyDescent="0.2">
      <c r="A37" s="30">
        <v>43866</v>
      </c>
      <c r="B37" s="29">
        <v>50</v>
      </c>
      <c r="C37" s="29">
        <v>10</v>
      </c>
      <c r="D37" s="29">
        <v>40</v>
      </c>
    </row>
    <row r="38" spans="1:4" x14ac:dyDescent="0.2">
      <c r="A38" s="30">
        <v>43867</v>
      </c>
      <c r="B38" s="29">
        <v>41</v>
      </c>
      <c r="C38" s="29">
        <v>3</v>
      </c>
      <c r="D38" s="29">
        <v>38</v>
      </c>
    </row>
    <row r="39" spans="1:4" x14ac:dyDescent="0.2">
      <c r="A39" s="30">
        <v>43868</v>
      </c>
      <c r="B39" s="29">
        <v>47</v>
      </c>
      <c r="C39" s="29">
        <v>5</v>
      </c>
      <c r="D39" s="29">
        <v>42</v>
      </c>
    </row>
    <row r="40" spans="1:4" x14ac:dyDescent="0.2">
      <c r="A40" s="30">
        <v>43869</v>
      </c>
      <c r="B40" s="29">
        <v>51</v>
      </c>
      <c r="C40" s="29">
        <v>6</v>
      </c>
      <c r="D40" s="29">
        <v>45</v>
      </c>
    </row>
    <row r="41" spans="1:4" x14ac:dyDescent="0.2">
      <c r="A41" s="30">
        <v>43870</v>
      </c>
      <c r="B41" s="29">
        <v>44</v>
      </c>
      <c r="C41" s="29">
        <v>4</v>
      </c>
      <c r="D41" s="29">
        <v>40</v>
      </c>
    </row>
    <row r="42" spans="1:4" x14ac:dyDescent="0.2">
      <c r="A42" s="30">
        <v>43871</v>
      </c>
      <c r="B42" s="29">
        <v>51</v>
      </c>
      <c r="C42" s="29">
        <v>8</v>
      </c>
      <c r="D42" s="29">
        <v>43</v>
      </c>
    </row>
    <row r="43" spans="1:4" x14ac:dyDescent="0.2">
      <c r="A43" s="30">
        <v>43872</v>
      </c>
      <c r="B43" s="29">
        <v>39</v>
      </c>
      <c r="C43" s="29">
        <v>4</v>
      </c>
      <c r="D43" s="29">
        <v>35</v>
      </c>
    </row>
    <row r="44" spans="1:4" x14ac:dyDescent="0.2">
      <c r="A44" s="30">
        <v>43873</v>
      </c>
      <c r="B44" s="29">
        <v>45</v>
      </c>
      <c r="C44" s="29">
        <v>6</v>
      </c>
      <c r="D44" s="29">
        <v>39</v>
      </c>
    </row>
    <row r="45" spans="1:4" x14ac:dyDescent="0.2">
      <c r="A45" s="30">
        <v>43874</v>
      </c>
      <c r="B45" s="29">
        <v>60</v>
      </c>
      <c r="C45" s="29">
        <v>5</v>
      </c>
      <c r="D45" s="29">
        <v>55</v>
      </c>
    </row>
    <row r="46" spans="1:4" x14ac:dyDescent="0.2">
      <c r="A46" s="30">
        <v>43875</v>
      </c>
      <c r="B46" s="29">
        <v>47</v>
      </c>
      <c r="C46" s="29">
        <v>5</v>
      </c>
      <c r="D46" s="29">
        <v>42</v>
      </c>
    </row>
    <row r="47" spans="1:4" x14ac:dyDescent="0.2">
      <c r="A47" s="30">
        <v>43876</v>
      </c>
      <c r="B47" s="29">
        <v>57</v>
      </c>
      <c r="C47" s="29">
        <v>8</v>
      </c>
      <c r="D47" s="29">
        <v>49</v>
      </c>
    </row>
    <row r="48" spans="1:4" x14ac:dyDescent="0.2">
      <c r="A48" s="30">
        <v>43877</v>
      </c>
      <c r="B48" s="29">
        <v>51</v>
      </c>
      <c r="C48" s="29">
        <v>5</v>
      </c>
      <c r="D48" s="29">
        <v>46</v>
      </c>
    </row>
    <row r="49" spans="1:4" x14ac:dyDescent="0.2">
      <c r="A49" s="30">
        <v>43878</v>
      </c>
      <c r="B49" s="29">
        <v>51</v>
      </c>
      <c r="C49" s="29">
        <v>7</v>
      </c>
      <c r="D49" s="29">
        <v>44</v>
      </c>
    </row>
    <row r="50" spans="1:4" x14ac:dyDescent="0.2">
      <c r="A50" s="30">
        <v>43879</v>
      </c>
      <c r="B50" s="29">
        <v>48</v>
      </c>
      <c r="C50" s="29">
        <v>5</v>
      </c>
      <c r="D50" s="29">
        <v>43</v>
      </c>
    </row>
    <row r="51" spans="1:4" x14ac:dyDescent="0.2">
      <c r="A51" s="30">
        <v>43880</v>
      </c>
      <c r="B51" s="29">
        <v>37</v>
      </c>
      <c r="C51" s="29">
        <v>7</v>
      </c>
      <c r="D51" s="29">
        <v>30</v>
      </c>
    </row>
    <row r="52" spans="1:4" x14ac:dyDescent="0.2">
      <c r="A52" s="30">
        <v>43881</v>
      </c>
      <c r="B52" s="29">
        <v>50</v>
      </c>
      <c r="C52" s="29">
        <v>9</v>
      </c>
      <c r="D52" s="29">
        <v>41</v>
      </c>
    </row>
    <row r="53" spans="1:4" x14ac:dyDescent="0.2">
      <c r="A53" s="30">
        <v>43882</v>
      </c>
      <c r="B53" s="29">
        <v>59</v>
      </c>
      <c r="C53" s="29">
        <v>11</v>
      </c>
      <c r="D53" s="29">
        <v>48</v>
      </c>
    </row>
    <row r="54" spans="1:4" x14ac:dyDescent="0.2">
      <c r="A54" s="30">
        <v>43883</v>
      </c>
      <c r="B54" s="29">
        <v>61</v>
      </c>
      <c r="C54" s="29">
        <v>9</v>
      </c>
      <c r="D54" s="29">
        <v>52</v>
      </c>
    </row>
    <row r="55" spans="1:4" x14ac:dyDescent="0.2">
      <c r="A55" s="30">
        <v>43884</v>
      </c>
      <c r="B55" s="29">
        <v>46</v>
      </c>
      <c r="C55" s="29">
        <v>6</v>
      </c>
      <c r="D55" s="29">
        <v>40</v>
      </c>
    </row>
    <row r="56" spans="1:4" x14ac:dyDescent="0.2">
      <c r="A56" s="30">
        <v>43885</v>
      </c>
      <c r="B56" s="29">
        <v>37</v>
      </c>
      <c r="C56" s="29">
        <v>4</v>
      </c>
      <c r="D56" s="29">
        <v>33</v>
      </c>
    </row>
    <row r="57" spans="1:4" x14ac:dyDescent="0.2">
      <c r="A57" s="30">
        <v>43886</v>
      </c>
      <c r="B57" s="29">
        <v>50</v>
      </c>
      <c r="C57" s="29">
        <v>10</v>
      </c>
      <c r="D57" s="29">
        <v>40</v>
      </c>
    </row>
    <row r="58" spans="1:4" x14ac:dyDescent="0.2">
      <c r="A58" s="30">
        <v>43887</v>
      </c>
      <c r="B58" s="29">
        <v>56</v>
      </c>
      <c r="C58" s="29">
        <v>3</v>
      </c>
      <c r="D58" s="29">
        <v>53</v>
      </c>
    </row>
    <row r="59" spans="1:4" x14ac:dyDescent="0.2">
      <c r="A59" s="30">
        <v>43888</v>
      </c>
      <c r="B59" s="29">
        <v>47</v>
      </c>
      <c r="C59" s="29">
        <v>8</v>
      </c>
      <c r="D59" s="29">
        <v>39</v>
      </c>
    </row>
    <row r="60" spans="1:4" x14ac:dyDescent="0.2">
      <c r="A60" s="30">
        <v>43889</v>
      </c>
      <c r="B60" s="29">
        <v>44</v>
      </c>
      <c r="C60" s="29">
        <v>4</v>
      </c>
      <c r="D60" s="29">
        <v>40</v>
      </c>
    </row>
    <row r="61" spans="1:4" x14ac:dyDescent="0.2">
      <c r="A61" s="30">
        <v>43890</v>
      </c>
      <c r="B61" s="29">
        <v>34</v>
      </c>
      <c r="C61" s="29">
        <v>5</v>
      </c>
      <c r="D61" s="29">
        <v>29</v>
      </c>
    </row>
    <row r="62" spans="1:4" x14ac:dyDescent="0.2">
      <c r="A62" s="30">
        <v>43891</v>
      </c>
      <c r="B62" s="29">
        <v>46</v>
      </c>
      <c r="C62" s="29">
        <v>2</v>
      </c>
      <c r="D62" s="29">
        <v>44</v>
      </c>
    </row>
    <row r="63" spans="1:4" x14ac:dyDescent="0.2">
      <c r="A63" s="30">
        <v>43892</v>
      </c>
      <c r="B63" s="29">
        <v>53</v>
      </c>
      <c r="C63" s="29">
        <v>9</v>
      </c>
      <c r="D63" s="29">
        <v>44</v>
      </c>
    </row>
    <row r="64" spans="1:4" x14ac:dyDescent="0.2">
      <c r="A64" s="30">
        <v>43893</v>
      </c>
      <c r="B64" s="29">
        <v>41</v>
      </c>
      <c r="C64" s="29">
        <v>6</v>
      </c>
      <c r="D64" s="29">
        <v>35</v>
      </c>
    </row>
    <row r="65" spans="1:4" x14ac:dyDescent="0.2">
      <c r="A65" s="30">
        <v>43894</v>
      </c>
      <c r="B65" s="29">
        <v>61</v>
      </c>
      <c r="C65" s="29">
        <v>7</v>
      </c>
      <c r="D65" s="29">
        <v>54</v>
      </c>
    </row>
    <row r="66" spans="1:4" x14ac:dyDescent="0.2">
      <c r="A66" s="30">
        <v>43895</v>
      </c>
      <c r="B66" s="29">
        <v>49</v>
      </c>
      <c r="C66" s="29">
        <v>9</v>
      </c>
      <c r="D66" s="29">
        <v>40</v>
      </c>
    </row>
    <row r="67" spans="1:4" x14ac:dyDescent="0.2">
      <c r="A67" s="30">
        <v>43896</v>
      </c>
      <c r="B67" s="29">
        <v>55</v>
      </c>
      <c r="C67" s="29">
        <v>6</v>
      </c>
      <c r="D67" s="29">
        <v>49</v>
      </c>
    </row>
    <row r="68" spans="1:4" x14ac:dyDescent="0.2">
      <c r="A68" s="30">
        <v>43897</v>
      </c>
      <c r="B68" s="29">
        <v>41</v>
      </c>
      <c r="C68" s="29">
        <v>7</v>
      </c>
      <c r="D68" s="29">
        <v>34</v>
      </c>
    </row>
    <row r="69" spans="1:4" x14ac:dyDescent="0.2">
      <c r="A69" s="30">
        <v>43898</v>
      </c>
      <c r="B69" s="29">
        <v>52</v>
      </c>
      <c r="C69" s="29">
        <v>3</v>
      </c>
      <c r="D69" s="29">
        <v>49</v>
      </c>
    </row>
    <row r="70" spans="1:4" x14ac:dyDescent="0.2">
      <c r="A70" s="30">
        <v>43899</v>
      </c>
      <c r="B70" s="29">
        <v>49</v>
      </c>
      <c r="C70" s="29">
        <v>8</v>
      </c>
      <c r="D70" s="29">
        <v>41</v>
      </c>
    </row>
    <row r="71" spans="1:4" x14ac:dyDescent="0.2">
      <c r="A71" s="30">
        <v>43900</v>
      </c>
      <c r="B71" s="29">
        <v>54</v>
      </c>
      <c r="C71" s="29">
        <v>11</v>
      </c>
      <c r="D71" s="29">
        <v>43</v>
      </c>
    </row>
    <row r="72" spans="1:4" x14ac:dyDescent="0.2">
      <c r="A72" s="30">
        <v>43901</v>
      </c>
      <c r="B72" s="29">
        <v>50</v>
      </c>
      <c r="C72" s="29">
        <v>4</v>
      </c>
      <c r="D72" s="29">
        <v>46</v>
      </c>
    </row>
    <row r="73" spans="1:4" x14ac:dyDescent="0.2">
      <c r="A73" s="30">
        <v>43902</v>
      </c>
      <c r="B73" s="29">
        <v>36</v>
      </c>
      <c r="C73" s="29">
        <v>6</v>
      </c>
      <c r="D73" s="29">
        <v>30</v>
      </c>
    </row>
    <row r="74" spans="1:4" x14ac:dyDescent="0.2">
      <c r="A74" s="30">
        <v>43903</v>
      </c>
      <c r="B74" s="29">
        <v>56</v>
      </c>
      <c r="C74" s="29">
        <v>5</v>
      </c>
      <c r="D74" s="29">
        <v>51</v>
      </c>
    </row>
    <row r="75" spans="1:4" x14ac:dyDescent="0.2">
      <c r="A75" s="30">
        <v>43904</v>
      </c>
      <c r="B75" s="29">
        <v>53</v>
      </c>
      <c r="C75" s="29">
        <v>7</v>
      </c>
      <c r="D75" s="29">
        <v>46</v>
      </c>
    </row>
    <row r="76" spans="1:4" x14ac:dyDescent="0.2">
      <c r="A76" s="30">
        <v>43905</v>
      </c>
      <c r="B76" s="29">
        <v>49</v>
      </c>
      <c r="C76" s="29">
        <v>8</v>
      </c>
      <c r="D76" s="29">
        <v>41</v>
      </c>
    </row>
    <row r="77" spans="1:4" x14ac:dyDescent="0.2">
      <c r="A77" s="30">
        <v>43906</v>
      </c>
      <c r="B77" s="29">
        <v>51</v>
      </c>
      <c r="C77" s="29">
        <v>9</v>
      </c>
      <c r="D77" s="29">
        <v>42</v>
      </c>
    </row>
    <row r="78" spans="1:4" x14ac:dyDescent="0.2">
      <c r="A78" s="30">
        <v>43907</v>
      </c>
      <c r="B78" s="29">
        <v>43</v>
      </c>
      <c r="C78" s="29">
        <v>5</v>
      </c>
      <c r="D78" s="29">
        <v>38</v>
      </c>
    </row>
    <row r="79" spans="1:4" x14ac:dyDescent="0.2">
      <c r="A79" s="30">
        <v>43908</v>
      </c>
      <c r="B79" s="29">
        <v>53</v>
      </c>
      <c r="C79" s="29">
        <v>10</v>
      </c>
      <c r="D79" s="29">
        <v>43</v>
      </c>
    </row>
    <row r="80" spans="1:4" x14ac:dyDescent="0.2">
      <c r="A80" s="30">
        <v>43909</v>
      </c>
      <c r="B80" s="29">
        <v>47</v>
      </c>
      <c r="C80" s="29">
        <v>3</v>
      </c>
      <c r="D80" s="29">
        <v>44</v>
      </c>
    </row>
    <row r="81" spans="1:4" x14ac:dyDescent="0.2">
      <c r="A81" s="30">
        <v>43910</v>
      </c>
      <c r="B81" s="29">
        <v>43</v>
      </c>
      <c r="C81" s="29">
        <v>9</v>
      </c>
      <c r="D81" s="29">
        <v>34</v>
      </c>
    </row>
    <row r="82" spans="1:4" x14ac:dyDescent="0.2">
      <c r="A82" s="30">
        <v>43911</v>
      </c>
      <c r="B82" s="29">
        <v>45</v>
      </c>
      <c r="C82" s="29">
        <v>7</v>
      </c>
      <c r="D82" s="29">
        <v>38</v>
      </c>
    </row>
    <row r="83" spans="1:4" x14ac:dyDescent="0.2">
      <c r="A83" s="30">
        <v>43912</v>
      </c>
      <c r="B83" s="29">
        <v>48</v>
      </c>
      <c r="C83" s="29">
        <v>8</v>
      </c>
      <c r="D83" s="29">
        <v>40</v>
      </c>
    </row>
    <row r="84" spans="1:4" x14ac:dyDescent="0.2">
      <c r="A84" s="30">
        <v>43913</v>
      </c>
      <c r="B84" s="29">
        <v>55</v>
      </c>
      <c r="C84" s="29">
        <v>5</v>
      </c>
      <c r="D84" s="29">
        <v>50</v>
      </c>
    </row>
    <row r="85" spans="1:4" x14ac:dyDescent="0.2">
      <c r="A85" s="30">
        <v>43914</v>
      </c>
      <c r="B85" s="29">
        <v>58</v>
      </c>
      <c r="C85" s="29">
        <v>6</v>
      </c>
      <c r="D85" s="29">
        <v>52</v>
      </c>
    </row>
    <row r="86" spans="1:4" x14ac:dyDescent="0.2">
      <c r="A86" s="30">
        <v>43915</v>
      </c>
      <c r="B86" s="29">
        <v>54</v>
      </c>
      <c r="C86" s="29">
        <v>4</v>
      </c>
      <c r="D86" s="29">
        <v>50</v>
      </c>
    </row>
    <row r="87" spans="1:4" x14ac:dyDescent="0.2">
      <c r="A87" s="30">
        <v>43916</v>
      </c>
      <c r="B87" s="29">
        <v>47</v>
      </c>
      <c r="C87" s="29">
        <v>5</v>
      </c>
      <c r="D87" s="29">
        <v>42</v>
      </c>
    </row>
    <row r="88" spans="1:4" x14ac:dyDescent="0.2">
      <c r="A88" s="30">
        <v>43917</v>
      </c>
      <c r="B88" s="29">
        <v>48</v>
      </c>
      <c r="C88" s="29">
        <v>9</v>
      </c>
      <c r="D88" s="29">
        <v>39</v>
      </c>
    </row>
    <row r="89" spans="1:4" x14ac:dyDescent="0.2">
      <c r="A89" s="30">
        <v>43918</v>
      </c>
      <c r="B89" s="29">
        <v>48</v>
      </c>
      <c r="C89" s="29">
        <v>4</v>
      </c>
      <c r="D89" s="29">
        <v>44</v>
      </c>
    </row>
    <row r="90" spans="1:4" x14ac:dyDescent="0.2">
      <c r="A90" s="30">
        <v>43919</v>
      </c>
      <c r="B90" s="29">
        <v>44</v>
      </c>
      <c r="C90" s="29">
        <v>4</v>
      </c>
      <c r="D90" s="29">
        <v>40</v>
      </c>
    </row>
    <row r="91" spans="1:4" x14ac:dyDescent="0.2">
      <c r="A91" s="30">
        <v>43920</v>
      </c>
      <c r="B91" s="29">
        <v>60</v>
      </c>
      <c r="C91" s="29">
        <v>7</v>
      </c>
      <c r="D91" s="29">
        <v>53</v>
      </c>
    </row>
    <row r="92" spans="1:4" x14ac:dyDescent="0.2">
      <c r="A92" s="30">
        <v>43921</v>
      </c>
      <c r="B92" s="29">
        <v>38</v>
      </c>
      <c r="C92" s="29">
        <v>2</v>
      </c>
      <c r="D92" s="29">
        <v>36</v>
      </c>
    </row>
    <row r="93" spans="1:4" x14ac:dyDescent="0.2">
      <c r="B93" s="29">
        <f>AVERAGE(B2:B92)</f>
        <v>48.109890109890109</v>
      </c>
      <c r="C93" s="29">
        <f>AVERAGE(C2:C92)</f>
        <v>5.8791208791208796</v>
      </c>
    </row>
  </sheetData>
  <mergeCells count="1">
    <mergeCell ref="H5:K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EC7F5-25F0-5544-AD24-5D9B6C24BB30}">
  <sheetPr>
    <pageSetUpPr fitToPage="1"/>
  </sheetPr>
  <dimension ref="A1:K38"/>
  <sheetViews>
    <sheetView zoomScale="140" zoomScaleNormal="140" workbookViewId="0">
      <selection activeCell="C25" sqref="C25"/>
    </sheetView>
  </sheetViews>
  <sheetFormatPr baseColWidth="10" defaultColWidth="10.7109375" defaultRowHeight="13" x14ac:dyDescent="0.15"/>
  <cols>
    <col min="1" max="1" width="9.42578125" style="4" customWidth="1"/>
    <col min="2" max="2" width="12.85546875" style="2" customWidth="1"/>
    <col min="3" max="3" width="9.42578125" style="3" customWidth="1"/>
    <col min="4" max="4" width="17.5703125" style="4" customWidth="1"/>
    <col min="5" max="5" width="27" style="4" customWidth="1"/>
    <col min="6" max="6" width="5.5703125" style="4" customWidth="1"/>
    <col min="7" max="7" width="4.85546875" style="2" bestFit="1" customWidth="1"/>
    <col min="8" max="8" width="12" style="4" bestFit="1" customWidth="1"/>
    <col min="9" max="9" width="10.7109375" style="4" customWidth="1"/>
    <col min="10" max="10" width="12.7109375" style="4" bestFit="1" customWidth="1"/>
    <col min="11" max="11" width="8.7109375" style="4" customWidth="1"/>
    <col min="12" max="16384" width="10.7109375" style="4"/>
  </cols>
  <sheetData>
    <row r="1" spans="1:11" ht="18" x14ac:dyDescent="0.2">
      <c r="A1" s="1" t="s">
        <v>0</v>
      </c>
    </row>
    <row r="2" spans="1:11" ht="14" thickBot="1" x14ac:dyDescent="0.2">
      <c r="D2" s="4" t="s">
        <v>65</v>
      </c>
    </row>
    <row r="3" spans="1:11" ht="14" thickBot="1" x14ac:dyDescent="0.2">
      <c r="C3" s="5" t="s">
        <v>1</v>
      </c>
      <c r="H3" s="6" t="s">
        <v>2</v>
      </c>
      <c r="J3" s="7" t="s">
        <v>3</v>
      </c>
      <c r="K3" s="8" t="s">
        <v>4</v>
      </c>
    </row>
    <row r="4" spans="1:11" x14ac:dyDescent="0.15">
      <c r="A4" s="9">
        <f t="shared" ref="A4:A29" si="0">IF(G13&lt;=s-1,((Lambda/Mu)^G13)/FACT(G13),0)</f>
        <v>1</v>
      </c>
      <c r="B4" s="10" t="s">
        <v>5</v>
      </c>
      <c r="C4" s="11">
        <v>2</v>
      </c>
      <c r="D4" s="4" t="s">
        <v>6</v>
      </c>
      <c r="G4" s="12" t="s">
        <v>7</v>
      </c>
      <c r="H4" s="13">
        <f>IF(Rho&lt;1,Lq+Lambda/Mu,NA())</f>
        <v>2.8888888888888888</v>
      </c>
      <c r="J4" s="14" t="s">
        <v>8</v>
      </c>
      <c r="K4" s="15" t="s">
        <v>9</v>
      </c>
    </row>
    <row r="5" spans="1:11" ht="15" x14ac:dyDescent="0.2">
      <c r="A5" s="9">
        <f t="shared" si="0"/>
        <v>2</v>
      </c>
      <c r="B5" s="10" t="s">
        <v>10</v>
      </c>
      <c r="C5" s="11">
        <v>1</v>
      </c>
      <c r="D5" s="4" t="s">
        <v>11</v>
      </c>
      <c r="G5" s="12" t="s">
        <v>12</v>
      </c>
      <c r="H5" s="16">
        <f>IF(Rho&lt;1,Lambda*Mu*((Lambda/Mu)^s)/(FACT(s-1)*(s*Mu-Lambda)^2/P0),NA())</f>
        <v>0.88888888888888884</v>
      </c>
      <c r="J5" s="17" t="s">
        <v>13</v>
      </c>
      <c r="K5" s="18" t="s">
        <v>14</v>
      </c>
    </row>
    <row r="6" spans="1:11" x14ac:dyDescent="0.15">
      <c r="A6" s="9">
        <f t="shared" si="0"/>
        <v>2</v>
      </c>
      <c r="B6" s="2" t="s">
        <v>15</v>
      </c>
      <c r="C6" s="11">
        <v>3</v>
      </c>
      <c r="D6" s="4" t="s">
        <v>16</v>
      </c>
      <c r="G6" s="12"/>
      <c r="H6" s="16"/>
      <c r="I6" s="19"/>
      <c r="J6" s="17" t="s">
        <v>17</v>
      </c>
      <c r="K6" s="18" t="s">
        <v>18</v>
      </c>
    </row>
    <row r="7" spans="1:11" ht="14" thickBot="1" x14ac:dyDescent="0.2">
      <c r="A7" s="9">
        <f t="shared" si="0"/>
        <v>0</v>
      </c>
      <c r="G7" s="12" t="s">
        <v>19</v>
      </c>
      <c r="H7" s="16">
        <f>IF(Rho&lt;1,L/Lambda,NA())</f>
        <v>1.4444444444444444</v>
      </c>
      <c r="I7" s="3"/>
      <c r="J7" s="17" t="s">
        <v>20</v>
      </c>
      <c r="K7" s="18" t="s">
        <v>21</v>
      </c>
    </row>
    <row r="8" spans="1:11" ht="16" thickBot="1" x14ac:dyDescent="0.25">
      <c r="A8" s="9">
        <f t="shared" si="0"/>
        <v>0</v>
      </c>
      <c r="B8" s="12" t="s">
        <v>22</v>
      </c>
      <c r="C8" s="20">
        <f>IF((s-1-Lambda/Mu)=0,EXP(-Mu*C9)*(1+P0*((Lambda/Mu)^s)/(FACT(s)*(1-Rho))*Mu*C9),EXP(-Mu*C9)*(1+P0*((Lambda/Mu)^s)/(FACT(s)*(1-Rho))*(1-EXP(-Mu*C9*(s-1-Lambda/Mu)))/(s-1-Lambda/Mu)))</f>
        <v>0.53138141502541669</v>
      </c>
      <c r="G8" s="12" t="s">
        <v>23</v>
      </c>
      <c r="H8" s="16">
        <f>IF(Rho&lt;1,Lq/Lambda,NA())</f>
        <v>0.44444444444444442</v>
      </c>
      <c r="I8" s="3"/>
      <c r="J8" s="17" t="s">
        <v>24</v>
      </c>
      <c r="K8" s="18" t="s">
        <v>25</v>
      </c>
    </row>
    <row r="9" spans="1:11" x14ac:dyDescent="0.15">
      <c r="A9" s="9">
        <f t="shared" si="0"/>
        <v>0</v>
      </c>
      <c r="B9" s="2" t="s">
        <v>26</v>
      </c>
      <c r="C9" s="11">
        <v>1</v>
      </c>
      <c r="E9" s="21" t="str">
        <f>IF(Rho&gt;=1,"Model invalid because:","")</f>
        <v/>
      </c>
      <c r="G9" s="12"/>
      <c r="H9" s="16"/>
      <c r="J9" s="17" t="s">
        <v>27</v>
      </c>
      <c r="K9" s="18" t="s">
        <v>28</v>
      </c>
    </row>
    <row r="10" spans="1:11" ht="14" thickBot="1" x14ac:dyDescent="0.2">
      <c r="A10" s="9">
        <f t="shared" si="0"/>
        <v>0</v>
      </c>
      <c r="E10" s="22" t="str">
        <f>IF(Rho&gt;=1,"   r   &gt;=   1","")</f>
        <v/>
      </c>
      <c r="G10" s="23" t="s">
        <v>29</v>
      </c>
      <c r="H10" s="24">
        <f>Lambda/(s*Mu)</f>
        <v>0.66666666666666663</v>
      </c>
      <c r="J10" s="17" t="s">
        <v>30</v>
      </c>
      <c r="K10" s="18" t="s">
        <v>31</v>
      </c>
    </row>
    <row r="11" spans="1:11" ht="16" thickBot="1" x14ac:dyDescent="0.25">
      <c r="A11" s="9">
        <f t="shared" si="0"/>
        <v>0</v>
      </c>
      <c r="B11" s="12" t="s">
        <v>32</v>
      </c>
      <c r="C11" s="20">
        <f ca="1">(1-SUM(OFFSET(P0,0,0,s,1)))*EXP(-s*Mu*(1-Rho)*C12)</f>
        <v>0.16350197385397436</v>
      </c>
      <c r="J11" s="17" t="s">
        <v>33</v>
      </c>
      <c r="K11" s="18" t="s">
        <v>34</v>
      </c>
    </row>
    <row r="12" spans="1:11" ht="16" thickBot="1" x14ac:dyDescent="0.25">
      <c r="A12" s="9">
        <f t="shared" si="0"/>
        <v>0</v>
      </c>
      <c r="B12" s="2" t="s">
        <v>26</v>
      </c>
      <c r="C12" s="11">
        <v>1</v>
      </c>
      <c r="G12" s="12" t="s">
        <v>24</v>
      </c>
      <c r="H12" s="25" t="s">
        <v>35</v>
      </c>
      <c r="J12" s="17" t="s">
        <v>36</v>
      </c>
      <c r="K12" s="18" t="s">
        <v>37</v>
      </c>
    </row>
    <row r="13" spans="1:11" x14ac:dyDescent="0.15">
      <c r="A13" s="9">
        <f t="shared" si="0"/>
        <v>0</v>
      </c>
      <c r="G13" s="12">
        <v>0</v>
      </c>
      <c r="H13" s="13">
        <f>IF(Rho&lt;1,1/(SUM(A4:A29)+((Lambda/Mu)^s)/(FACT(s)*(1-Lambda/(s*Mu)))),NA())</f>
        <v>0.1111111111111111</v>
      </c>
      <c r="J13" s="17" t="s">
        <v>38</v>
      </c>
      <c r="K13" s="18" t="s">
        <v>39</v>
      </c>
    </row>
    <row r="14" spans="1:11" x14ac:dyDescent="0.15">
      <c r="A14" s="9">
        <f t="shared" si="0"/>
        <v>0</v>
      </c>
      <c r="B14" s="4"/>
      <c r="C14" s="4"/>
      <c r="G14" s="12">
        <v>1</v>
      </c>
      <c r="H14" s="16">
        <f t="shared" ref="H14:H37" si="1">IF(Rho&lt;1,IF(s=1,(1-Rho)*Rho^n,IF(s&gt;=n,((Lambda/Mu)^n)*P0/FACT(n),((Lambda/Mu)^n)*P0/(FACT(s)*(s^(n-s))))),NA())</f>
        <v>0.22222222222222221</v>
      </c>
      <c r="J14" s="17" t="s">
        <v>40</v>
      </c>
      <c r="K14" s="18" t="s">
        <v>41</v>
      </c>
    </row>
    <row r="15" spans="1:11" x14ac:dyDescent="0.15">
      <c r="A15" s="9">
        <f t="shared" si="0"/>
        <v>0</v>
      </c>
      <c r="B15" s="4"/>
      <c r="C15" s="4"/>
      <c r="G15" s="12">
        <v>2</v>
      </c>
      <c r="H15" s="16">
        <f t="shared" si="1"/>
        <v>0.22222222222222221</v>
      </c>
      <c r="J15" s="17" t="s">
        <v>42</v>
      </c>
      <c r="K15" s="18" t="s">
        <v>43</v>
      </c>
    </row>
    <row r="16" spans="1:11" ht="14" thickBot="1" x14ac:dyDescent="0.2">
      <c r="A16" s="9">
        <f t="shared" si="0"/>
        <v>0</v>
      </c>
      <c r="B16" s="4"/>
      <c r="C16" s="4"/>
      <c r="G16" s="12">
        <v>3</v>
      </c>
      <c r="H16" s="16">
        <f t="shared" si="1"/>
        <v>0.14814814814814814</v>
      </c>
      <c r="J16" s="26" t="s">
        <v>44</v>
      </c>
      <c r="K16" s="27" t="s">
        <v>45</v>
      </c>
    </row>
    <row r="17" spans="1:8" x14ac:dyDescent="0.15">
      <c r="A17" s="9">
        <f t="shared" si="0"/>
        <v>0</v>
      </c>
      <c r="B17" s="4"/>
      <c r="C17" s="4"/>
      <c r="G17" s="12">
        <v>4</v>
      </c>
      <c r="H17" s="16">
        <f t="shared" si="1"/>
        <v>9.8765432098765427E-2</v>
      </c>
    </row>
    <row r="18" spans="1:8" x14ac:dyDescent="0.15">
      <c r="A18" s="9">
        <f t="shared" si="0"/>
        <v>0</v>
      </c>
      <c r="B18" s="4"/>
      <c r="G18" s="12">
        <v>5</v>
      </c>
      <c r="H18" s="16">
        <f t="shared" si="1"/>
        <v>6.5843621399176946E-2</v>
      </c>
    </row>
    <row r="19" spans="1:8" x14ac:dyDescent="0.15">
      <c r="A19" s="9">
        <f t="shared" si="0"/>
        <v>0</v>
      </c>
      <c r="B19" s="4"/>
      <c r="G19" s="12">
        <v>6</v>
      </c>
      <c r="H19" s="16">
        <f t="shared" si="1"/>
        <v>4.38957475994513E-2</v>
      </c>
    </row>
    <row r="20" spans="1:8" x14ac:dyDescent="0.15">
      <c r="A20" s="9">
        <f t="shared" si="0"/>
        <v>0</v>
      </c>
      <c r="B20" s="4"/>
      <c r="G20" s="12">
        <v>7</v>
      </c>
      <c r="H20" s="16">
        <f t="shared" si="1"/>
        <v>2.9263831732967534E-2</v>
      </c>
    </row>
    <row r="21" spans="1:8" x14ac:dyDescent="0.15">
      <c r="A21" s="9">
        <f t="shared" si="0"/>
        <v>0</v>
      </c>
      <c r="G21" s="12">
        <v>8</v>
      </c>
      <c r="H21" s="16">
        <f t="shared" si="1"/>
        <v>1.9509221155311691E-2</v>
      </c>
    </row>
    <row r="22" spans="1:8" x14ac:dyDescent="0.15">
      <c r="A22" s="9">
        <f t="shared" si="0"/>
        <v>0</v>
      </c>
      <c r="G22" s="12">
        <v>9</v>
      </c>
      <c r="H22" s="16">
        <f t="shared" si="1"/>
        <v>1.3006147436874459E-2</v>
      </c>
    </row>
    <row r="23" spans="1:8" x14ac:dyDescent="0.15">
      <c r="A23" s="9">
        <f t="shared" si="0"/>
        <v>0</v>
      </c>
      <c r="G23" s="12">
        <v>10</v>
      </c>
      <c r="H23" s="16">
        <f t="shared" si="1"/>
        <v>8.6707649579163062E-3</v>
      </c>
    </row>
    <row r="24" spans="1:8" x14ac:dyDescent="0.15">
      <c r="A24" s="9">
        <f t="shared" si="0"/>
        <v>0</v>
      </c>
      <c r="G24" s="12">
        <v>11</v>
      </c>
      <c r="H24" s="16">
        <f t="shared" si="1"/>
        <v>5.7805099719442045E-3</v>
      </c>
    </row>
    <row r="25" spans="1:8" ht="28" x14ac:dyDescent="0.15">
      <c r="A25" s="32" t="s">
        <v>56</v>
      </c>
      <c r="B25" s="31" t="s">
        <v>79</v>
      </c>
      <c r="C25" s="3">
        <f>W*60</f>
        <v>86.666666666666671</v>
      </c>
      <c r="D25" s="4" t="s">
        <v>53</v>
      </c>
      <c r="G25" s="12">
        <v>12</v>
      </c>
      <c r="H25" s="16">
        <f t="shared" si="1"/>
        <v>3.8536733146294693E-3</v>
      </c>
    </row>
    <row r="26" spans="1:8" ht="45" customHeight="1" x14ac:dyDescent="0.15">
      <c r="A26" s="32" t="s">
        <v>57</v>
      </c>
      <c r="B26" s="41" t="s">
        <v>80</v>
      </c>
      <c r="C26" s="41"/>
      <c r="D26" s="41"/>
      <c r="E26" s="41"/>
      <c r="G26" s="12">
        <v>13</v>
      </c>
      <c r="H26" s="16">
        <f t="shared" si="1"/>
        <v>2.5691155430863132E-3</v>
      </c>
    </row>
    <row r="27" spans="1:8" ht="30" customHeight="1" x14ac:dyDescent="0.15">
      <c r="A27" s="32" t="s">
        <v>58</v>
      </c>
      <c r="B27" s="41" t="s">
        <v>81</v>
      </c>
      <c r="C27" s="41"/>
      <c r="D27" s="41"/>
      <c r="E27" s="41"/>
      <c r="G27" s="12">
        <v>14</v>
      </c>
      <c r="H27" s="16">
        <f t="shared" si="1"/>
        <v>1.7127436953908754E-3</v>
      </c>
    </row>
    <row r="28" spans="1:8" ht="53" customHeight="1" x14ac:dyDescent="0.15">
      <c r="A28" s="32" t="s">
        <v>59</v>
      </c>
      <c r="B28" s="41" t="s">
        <v>82</v>
      </c>
      <c r="C28" s="41"/>
      <c r="D28" s="41"/>
      <c r="E28" s="41"/>
      <c r="G28" s="12">
        <v>15</v>
      </c>
      <c r="H28" s="16">
        <f t="shared" si="1"/>
        <v>1.1418291302605836E-3</v>
      </c>
    </row>
    <row r="29" spans="1:8" x14ac:dyDescent="0.15">
      <c r="A29" s="9">
        <f t="shared" si="0"/>
        <v>0</v>
      </c>
      <c r="G29" s="12">
        <v>16</v>
      </c>
      <c r="H29" s="16">
        <f t="shared" si="1"/>
        <v>7.6121942017372236E-4</v>
      </c>
    </row>
    <row r="30" spans="1:8" x14ac:dyDescent="0.15">
      <c r="G30" s="12">
        <v>17</v>
      </c>
      <c r="H30" s="16">
        <f t="shared" si="1"/>
        <v>5.0747961344914827E-4</v>
      </c>
    </row>
    <row r="31" spans="1:8" x14ac:dyDescent="0.15">
      <c r="G31" s="12">
        <v>18</v>
      </c>
      <c r="H31" s="16">
        <f t="shared" si="1"/>
        <v>3.3831974229943216E-4</v>
      </c>
    </row>
    <row r="32" spans="1:8" x14ac:dyDescent="0.15">
      <c r="D32" s="33"/>
      <c r="G32" s="12">
        <v>19</v>
      </c>
      <c r="H32" s="16">
        <f t="shared" si="1"/>
        <v>2.2554649486628811E-4</v>
      </c>
    </row>
    <row r="33" spans="7:8" x14ac:dyDescent="0.15">
      <c r="G33" s="12">
        <v>20</v>
      </c>
      <c r="H33" s="16">
        <f t="shared" si="1"/>
        <v>1.5036432991085875E-4</v>
      </c>
    </row>
    <row r="34" spans="7:8" x14ac:dyDescent="0.15">
      <c r="G34" s="12">
        <v>21</v>
      </c>
      <c r="H34" s="16">
        <f t="shared" si="1"/>
        <v>1.0024288660723916E-4</v>
      </c>
    </row>
    <row r="35" spans="7:8" x14ac:dyDescent="0.15">
      <c r="G35" s="12">
        <v>22</v>
      </c>
      <c r="H35" s="16">
        <f t="shared" si="1"/>
        <v>6.6828591071492767E-5</v>
      </c>
    </row>
    <row r="36" spans="7:8" x14ac:dyDescent="0.15">
      <c r="G36" s="12">
        <v>23</v>
      </c>
      <c r="H36" s="16">
        <f t="shared" si="1"/>
        <v>4.4552394047661847E-5</v>
      </c>
    </row>
    <row r="37" spans="7:8" x14ac:dyDescent="0.15">
      <c r="G37" s="12">
        <v>24</v>
      </c>
      <c r="H37" s="16">
        <f t="shared" si="1"/>
        <v>2.9701596031774567E-5</v>
      </c>
    </row>
    <row r="38" spans="7:8" ht="14" thickBot="1" x14ac:dyDescent="0.2">
      <c r="G38" s="12">
        <v>25</v>
      </c>
      <c r="H38" s="24">
        <f>IF(Rho&lt;1,IF(s=1,(1-Rho)*Rho^n,IF(s&gt;=n,((Lambda/Mu)^n)*P0/FACT(n),((Lambda/Mu)^n)*P0/(FACT(s)*(s^(n-s))))),NA())</f>
        <v>1.9801064021183045E-5</v>
      </c>
    </row>
  </sheetData>
  <dataConsolidate/>
  <mergeCells count="3">
    <mergeCell ref="B28:E28"/>
    <mergeCell ref="B26:E26"/>
    <mergeCell ref="B27:E27"/>
  </mergeCells>
  <phoneticPr fontId="12" type="noConversion"/>
  <dataValidations count="5">
    <dataValidation type="decimal" operator="greaterThan" allowBlank="1" showInputMessage="1" showErrorMessage="1" error="The mean service rate must be greater than zero." sqref="C5" xr:uid="{EF90024E-C20C-2344-B36F-42479BF24770}">
      <formula1>0</formula1>
    </dataValidation>
    <dataValidation type="decimal" operator="greaterThan" allowBlank="1" showInputMessage="1" showErrorMessage="1" error="The mean arrival rate must be greater than zero." sqref="C4" xr:uid="{6ED5EF43-64CE-9E44-8891-57AD65EB7962}">
      <formula1>0</formula1>
    </dataValidation>
    <dataValidation type="whole" allowBlank="1" showInputMessage="1" showErrorMessage="1" error="The number of servers must be an integer between 1 and 25 (inclusive)." sqref="C6" xr:uid="{F095F00C-8FD5-ED42-95FE-1640856C2D14}">
      <formula1>1</formula1>
      <formula2>25</formula2>
    </dataValidation>
    <dataValidation type="decimal" operator="greaterThanOrEqual" allowBlank="1" showInputMessage="1" showErrorMessage="1" error="t must be greater than or equal to 0." sqref="C12" xr:uid="{1246EB78-E51D-374B-BB30-2C066D421A29}">
      <formula1>0</formula1>
    </dataValidation>
    <dataValidation type="decimal" operator="greaterThanOrEqual" allowBlank="1" showInputMessage="1" showErrorMessage="1" errorTitle="Warning" error="t must be greater than or equal to 0." sqref="C9" xr:uid="{78AB87A3-12E9-A842-9877-FEFDA5E04C11}">
      <formula1>0</formula1>
    </dataValidation>
  </dataValidations>
  <printOptions headings="1" gridLines="1"/>
  <pageMargins left="0.75" right="0.75" top="1" bottom="1" header="0.5" footer="0.5"/>
  <pageSetup paperSize="0" scale="82" orientation="landscape" horizontalDpi="4294967292" verticalDpi="4294967292"/>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0572C-A4B0-CC41-B32A-DD737257F85F}">
  <sheetPr>
    <pageSetUpPr fitToPage="1"/>
  </sheetPr>
  <dimension ref="A1:K38"/>
  <sheetViews>
    <sheetView topLeftCell="A7" zoomScale="140" zoomScaleNormal="140" workbookViewId="0">
      <selection activeCell="C28" sqref="C28"/>
    </sheetView>
  </sheetViews>
  <sheetFormatPr baseColWidth="10" defaultColWidth="10.7109375" defaultRowHeight="13" x14ac:dyDescent="0.15"/>
  <cols>
    <col min="1" max="1" width="9.42578125" style="4" customWidth="1"/>
    <col min="2" max="2" width="12.85546875" style="2" customWidth="1"/>
    <col min="3" max="3" width="9.42578125" style="3" customWidth="1"/>
    <col min="4" max="4" width="17.5703125" style="4" customWidth="1"/>
    <col min="5" max="5" width="27" style="4" customWidth="1"/>
    <col min="6" max="6" width="5.5703125" style="4" customWidth="1"/>
    <col min="7" max="7" width="4.85546875" style="2" bestFit="1" customWidth="1"/>
    <col min="8" max="8" width="12" style="4" bestFit="1" customWidth="1"/>
    <col min="9" max="9" width="10.7109375" style="4" customWidth="1"/>
    <col min="10" max="10" width="12.7109375" style="4" bestFit="1" customWidth="1"/>
    <col min="11" max="11" width="8.7109375" style="4" customWidth="1"/>
    <col min="12" max="16384" width="10.7109375" style="4"/>
  </cols>
  <sheetData>
    <row r="1" spans="1:11" ht="18" x14ac:dyDescent="0.2">
      <c r="A1" s="1" t="s">
        <v>0</v>
      </c>
    </row>
    <row r="2" spans="1:11" ht="14" thickBot="1" x14ac:dyDescent="0.2">
      <c r="D2" s="4" t="s">
        <v>66</v>
      </c>
    </row>
    <row r="3" spans="1:11" ht="14" thickBot="1" x14ac:dyDescent="0.2">
      <c r="C3" s="5" t="s">
        <v>1</v>
      </c>
      <c r="H3" s="6" t="s">
        <v>2</v>
      </c>
      <c r="J3" s="7" t="s">
        <v>3</v>
      </c>
      <c r="K3" s="8" t="s">
        <v>4</v>
      </c>
    </row>
    <row r="4" spans="1:11" x14ac:dyDescent="0.15">
      <c r="A4" s="9">
        <f t="shared" ref="A4:A29" si="0">IF(G13&lt;=s-1,((Lambda/Mu)^G13)/FACT(G13),0)</f>
        <v>1</v>
      </c>
      <c r="B4" s="10" t="s">
        <v>5</v>
      </c>
      <c r="C4" s="11">
        <v>5.88</v>
      </c>
      <c r="D4" s="4" t="s">
        <v>6</v>
      </c>
      <c r="E4" s="4" t="s">
        <v>63</v>
      </c>
      <c r="G4" s="12" t="s">
        <v>7</v>
      </c>
      <c r="H4" s="13">
        <f>IF(Rho&lt;1,Lq+Lambda/Mu,NA())</f>
        <v>48.99999999999995</v>
      </c>
      <c r="J4" s="14" t="s">
        <v>8</v>
      </c>
      <c r="K4" s="15" t="s">
        <v>9</v>
      </c>
    </row>
    <row r="5" spans="1:11" ht="15" x14ac:dyDescent="0.2">
      <c r="A5" s="9">
        <f t="shared" si="0"/>
        <v>0</v>
      </c>
      <c r="B5" s="10" t="s">
        <v>10</v>
      </c>
      <c r="C5" s="11">
        <v>6</v>
      </c>
      <c r="D5" s="4" t="s">
        <v>11</v>
      </c>
      <c r="G5" s="12" t="s">
        <v>12</v>
      </c>
      <c r="H5" s="16">
        <f>IF(Rho&lt;1,Lambda*Mu*((Lambda/Mu)^s)/(FACT(s-1)*(s*Mu-Lambda)^2/P0),NA())</f>
        <v>48.019999999999953</v>
      </c>
      <c r="J5" s="17" t="s">
        <v>13</v>
      </c>
      <c r="K5" s="18" t="s">
        <v>14</v>
      </c>
    </row>
    <row r="6" spans="1:11" x14ac:dyDescent="0.15">
      <c r="A6" s="9">
        <f t="shared" si="0"/>
        <v>0</v>
      </c>
      <c r="B6" s="2" t="s">
        <v>15</v>
      </c>
      <c r="C6" s="11">
        <v>1</v>
      </c>
      <c r="D6" s="4" t="s">
        <v>16</v>
      </c>
      <c r="G6" s="12"/>
      <c r="H6" s="16"/>
      <c r="I6" s="19"/>
      <c r="J6" s="17" t="s">
        <v>17</v>
      </c>
      <c r="K6" s="18" t="s">
        <v>18</v>
      </c>
    </row>
    <row r="7" spans="1:11" ht="14" thickBot="1" x14ac:dyDescent="0.2">
      <c r="A7" s="9">
        <f t="shared" si="0"/>
        <v>0</v>
      </c>
      <c r="G7" s="12" t="s">
        <v>19</v>
      </c>
      <c r="H7" s="16">
        <f>IF(Rho&lt;1,L/Lambda,NA())</f>
        <v>8.333333333333325</v>
      </c>
      <c r="I7" s="3"/>
      <c r="J7" s="17" t="s">
        <v>20</v>
      </c>
      <c r="K7" s="18" t="s">
        <v>21</v>
      </c>
    </row>
    <row r="8" spans="1:11" ht="16" thickBot="1" x14ac:dyDescent="0.25">
      <c r="A8" s="9">
        <f t="shared" si="0"/>
        <v>0</v>
      </c>
      <c r="B8" s="12" t="s">
        <v>22</v>
      </c>
      <c r="C8" s="20">
        <f>IF((s-1-Lambda/Mu)=0,EXP(-Mu*C9)*(1+P0*((Lambda/Mu)^s)/(FACT(s)*(1-Rho))*Mu*C9),EXP(-Mu*C9)*(1+P0*((Lambda/Mu)^s)/(FACT(s)*(1-Rho))*(1-EXP(-Mu*C9*(s-1-Lambda/Mu)))/(s-1-Lambda/Mu)))</f>
        <v>0.1863739760394087</v>
      </c>
      <c r="G8" s="12" t="s">
        <v>23</v>
      </c>
      <c r="H8" s="16">
        <f>IF(Rho&lt;1,Lq/Lambda,NA())</f>
        <v>8.166666666666659</v>
      </c>
      <c r="I8" s="3"/>
      <c r="J8" s="17" t="s">
        <v>24</v>
      </c>
      <c r="K8" s="18" t="s">
        <v>25</v>
      </c>
    </row>
    <row r="9" spans="1:11" x14ac:dyDescent="0.15">
      <c r="A9" s="9">
        <f t="shared" si="0"/>
        <v>0</v>
      </c>
      <c r="B9" s="2" t="s">
        <v>26</v>
      </c>
      <c r="C9" s="11">
        <v>14</v>
      </c>
      <c r="E9" s="21" t="str">
        <f>IF(Rho&gt;=1,"Model invalid because:","")</f>
        <v/>
      </c>
      <c r="G9" s="12"/>
      <c r="H9" s="16"/>
      <c r="J9" s="17" t="s">
        <v>27</v>
      </c>
      <c r="K9" s="18" t="s">
        <v>28</v>
      </c>
    </row>
    <row r="10" spans="1:11" ht="14" thickBot="1" x14ac:dyDescent="0.2">
      <c r="A10" s="9">
        <f t="shared" si="0"/>
        <v>0</v>
      </c>
      <c r="E10" s="22" t="str">
        <f>IF(Rho&gt;=1,"   r   &gt;=   1","")</f>
        <v/>
      </c>
      <c r="G10" s="23" t="s">
        <v>29</v>
      </c>
      <c r="H10" s="24">
        <f>Lambda/(s*Mu)</f>
        <v>0.98</v>
      </c>
      <c r="J10" s="17" t="s">
        <v>30</v>
      </c>
      <c r="K10" s="18" t="s">
        <v>31</v>
      </c>
    </row>
    <row r="11" spans="1:11" ht="16" thickBot="1" x14ac:dyDescent="0.25">
      <c r="A11" s="9">
        <f t="shared" si="0"/>
        <v>0</v>
      </c>
      <c r="B11" s="12" t="s">
        <v>32</v>
      </c>
      <c r="C11" s="20">
        <f ca="1">(1-SUM(OFFSET(P0,0,0,s,1)))*EXP(-s*Mu*(1-Rho)*C12)</f>
        <v>0.1826464965186215</v>
      </c>
      <c r="J11" s="17" t="s">
        <v>33</v>
      </c>
      <c r="K11" s="18" t="s">
        <v>34</v>
      </c>
    </row>
    <row r="12" spans="1:11" ht="16" thickBot="1" x14ac:dyDescent="0.25">
      <c r="A12" s="9">
        <f t="shared" si="0"/>
        <v>0</v>
      </c>
      <c r="B12" s="2" t="s">
        <v>26</v>
      </c>
      <c r="C12" s="11">
        <v>14</v>
      </c>
      <c r="G12" s="12" t="s">
        <v>24</v>
      </c>
      <c r="H12" s="25" t="s">
        <v>35</v>
      </c>
      <c r="J12" s="17" t="s">
        <v>36</v>
      </c>
      <c r="K12" s="18" t="s">
        <v>37</v>
      </c>
    </row>
    <row r="13" spans="1:11" x14ac:dyDescent="0.15">
      <c r="A13" s="9">
        <f t="shared" si="0"/>
        <v>0</v>
      </c>
      <c r="G13" s="12">
        <v>0</v>
      </c>
      <c r="H13" s="13">
        <f>IF(Rho&lt;1,1/(SUM(A4:A29)+((Lambda/Mu)^s)/(FACT(s)*(1-Lambda/(s*Mu)))),NA())</f>
        <v>2.0000000000000018E-2</v>
      </c>
      <c r="J13" s="17" t="s">
        <v>38</v>
      </c>
      <c r="K13" s="18" t="s">
        <v>39</v>
      </c>
    </row>
    <row r="14" spans="1:11" x14ac:dyDescent="0.15">
      <c r="A14" s="9">
        <f t="shared" si="0"/>
        <v>0</v>
      </c>
      <c r="B14" s="4"/>
      <c r="C14" s="4"/>
      <c r="G14" s="12">
        <v>1</v>
      </c>
      <c r="H14" s="16">
        <f t="shared" ref="H14:H37" si="1">IF(Rho&lt;1,IF(s=1,(1-Rho)*Rho^n,IF(s&gt;=n,((Lambda/Mu)^n)*P0/FACT(n),((Lambda/Mu)^n)*P0/(FACT(s)*(s^(n-s))))),NA())</f>
        <v>1.9600000000000017E-2</v>
      </c>
      <c r="J14" s="17" t="s">
        <v>40</v>
      </c>
      <c r="K14" s="18" t="s">
        <v>41</v>
      </c>
    </row>
    <row r="15" spans="1:11" x14ac:dyDescent="0.15">
      <c r="A15" s="9">
        <f t="shared" si="0"/>
        <v>0</v>
      </c>
      <c r="B15" s="4"/>
      <c r="C15" s="4"/>
      <c r="G15" s="12">
        <v>2</v>
      </c>
      <c r="H15" s="16">
        <f t="shared" si="1"/>
        <v>1.9208000000000017E-2</v>
      </c>
      <c r="J15" s="17" t="s">
        <v>42</v>
      </c>
      <c r="K15" s="18" t="s">
        <v>43</v>
      </c>
    </row>
    <row r="16" spans="1:11" ht="14" thickBot="1" x14ac:dyDescent="0.2">
      <c r="A16" s="9">
        <f t="shared" si="0"/>
        <v>0</v>
      </c>
      <c r="B16" s="4"/>
      <c r="C16" s="4"/>
      <c r="G16" s="12">
        <v>3</v>
      </c>
      <c r="H16" s="16">
        <f t="shared" si="1"/>
        <v>1.8823840000000015E-2</v>
      </c>
      <c r="J16" s="26" t="s">
        <v>44</v>
      </c>
      <c r="K16" s="27" t="s">
        <v>45</v>
      </c>
    </row>
    <row r="17" spans="1:8" x14ac:dyDescent="0.15">
      <c r="A17" s="9">
        <f t="shared" si="0"/>
        <v>0</v>
      </c>
      <c r="B17" s="4"/>
      <c r="C17" s="4"/>
      <c r="G17" s="12">
        <v>4</v>
      </c>
      <c r="H17" s="16">
        <f t="shared" si="1"/>
        <v>1.8447363200000014E-2</v>
      </c>
    </row>
    <row r="18" spans="1:8" x14ac:dyDescent="0.15">
      <c r="A18" s="9">
        <f t="shared" si="0"/>
        <v>0</v>
      </c>
      <c r="B18" s="4"/>
      <c r="G18" s="12">
        <v>5</v>
      </c>
      <c r="H18" s="16">
        <f t="shared" si="1"/>
        <v>1.8078415936000014E-2</v>
      </c>
    </row>
    <row r="19" spans="1:8" x14ac:dyDescent="0.15">
      <c r="A19" s="9">
        <f t="shared" si="0"/>
        <v>0</v>
      </c>
      <c r="B19" s="4"/>
      <c r="G19" s="12">
        <v>6</v>
      </c>
      <c r="H19" s="16">
        <f t="shared" si="1"/>
        <v>1.7716847617280013E-2</v>
      </c>
    </row>
    <row r="20" spans="1:8" x14ac:dyDescent="0.15">
      <c r="A20" s="9">
        <f t="shared" si="0"/>
        <v>0</v>
      </c>
      <c r="B20" s="4"/>
      <c r="G20" s="12">
        <v>7</v>
      </c>
      <c r="H20" s="16">
        <f t="shared" si="1"/>
        <v>1.7362510664934411E-2</v>
      </c>
    </row>
    <row r="21" spans="1:8" x14ac:dyDescent="0.15">
      <c r="A21" s="9">
        <f t="shared" si="0"/>
        <v>0</v>
      </c>
      <c r="G21" s="12">
        <v>8</v>
      </c>
      <c r="H21" s="16">
        <f t="shared" si="1"/>
        <v>1.7015260451635723E-2</v>
      </c>
    </row>
    <row r="22" spans="1:8" x14ac:dyDescent="0.15">
      <c r="A22" s="9">
        <f t="shared" si="0"/>
        <v>0</v>
      </c>
      <c r="G22" s="12">
        <v>9</v>
      </c>
      <c r="H22" s="16">
        <f t="shared" si="1"/>
        <v>1.6674955242603009E-2</v>
      </c>
    </row>
    <row r="23" spans="1:8" x14ac:dyDescent="0.15">
      <c r="A23" s="9">
        <f t="shared" si="0"/>
        <v>0</v>
      </c>
      <c r="G23" s="12">
        <v>10</v>
      </c>
      <c r="H23" s="16">
        <f t="shared" si="1"/>
        <v>1.6341456137750947E-2</v>
      </c>
    </row>
    <row r="24" spans="1:8" x14ac:dyDescent="0.15">
      <c r="A24" s="9">
        <f t="shared" si="0"/>
        <v>0</v>
      </c>
      <c r="G24" s="12">
        <v>11</v>
      </c>
      <c r="H24" s="16">
        <f t="shared" si="1"/>
        <v>1.6014627014995928E-2</v>
      </c>
    </row>
    <row r="25" spans="1:8" ht="28" x14ac:dyDescent="0.15">
      <c r="A25" s="32" t="s">
        <v>56</v>
      </c>
      <c r="B25" s="31" t="s">
        <v>55</v>
      </c>
      <c r="C25" s="3">
        <f>Wq</f>
        <v>8.166666666666659</v>
      </c>
      <c r="D25" s="4" t="s">
        <v>61</v>
      </c>
      <c r="G25" s="12">
        <v>12</v>
      </c>
      <c r="H25" s="16">
        <f t="shared" si="1"/>
        <v>1.5694334474696009E-2</v>
      </c>
    </row>
    <row r="26" spans="1:8" ht="30" customHeight="1" x14ac:dyDescent="0.15">
      <c r="A26" s="32" t="s">
        <v>57</v>
      </c>
      <c r="B26" s="41" t="s">
        <v>83</v>
      </c>
      <c r="C26" s="41"/>
      <c r="D26" s="41"/>
      <c r="E26" s="41"/>
      <c r="G26" s="12">
        <v>13</v>
      </c>
      <c r="H26" s="16">
        <f t="shared" si="1"/>
        <v>1.5380447785202088E-2</v>
      </c>
    </row>
    <row r="27" spans="1:8" x14ac:dyDescent="0.15">
      <c r="A27" s="32"/>
      <c r="B27" s="31"/>
      <c r="G27" s="12">
        <v>14</v>
      </c>
      <c r="H27" s="16">
        <f t="shared" si="1"/>
        <v>1.5072838829498045E-2</v>
      </c>
    </row>
    <row r="28" spans="1:8" ht="14" customHeight="1" x14ac:dyDescent="0.15">
      <c r="A28" s="32"/>
      <c r="B28" s="36"/>
      <c r="C28" s="36"/>
      <c r="D28" s="36"/>
      <c r="E28" s="36"/>
      <c r="G28" s="12">
        <v>15</v>
      </c>
      <c r="H28" s="16">
        <f t="shared" si="1"/>
        <v>1.4771382052908084E-2</v>
      </c>
    </row>
    <row r="29" spans="1:8" x14ac:dyDescent="0.15">
      <c r="A29" s="9">
        <f t="shared" si="0"/>
        <v>0</v>
      </c>
      <c r="G29" s="12">
        <v>16</v>
      </c>
      <c r="H29" s="16">
        <f t="shared" si="1"/>
        <v>1.4475954411849923E-2</v>
      </c>
    </row>
    <row r="30" spans="1:8" x14ac:dyDescent="0.15">
      <c r="G30" s="12">
        <v>17</v>
      </c>
      <c r="H30" s="16">
        <f t="shared" si="1"/>
        <v>1.4186435323612924E-2</v>
      </c>
    </row>
    <row r="31" spans="1:8" x14ac:dyDescent="0.15">
      <c r="G31" s="12">
        <v>18</v>
      </c>
      <c r="H31" s="16">
        <f t="shared" si="1"/>
        <v>1.3902706617140664E-2</v>
      </c>
    </row>
    <row r="32" spans="1:8" x14ac:dyDescent="0.15">
      <c r="D32" s="33"/>
      <c r="G32" s="12">
        <v>19</v>
      </c>
      <c r="H32" s="16">
        <f t="shared" si="1"/>
        <v>1.362465248479785E-2</v>
      </c>
    </row>
    <row r="33" spans="7:8" x14ac:dyDescent="0.15">
      <c r="G33" s="12">
        <v>20</v>
      </c>
      <c r="H33" s="16">
        <f t="shared" si="1"/>
        <v>1.3352159435101894E-2</v>
      </c>
    </row>
    <row r="34" spans="7:8" x14ac:dyDescent="0.15">
      <c r="G34" s="12">
        <v>21</v>
      </c>
      <c r="H34" s="16">
        <f t="shared" si="1"/>
        <v>1.3085116246399856E-2</v>
      </c>
    </row>
    <row r="35" spans="7:8" x14ac:dyDescent="0.15">
      <c r="G35" s="12">
        <v>22</v>
      </c>
      <c r="H35" s="16">
        <f t="shared" si="1"/>
        <v>1.2823413921471858E-2</v>
      </c>
    </row>
    <row r="36" spans="7:8" x14ac:dyDescent="0.15">
      <c r="G36" s="12">
        <v>23</v>
      </c>
      <c r="H36" s="16">
        <f t="shared" si="1"/>
        <v>1.2566945643042419E-2</v>
      </c>
    </row>
    <row r="37" spans="7:8" x14ac:dyDescent="0.15">
      <c r="G37" s="12">
        <v>24</v>
      </c>
      <c r="H37" s="16">
        <f t="shared" si="1"/>
        <v>1.2315606730181571E-2</v>
      </c>
    </row>
    <row r="38" spans="7:8" ht="14" thickBot="1" x14ac:dyDescent="0.2">
      <c r="G38" s="12">
        <v>25</v>
      </c>
      <c r="H38" s="24">
        <f>IF(Rho&lt;1,IF(s=1,(1-Rho)*Rho^n,IF(s&gt;=n,((Lambda/Mu)^n)*P0/FACT(n),((Lambda/Mu)^n)*P0/(FACT(s)*(s^(n-s))))),NA())</f>
        <v>1.2069294595577939E-2</v>
      </c>
    </row>
  </sheetData>
  <dataConsolidate/>
  <mergeCells count="1">
    <mergeCell ref="B26:E26"/>
  </mergeCells>
  <phoneticPr fontId="12" type="noConversion"/>
  <dataValidations count="5">
    <dataValidation type="decimal" operator="greaterThanOrEqual" allowBlank="1" showInputMessage="1" showErrorMessage="1" errorTitle="Warning" error="t must be greater than or equal to 0." sqref="C9" xr:uid="{E1F8BCD2-F71A-3B4D-9C2D-D16137F0634C}">
      <formula1>0</formula1>
    </dataValidation>
    <dataValidation type="decimal" operator="greaterThanOrEqual" allowBlank="1" showInputMessage="1" showErrorMessage="1" error="t must be greater than or equal to 0." sqref="C12" xr:uid="{D2B5A36D-2DA4-1E4D-84E7-5FDBD35C3EE5}">
      <formula1>0</formula1>
    </dataValidation>
    <dataValidation type="whole" allowBlank="1" showInputMessage="1" showErrorMessage="1" error="The number of servers must be an integer between 1 and 25 (inclusive)." sqref="C6" xr:uid="{525F21F7-F3B8-8245-81AF-C6E95BE32CC3}">
      <formula1>1</formula1>
      <formula2>25</formula2>
    </dataValidation>
    <dataValidation type="decimal" operator="greaterThan" allowBlank="1" showInputMessage="1" showErrorMessage="1" error="The mean arrival rate must be greater than zero." sqref="C4" xr:uid="{6C69B760-C5E1-6142-9342-032EEF6B3FFC}">
      <formula1>0</formula1>
    </dataValidation>
    <dataValidation type="decimal" operator="greaterThan" allowBlank="1" showInputMessage="1" showErrorMessage="1" error="The mean service rate must be greater than zero." sqref="C5" xr:uid="{6B438843-21A2-AE46-90C2-8E6122A8B531}">
      <formula1>0</formula1>
    </dataValidation>
  </dataValidations>
  <printOptions headings="1" gridLines="1"/>
  <pageMargins left="0.75" right="0.75" top="1" bottom="1" header="0.5" footer="0.5"/>
  <pageSetup paperSize="0" scale="82" orientation="landscape" horizontalDpi="4294967292" verticalDpi="4294967292"/>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D29F9-94ED-694B-B25E-5EEEDB41B1B1}">
  <sheetPr>
    <pageSetUpPr fitToPage="1"/>
  </sheetPr>
  <dimension ref="A1:K38"/>
  <sheetViews>
    <sheetView topLeftCell="A2" zoomScale="140" zoomScaleNormal="140" workbookViewId="0">
      <selection activeCell="C28" sqref="C28"/>
    </sheetView>
  </sheetViews>
  <sheetFormatPr baseColWidth="10" defaultColWidth="10.7109375" defaultRowHeight="13" x14ac:dyDescent="0.15"/>
  <cols>
    <col min="1" max="1" width="9.42578125" style="4" customWidth="1"/>
    <col min="2" max="2" width="12.85546875" style="2" customWidth="1"/>
    <col min="3" max="3" width="9.42578125" style="3" customWidth="1"/>
    <col min="4" max="4" width="17.5703125" style="4" customWidth="1"/>
    <col min="5" max="5" width="27" style="4" customWidth="1"/>
    <col min="6" max="6" width="5.5703125" style="4" customWidth="1"/>
    <col min="7" max="7" width="4.85546875" style="2" bestFit="1" customWidth="1"/>
    <col min="8" max="8" width="12" style="4" bestFit="1" customWidth="1"/>
    <col min="9" max="9" width="10.7109375" style="4" customWidth="1"/>
    <col min="10" max="10" width="12.7109375" style="4" bestFit="1" customWidth="1"/>
    <col min="11" max="11" width="8.7109375" style="4" customWidth="1"/>
    <col min="12" max="16384" width="10.7109375" style="4"/>
  </cols>
  <sheetData>
    <row r="1" spans="1:11" ht="18" x14ac:dyDescent="0.2">
      <c r="A1" s="1" t="s">
        <v>0</v>
      </c>
    </row>
    <row r="2" spans="1:11" ht="14" thickBot="1" x14ac:dyDescent="0.2">
      <c r="D2" s="4" t="s">
        <v>66</v>
      </c>
    </row>
    <row r="3" spans="1:11" ht="14" thickBot="1" x14ac:dyDescent="0.2">
      <c r="C3" s="5" t="s">
        <v>1</v>
      </c>
      <c r="E3" s="4">
        <v>1</v>
      </c>
      <c r="F3" s="4">
        <v>24</v>
      </c>
      <c r="H3" s="6" t="s">
        <v>2</v>
      </c>
      <c r="J3" s="7" t="s">
        <v>3</v>
      </c>
      <c r="K3" s="8" t="s">
        <v>4</v>
      </c>
    </row>
    <row r="4" spans="1:11" x14ac:dyDescent="0.15">
      <c r="A4" s="9">
        <f t="shared" ref="A4:A29" si="0">IF(G13&lt;=s-1,((Lambda/Mu)^G13)/FACT(G13),0)</f>
        <v>1</v>
      </c>
      <c r="B4" s="10" t="s">
        <v>5</v>
      </c>
      <c r="C4" s="11">
        <f>16.89/2</f>
        <v>8.4450000000000003</v>
      </c>
      <c r="D4" s="4" t="s">
        <v>6</v>
      </c>
      <c r="E4" s="4">
        <f>(E3*F4)/F3</f>
        <v>8.3333333333333329E-2</v>
      </c>
      <c r="F4" s="4">
        <v>2</v>
      </c>
      <c r="G4" s="12" t="s">
        <v>7</v>
      </c>
      <c r="H4" s="13">
        <f>IF(Rho&lt;1,Lq+Lambda/Mu,NA())</f>
        <v>21.059684463494509</v>
      </c>
      <c r="J4" s="14" t="s">
        <v>8</v>
      </c>
      <c r="K4" s="15" t="s">
        <v>9</v>
      </c>
    </row>
    <row r="5" spans="1:11" ht="15" x14ac:dyDescent="0.2">
      <c r="A5" s="9">
        <f t="shared" si="0"/>
        <v>16.89</v>
      </c>
      <c r="B5" s="10" t="s">
        <v>10</v>
      </c>
      <c r="C5" s="11">
        <v>0.5</v>
      </c>
      <c r="D5" s="4" t="s">
        <v>11</v>
      </c>
      <c r="G5" s="12" t="s">
        <v>12</v>
      </c>
      <c r="H5" s="16">
        <f>IF(Rho&lt;1,Lambda*Mu*((Lambda/Mu)^s)/(FACT(s-1)*(s*Mu-Lambda)^2/P0),NA())</f>
        <v>4.1696844634945096</v>
      </c>
      <c r="J5" s="17" t="s">
        <v>13</v>
      </c>
      <c r="K5" s="18" t="s">
        <v>14</v>
      </c>
    </row>
    <row r="6" spans="1:11" x14ac:dyDescent="0.15">
      <c r="A6" s="9">
        <f t="shared" si="0"/>
        <v>142.63605000000001</v>
      </c>
      <c r="B6" s="2" t="s">
        <v>15</v>
      </c>
      <c r="C6" s="11">
        <v>19</v>
      </c>
      <c r="D6" s="4" t="s">
        <v>16</v>
      </c>
      <c r="G6" s="12"/>
      <c r="H6" s="16"/>
      <c r="I6" s="19"/>
      <c r="J6" s="17" t="s">
        <v>17</v>
      </c>
      <c r="K6" s="18" t="s">
        <v>18</v>
      </c>
    </row>
    <row r="7" spans="1:11" ht="14" thickBot="1" x14ac:dyDescent="0.2">
      <c r="A7" s="9">
        <f t="shared" si="0"/>
        <v>803.04096149999998</v>
      </c>
      <c r="G7" s="12" t="s">
        <v>19</v>
      </c>
      <c r="H7" s="16">
        <f>IF(Rho&lt;1,L/Lambda,NA())</f>
        <v>2.4937459400230324</v>
      </c>
      <c r="I7" s="3"/>
      <c r="J7" s="17" t="s">
        <v>20</v>
      </c>
      <c r="K7" s="18" t="s">
        <v>21</v>
      </c>
    </row>
    <row r="8" spans="1:11" ht="16" thickBot="1" x14ac:dyDescent="0.25">
      <c r="A8" s="9">
        <f t="shared" si="0"/>
        <v>3390.8404599337505</v>
      </c>
      <c r="B8" s="12" t="s">
        <v>22</v>
      </c>
      <c r="C8" s="20">
        <f>IF((s-1-Lambda/Mu)=0,EXP(-Mu*C9)*(1+P0*((Lambda/Mu)^s)/(FACT(s)*(1-Rho))*Mu*C9),EXP(-Mu*C9)*(1+P0*((Lambda/Mu)^s)/(FACT(s)*(1-Rho))*(1-EXP(-Mu*C9*(s-1-Lambda/Mu)))/(s-1-Lambda/Mu)))</f>
        <v>0.97953385303271023</v>
      </c>
      <c r="G8" s="12" t="s">
        <v>23</v>
      </c>
      <c r="H8" s="16">
        <f>IF(Rho&lt;1,Lq/Lambda,NA())</f>
        <v>0.49374594002303251</v>
      </c>
      <c r="I8" s="3"/>
      <c r="J8" s="17" t="s">
        <v>24</v>
      </c>
      <c r="K8" s="18" t="s">
        <v>25</v>
      </c>
    </row>
    <row r="9" spans="1:11" x14ac:dyDescent="0.15">
      <c r="A9" s="9">
        <f t="shared" si="0"/>
        <v>11454.259073656209</v>
      </c>
      <c r="B9" s="2" t="s">
        <v>26</v>
      </c>
      <c r="C9" s="11">
        <f>E4</f>
        <v>8.3333333333333329E-2</v>
      </c>
      <c r="E9" s="21" t="str">
        <f>IF(Rho&gt;=1,"Model invalid because:","")</f>
        <v/>
      </c>
      <c r="G9" s="12"/>
      <c r="H9" s="16"/>
      <c r="J9" s="17" t="s">
        <v>27</v>
      </c>
      <c r="K9" s="18" t="s">
        <v>28</v>
      </c>
    </row>
    <row r="10" spans="1:11" ht="14" thickBot="1" x14ac:dyDescent="0.2">
      <c r="A10" s="9">
        <f t="shared" si="0"/>
        <v>32243.73929234223</v>
      </c>
      <c r="E10" s="22" t="str">
        <f>IF(Rho&gt;=1,"   r   &gt;=   1","")</f>
        <v/>
      </c>
      <c r="G10" s="23" t="s">
        <v>29</v>
      </c>
      <c r="H10" s="24">
        <f>Lambda/(s*Mu)</f>
        <v>0.88894736842105271</v>
      </c>
      <c r="J10" s="17" t="s">
        <v>30</v>
      </c>
      <c r="K10" s="18" t="s">
        <v>31</v>
      </c>
    </row>
    <row r="11" spans="1:11" ht="16" thickBot="1" x14ac:dyDescent="0.25">
      <c r="A11" s="9">
        <f t="shared" si="0"/>
        <v>77799.536663951469</v>
      </c>
      <c r="B11" s="12" t="s">
        <v>32</v>
      </c>
      <c r="C11" s="20">
        <f ca="1">(1-SUM(OFFSET(P0,0,0,s,1)))*EXP(-s*Mu*(1-Rho)*C12)</f>
        <v>0.47706139519419816</v>
      </c>
      <c r="J11" s="17" t="s">
        <v>33</v>
      </c>
      <c r="K11" s="18" t="s">
        <v>34</v>
      </c>
    </row>
    <row r="12" spans="1:11" ht="16" thickBot="1" x14ac:dyDescent="0.25">
      <c r="A12" s="9">
        <f t="shared" si="0"/>
        <v>164254.27178176757</v>
      </c>
      <c r="B12" s="2" t="s">
        <v>26</v>
      </c>
      <c r="C12" s="11">
        <f>E4</f>
        <v>8.3333333333333329E-2</v>
      </c>
      <c r="G12" s="12" t="s">
        <v>24</v>
      </c>
      <c r="H12" s="25" t="s">
        <v>35</v>
      </c>
      <c r="J12" s="17" t="s">
        <v>36</v>
      </c>
      <c r="K12" s="18" t="s">
        <v>37</v>
      </c>
    </row>
    <row r="13" spans="1:11" x14ac:dyDescent="0.15">
      <c r="A13" s="9">
        <f t="shared" si="0"/>
        <v>308250.51671045047</v>
      </c>
      <c r="G13" s="12">
        <v>0</v>
      </c>
      <c r="H13" s="13">
        <f>IF(Rho&lt;1,1/(SUM(A4:A29)+((Lambda/Mu)^s)/(FACT(s)*(1-Lambda/(s*Mu)))),NA())</f>
        <v>3.3297845269866813E-8</v>
      </c>
      <c r="J13" s="17" t="s">
        <v>38</v>
      </c>
      <c r="K13" s="18" t="s">
        <v>39</v>
      </c>
    </row>
    <row r="14" spans="1:11" x14ac:dyDescent="0.15">
      <c r="A14" s="9">
        <f t="shared" si="0"/>
        <v>520635.12272395095</v>
      </c>
      <c r="B14" s="4"/>
      <c r="C14" s="4"/>
      <c r="G14" s="12">
        <v>1</v>
      </c>
      <c r="H14" s="16">
        <f t="shared" ref="H14:H37" si="1">IF(Rho&lt;1,IF(s=1,(1-Rho)*Rho^n,IF(s&gt;=n,((Lambda/Mu)^n)*P0/FACT(n),((Lambda/Mu)^n)*P0/(FACT(s)*(s^(n-s))))),NA())</f>
        <v>5.6240060660805052E-7</v>
      </c>
      <c r="J14" s="17" t="s">
        <v>40</v>
      </c>
      <c r="K14" s="18" t="s">
        <v>41</v>
      </c>
    </row>
    <row r="15" spans="1:11" x14ac:dyDescent="0.15">
      <c r="A15" s="9">
        <f t="shared" si="0"/>
        <v>799411.56570977543</v>
      </c>
      <c r="B15" s="4"/>
      <c r="C15" s="4"/>
      <c r="G15" s="12">
        <v>2</v>
      </c>
      <c r="H15" s="16">
        <f t="shared" si="1"/>
        <v>4.7494731228049868E-6</v>
      </c>
      <c r="J15" s="17" t="s">
        <v>42</v>
      </c>
      <c r="K15" s="18" t="s">
        <v>43</v>
      </c>
    </row>
    <row r="16" spans="1:11" ht="14" thickBot="1" x14ac:dyDescent="0.2">
      <c r="A16" s="9">
        <f t="shared" si="0"/>
        <v>1125171.7787365091</v>
      </c>
      <c r="B16" s="4"/>
      <c r="C16" s="4"/>
      <c r="G16" s="12">
        <v>3</v>
      </c>
      <c r="H16" s="16">
        <f t="shared" si="1"/>
        <v>2.6739533681392074E-5</v>
      </c>
      <c r="J16" s="26" t="s">
        <v>44</v>
      </c>
      <c r="K16" s="27" t="s">
        <v>45</v>
      </c>
    </row>
    <row r="17" spans="1:8" x14ac:dyDescent="0.15">
      <c r="A17" s="9">
        <f t="shared" si="0"/>
        <v>1461857.7956045878</v>
      </c>
      <c r="B17" s="4"/>
      <c r="C17" s="4"/>
      <c r="G17" s="12">
        <v>4</v>
      </c>
      <c r="H17" s="16">
        <f t="shared" si="1"/>
        <v>1.1290768096967805E-4</v>
      </c>
    </row>
    <row r="18" spans="1:8" x14ac:dyDescent="0.15">
      <c r="A18" s="9">
        <f t="shared" si="0"/>
        <v>1763627.0119829634</v>
      </c>
      <c r="B18" s="4"/>
      <c r="G18" s="12">
        <v>5</v>
      </c>
      <c r="H18" s="16">
        <f t="shared" si="1"/>
        <v>3.8140214631557248E-4</v>
      </c>
    </row>
    <row r="19" spans="1:8" x14ac:dyDescent="0.15">
      <c r="A19" s="9">
        <f t="shared" si="0"/>
        <v>1985844.0154928165</v>
      </c>
      <c r="B19" s="4"/>
      <c r="G19" s="12">
        <v>6</v>
      </c>
      <c r="H19" s="16">
        <f t="shared" si="1"/>
        <v>1.0736470418783364E-3</v>
      </c>
    </row>
    <row r="20" spans="1:8" x14ac:dyDescent="0.15">
      <c r="A20" s="9">
        <f t="shared" si="0"/>
        <v>2096306.5888546049</v>
      </c>
      <c r="B20" s="4"/>
      <c r="G20" s="12">
        <v>7</v>
      </c>
      <c r="H20" s="16">
        <f t="shared" si="1"/>
        <v>2.5905569339035859E-3</v>
      </c>
    </row>
    <row r="21" spans="1:8" x14ac:dyDescent="0.15">
      <c r="A21" s="9">
        <f t="shared" si="0"/>
        <v>2082742.252103193</v>
      </c>
      <c r="G21" s="12">
        <v>8</v>
      </c>
      <c r="H21" s="16">
        <f t="shared" si="1"/>
        <v>5.4693133267039468E-3</v>
      </c>
    </row>
    <row r="22" spans="1:8" x14ac:dyDescent="0.15">
      <c r="A22" s="9">
        <f t="shared" si="0"/>
        <v>1954306.4798901626</v>
      </c>
      <c r="G22" s="12">
        <v>9</v>
      </c>
      <c r="H22" s="16">
        <f t="shared" si="1"/>
        <v>1.0264078009781075E-2</v>
      </c>
    </row>
    <row r="23" spans="1:8" x14ac:dyDescent="0.15">
      <c r="A23" s="9">
        <f t="shared" si="0"/>
        <v>0</v>
      </c>
      <c r="G23" s="12">
        <v>10</v>
      </c>
      <c r="H23" s="16">
        <f t="shared" si="1"/>
        <v>1.7336027758520237E-2</v>
      </c>
    </row>
    <row r="24" spans="1:8" x14ac:dyDescent="0.15">
      <c r="A24" s="9">
        <f t="shared" si="0"/>
        <v>0</v>
      </c>
      <c r="G24" s="12">
        <v>11</v>
      </c>
      <c r="H24" s="16">
        <f t="shared" si="1"/>
        <v>2.6618682621946072E-2</v>
      </c>
    </row>
    <row r="25" spans="1:8" ht="46" customHeight="1" x14ac:dyDescent="0.15">
      <c r="A25" s="32" t="s">
        <v>56</v>
      </c>
      <c r="B25" s="41" t="s">
        <v>84</v>
      </c>
      <c r="C25" s="41"/>
      <c r="D25" s="41"/>
      <c r="E25" s="41"/>
      <c r="F25" s="41"/>
      <c r="G25" s="12">
        <v>12</v>
      </c>
      <c r="H25" s="16">
        <f t="shared" si="1"/>
        <v>3.7465795790389105E-2</v>
      </c>
    </row>
    <row r="26" spans="1:8" x14ac:dyDescent="0.15">
      <c r="A26" s="32"/>
      <c r="B26" s="34"/>
      <c r="G26" s="12">
        <v>13</v>
      </c>
      <c r="H26" s="16">
        <f t="shared" si="1"/>
        <v>4.8676714684590144E-2</v>
      </c>
    </row>
    <row r="27" spans="1:8" x14ac:dyDescent="0.15">
      <c r="A27" s="32"/>
      <c r="B27" s="34"/>
      <c r="G27" s="12">
        <v>14</v>
      </c>
      <c r="H27" s="16">
        <f t="shared" si="1"/>
        <v>5.8724979358766256E-2</v>
      </c>
    </row>
    <row r="28" spans="1:8" ht="17" customHeight="1" x14ac:dyDescent="0.15">
      <c r="A28" s="32"/>
      <c r="B28" s="36"/>
      <c r="C28" s="36"/>
      <c r="D28" s="36"/>
      <c r="E28" s="36"/>
      <c r="G28" s="12">
        <v>15</v>
      </c>
      <c r="H28" s="16">
        <f t="shared" si="1"/>
        <v>6.6124326757970794E-2</v>
      </c>
    </row>
    <row r="29" spans="1:8" x14ac:dyDescent="0.15">
      <c r="A29" s="9">
        <f t="shared" si="0"/>
        <v>0</v>
      </c>
      <c r="G29" s="12">
        <v>16</v>
      </c>
      <c r="H29" s="16">
        <f t="shared" si="1"/>
        <v>6.9802492433882937E-2</v>
      </c>
    </row>
    <row r="30" spans="1:8" x14ac:dyDescent="0.15">
      <c r="G30" s="12">
        <v>17</v>
      </c>
      <c r="H30" s="16">
        <f t="shared" si="1"/>
        <v>6.9350829247546056E-2</v>
      </c>
    </row>
    <row r="31" spans="1:8" x14ac:dyDescent="0.15">
      <c r="G31" s="12">
        <v>18</v>
      </c>
      <c r="H31" s="16">
        <f t="shared" si="1"/>
        <v>6.5074194777280714E-2</v>
      </c>
    </row>
    <row r="32" spans="1:8" x14ac:dyDescent="0.15">
      <c r="D32" s="33"/>
      <c r="G32" s="12">
        <v>19</v>
      </c>
      <c r="H32" s="16">
        <f t="shared" si="1"/>
        <v>5.7847534199382697E-2</v>
      </c>
    </row>
    <row r="33" spans="7:8" x14ac:dyDescent="0.15">
      <c r="G33" s="12">
        <v>20</v>
      </c>
      <c r="H33" s="16">
        <f t="shared" si="1"/>
        <v>5.1423413296188096E-2</v>
      </c>
    </row>
    <row r="34" spans="7:8" x14ac:dyDescent="0.15">
      <c r="G34" s="12">
        <v>21</v>
      </c>
      <c r="H34" s="16">
        <f t="shared" si="1"/>
        <v>4.5712707924874578E-2</v>
      </c>
    </row>
    <row r="35" spans="7:8" x14ac:dyDescent="0.15">
      <c r="G35" s="12">
        <v>22</v>
      </c>
      <c r="H35" s="16">
        <f t="shared" si="1"/>
        <v>4.0636191413217455E-2</v>
      </c>
    </row>
    <row r="36" spans="7:8" x14ac:dyDescent="0.15">
      <c r="G36" s="12">
        <v>23</v>
      </c>
      <c r="H36" s="16">
        <f t="shared" si="1"/>
        <v>3.612343541943383E-2</v>
      </c>
    </row>
    <row r="37" spans="7:8" x14ac:dyDescent="0.15">
      <c r="G37" s="12">
        <v>24</v>
      </c>
      <c r="H37" s="16">
        <f t="shared" si="1"/>
        <v>3.2111832854433552E-2</v>
      </c>
    </row>
    <row r="38" spans="7:8" ht="14" thickBot="1" x14ac:dyDescent="0.2">
      <c r="G38" s="12">
        <v>25</v>
      </c>
      <c r="H38" s="24">
        <f>IF(Rho&lt;1,IF(s=1,(1-Rho)*Rho^n,IF(s&gt;=n,((Lambda/Mu)^n)*P0/FACT(n),((Lambda/Mu)^n)*P0/(FACT(s)*(s^(n-s))))),NA())</f>
        <v>2.8545729311125412E-2</v>
      </c>
    </row>
  </sheetData>
  <dataConsolidate/>
  <mergeCells count="1">
    <mergeCell ref="B25:F25"/>
  </mergeCells>
  <dataValidations count="5">
    <dataValidation type="decimal" operator="greaterThan" allowBlank="1" showInputMessage="1" showErrorMessage="1" error="The mean service rate must be greater than zero." sqref="C5" xr:uid="{E4B08C5F-8945-BE4A-83AE-337CD18986BA}">
      <formula1>0</formula1>
    </dataValidation>
    <dataValidation type="decimal" operator="greaterThan" allowBlank="1" showInputMessage="1" showErrorMessage="1" error="The mean arrival rate must be greater than zero." sqref="C4" xr:uid="{5F5D388F-8C45-5F41-846D-915E00A76CCD}">
      <formula1>0</formula1>
    </dataValidation>
    <dataValidation type="whole" allowBlank="1" showInputMessage="1" showErrorMessage="1" error="The number of servers must be an integer between 1 and 25 (inclusive)." sqref="C6" xr:uid="{0DB73EBB-E25D-734A-AA56-5141F0F163C4}">
      <formula1>1</formula1>
      <formula2>25</formula2>
    </dataValidation>
    <dataValidation type="decimal" operator="greaterThanOrEqual" allowBlank="1" showInputMessage="1" showErrorMessage="1" error="t must be greater than or equal to 0." sqref="C12" xr:uid="{8DFCD953-424A-B24C-B1A4-DCA5D589B1A5}">
      <formula1>0</formula1>
    </dataValidation>
    <dataValidation type="decimal" operator="greaterThanOrEqual" allowBlank="1" showInputMessage="1" showErrorMessage="1" errorTitle="Warning" error="t must be greater than or equal to 0." sqref="C9" xr:uid="{DA00265C-D314-A746-9F17-9AF95977E59B}">
      <formula1>0</formula1>
    </dataValidation>
  </dataValidations>
  <printOptions headings="1" gridLines="1"/>
  <pageMargins left="0.75" right="0.75" top="1" bottom="1" header="0.5" footer="0.5"/>
  <pageSetup paperSize="0" scale="82" orientation="landscape" horizontalDpi="4294967292" verticalDpi="4294967292"/>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004AA-2EA7-A74A-B82C-B80D20EDAB9C}">
  <dimension ref="A1:I93"/>
  <sheetViews>
    <sheetView zoomScale="190" zoomScaleNormal="190" workbookViewId="0">
      <selection activeCell="G15" sqref="G15"/>
    </sheetView>
  </sheetViews>
  <sheetFormatPr baseColWidth="10" defaultColWidth="7.5703125" defaultRowHeight="15" x14ac:dyDescent="0.2"/>
  <cols>
    <col min="1" max="1" width="5.85546875" style="29" bestFit="1" customWidth="1"/>
    <col min="2" max="2" width="16" style="29" bestFit="1" customWidth="1"/>
    <col min="3" max="3" width="6" style="29" bestFit="1" customWidth="1"/>
    <col min="4" max="4" width="10.5703125" style="29" bestFit="1" customWidth="1"/>
    <col min="5" max="16384" width="7.5703125" style="29"/>
  </cols>
  <sheetData>
    <row r="1" spans="1:9" x14ac:dyDescent="0.2">
      <c r="A1" s="28" t="s">
        <v>46</v>
      </c>
      <c r="B1" s="28" t="s">
        <v>47</v>
      </c>
      <c r="C1" s="28" t="s">
        <v>48</v>
      </c>
      <c r="D1" s="28" t="s">
        <v>49</v>
      </c>
      <c r="G1" s="29" t="s">
        <v>50</v>
      </c>
      <c r="H1" s="29">
        <f>6424/(91*24)</f>
        <v>2.9413919413919416</v>
      </c>
      <c r="I1" s="29" t="s">
        <v>51</v>
      </c>
    </row>
    <row r="2" spans="1:9" x14ac:dyDescent="0.2">
      <c r="A2" s="30">
        <v>43922</v>
      </c>
      <c r="B2" s="29">
        <v>78</v>
      </c>
      <c r="C2" s="29">
        <v>8</v>
      </c>
      <c r="D2" s="29">
        <v>70</v>
      </c>
    </row>
    <row r="3" spans="1:9" x14ac:dyDescent="0.2">
      <c r="A3" s="30">
        <v>43923</v>
      </c>
      <c r="B3" s="29">
        <v>59</v>
      </c>
      <c r="C3" s="29">
        <v>5</v>
      </c>
      <c r="D3" s="29">
        <v>54</v>
      </c>
      <c r="G3" s="29" t="s">
        <v>50</v>
      </c>
      <c r="H3" s="29">
        <f>540/(91*24)</f>
        <v>0.24725274725274726</v>
      </c>
      <c r="I3" s="29" t="s">
        <v>60</v>
      </c>
    </row>
    <row r="4" spans="1:9" x14ac:dyDescent="0.2">
      <c r="A4" s="30">
        <v>43924</v>
      </c>
      <c r="B4" s="29">
        <v>72</v>
      </c>
      <c r="C4" s="29">
        <v>3</v>
      </c>
      <c r="D4" s="29">
        <v>69</v>
      </c>
    </row>
    <row r="5" spans="1:9" x14ac:dyDescent="0.2">
      <c r="A5" s="30">
        <v>43925</v>
      </c>
      <c r="B5" s="29">
        <v>60</v>
      </c>
      <c r="C5" s="29">
        <v>3</v>
      </c>
      <c r="D5" s="29">
        <v>57</v>
      </c>
      <c r="H5" s="29">
        <v>1</v>
      </c>
      <c r="I5" s="29">
        <f>H3</f>
        <v>0.24725274725274726</v>
      </c>
    </row>
    <row r="6" spans="1:9" x14ac:dyDescent="0.2">
      <c r="A6" s="30">
        <v>43926</v>
      </c>
      <c r="B6" s="29">
        <v>73</v>
      </c>
      <c r="C6" s="29">
        <v>7</v>
      </c>
      <c r="D6" s="29">
        <v>66</v>
      </c>
      <c r="H6" s="29">
        <v>24</v>
      </c>
      <c r="I6" s="29">
        <f>H6*I5</f>
        <v>5.9340659340659343</v>
      </c>
    </row>
    <row r="7" spans="1:9" x14ac:dyDescent="0.2">
      <c r="A7" s="30">
        <v>43927</v>
      </c>
      <c r="B7" s="29">
        <v>60</v>
      </c>
      <c r="C7" s="29">
        <v>3</v>
      </c>
      <c r="D7" s="29">
        <v>57</v>
      </c>
    </row>
    <row r="8" spans="1:9" x14ac:dyDescent="0.2">
      <c r="A8" s="30">
        <v>43928</v>
      </c>
      <c r="B8" s="29">
        <v>53</v>
      </c>
      <c r="C8" s="29">
        <v>4</v>
      </c>
      <c r="D8" s="29">
        <v>49</v>
      </c>
      <c r="G8" s="29" t="s">
        <v>50</v>
      </c>
      <c r="H8" s="29">
        <f>5884/(91*24)</f>
        <v>2.6941391941391943</v>
      </c>
      <c r="I8" s="29" t="s">
        <v>62</v>
      </c>
    </row>
    <row r="9" spans="1:9" x14ac:dyDescent="0.2">
      <c r="A9" s="30">
        <v>43929</v>
      </c>
      <c r="B9" s="29">
        <v>59</v>
      </c>
      <c r="C9" s="29">
        <v>3</v>
      </c>
      <c r="D9" s="29">
        <v>56</v>
      </c>
      <c r="H9" s="29">
        <f>(20%*5884)/(91*24)</f>
        <v>0.5388278388278388</v>
      </c>
      <c r="I9" s="29" t="s">
        <v>71</v>
      </c>
    </row>
    <row r="10" spans="1:9" x14ac:dyDescent="0.2">
      <c r="A10" s="30">
        <v>43930</v>
      </c>
      <c r="B10" s="29">
        <v>64</v>
      </c>
      <c r="C10" s="29">
        <v>7</v>
      </c>
      <c r="D10" s="29">
        <v>57</v>
      </c>
    </row>
    <row r="11" spans="1:9" x14ac:dyDescent="0.2">
      <c r="A11" s="30">
        <v>43931</v>
      </c>
      <c r="B11" s="29">
        <v>74</v>
      </c>
      <c r="C11" s="29">
        <v>4</v>
      </c>
      <c r="D11" s="29">
        <v>70</v>
      </c>
      <c r="H11" s="29">
        <v>1</v>
      </c>
      <c r="I11" s="29">
        <f>H9</f>
        <v>0.5388278388278388</v>
      </c>
    </row>
    <row r="12" spans="1:9" x14ac:dyDescent="0.2">
      <c r="A12" s="30">
        <v>43932</v>
      </c>
      <c r="B12" s="29">
        <v>57</v>
      </c>
      <c r="C12" s="29">
        <v>3</v>
      </c>
      <c r="D12" s="29">
        <v>54</v>
      </c>
      <c r="H12" s="29">
        <v>24</v>
      </c>
      <c r="I12" s="29">
        <f>H12*I11</f>
        <v>12.931868131868132</v>
      </c>
    </row>
    <row r="13" spans="1:9" x14ac:dyDescent="0.2">
      <c r="A13" s="30">
        <v>43933</v>
      </c>
      <c r="B13" s="29">
        <v>69</v>
      </c>
      <c r="C13" s="29">
        <v>6</v>
      </c>
      <c r="D13" s="29">
        <v>63</v>
      </c>
    </row>
    <row r="14" spans="1:9" x14ac:dyDescent="0.2">
      <c r="A14" s="30">
        <v>43934</v>
      </c>
      <c r="B14" s="29">
        <v>56</v>
      </c>
      <c r="C14" s="29">
        <v>6</v>
      </c>
      <c r="D14" s="29">
        <v>50</v>
      </c>
    </row>
    <row r="15" spans="1:9" x14ac:dyDescent="0.2">
      <c r="A15" s="30">
        <v>43935</v>
      </c>
      <c r="B15" s="29">
        <v>61</v>
      </c>
      <c r="C15" s="29">
        <v>7</v>
      </c>
      <c r="D15" s="29">
        <v>54</v>
      </c>
    </row>
    <row r="16" spans="1:9" x14ac:dyDescent="0.2">
      <c r="A16" s="30">
        <v>43936</v>
      </c>
      <c r="B16" s="29">
        <v>73</v>
      </c>
      <c r="C16" s="29">
        <v>7</v>
      </c>
      <c r="D16" s="29">
        <v>66</v>
      </c>
    </row>
    <row r="17" spans="1:4" x14ac:dyDescent="0.2">
      <c r="A17" s="30">
        <v>43937</v>
      </c>
      <c r="B17" s="29">
        <v>77</v>
      </c>
      <c r="C17" s="29">
        <v>8</v>
      </c>
      <c r="D17" s="29">
        <v>69</v>
      </c>
    </row>
    <row r="18" spans="1:4" x14ac:dyDescent="0.2">
      <c r="A18" s="30">
        <v>43938</v>
      </c>
      <c r="B18" s="29">
        <v>59</v>
      </c>
      <c r="C18" s="29">
        <v>6</v>
      </c>
      <c r="D18" s="29">
        <v>53</v>
      </c>
    </row>
    <row r="19" spans="1:4" x14ac:dyDescent="0.2">
      <c r="A19" s="30">
        <v>43939</v>
      </c>
      <c r="B19" s="29">
        <v>90</v>
      </c>
      <c r="C19" s="29">
        <v>9</v>
      </c>
      <c r="D19" s="29">
        <v>81</v>
      </c>
    </row>
    <row r="20" spans="1:4" x14ac:dyDescent="0.2">
      <c r="A20" s="30">
        <v>43940</v>
      </c>
      <c r="B20" s="29">
        <v>77</v>
      </c>
      <c r="C20" s="29">
        <v>7</v>
      </c>
      <c r="D20" s="29">
        <v>70</v>
      </c>
    </row>
    <row r="21" spans="1:4" x14ac:dyDescent="0.2">
      <c r="A21" s="30">
        <v>43941</v>
      </c>
      <c r="B21" s="29">
        <v>75</v>
      </c>
      <c r="C21" s="29">
        <v>10</v>
      </c>
      <c r="D21" s="29">
        <v>65</v>
      </c>
    </row>
    <row r="22" spans="1:4" x14ac:dyDescent="0.2">
      <c r="A22" s="30">
        <v>43942</v>
      </c>
      <c r="B22" s="29">
        <v>67</v>
      </c>
      <c r="C22" s="29">
        <v>6</v>
      </c>
      <c r="D22" s="29">
        <v>61</v>
      </c>
    </row>
    <row r="23" spans="1:4" x14ac:dyDescent="0.2">
      <c r="A23" s="30">
        <v>43943</v>
      </c>
      <c r="B23" s="29">
        <v>78</v>
      </c>
      <c r="C23" s="29">
        <v>4</v>
      </c>
      <c r="D23" s="29">
        <v>74</v>
      </c>
    </row>
    <row r="24" spans="1:4" x14ac:dyDescent="0.2">
      <c r="A24" s="30">
        <v>43944</v>
      </c>
      <c r="B24" s="29">
        <v>72</v>
      </c>
      <c r="C24" s="29">
        <v>8</v>
      </c>
      <c r="D24" s="29">
        <v>64</v>
      </c>
    </row>
    <row r="25" spans="1:4" x14ac:dyDescent="0.2">
      <c r="A25" s="30">
        <v>43945</v>
      </c>
      <c r="B25" s="29">
        <v>85</v>
      </c>
      <c r="C25" s="29">
        <v>6</v>
      </c>
      <c r="D25" s="29">
        <v>79</v>
      </c>
    </row>
    <row r="26" spans="1:4" x14ac:dyDescent="0.2">
      <c r="A26" s="30">
        <v>43946</v>
      </c>
      <c r="B26" s="29">
        <v>81</v>
      </c>
      <c r="C26" s="29">
        <v>9</v>
      </c>
      <c r="D26" s="29">
        <v>72</v>
      </c>
    </row>
    <row r="27" spans="1:4" x14ac:dyDescent="0.2">
      <c r="A27" s="30">
        <v>43947</v>
      </c>
      <c r="B27" s="29">
        <v>63</v>
      </c>
      <c r="C27" s="29">
        <v>6</v>
      </c>
      <c r="D27" s="29">
        <v>57</v>
      </c>
    </row>
    <row r="28" spans="1:4" x14ac:dyDescent="0.2">
      <c r="A28" s="30">
        <v>43948</v>
      </c>
      <c r="B28" s="29">
        <v>77</v>
      </c>
      <c r="C28" s="29">
        <v>4</v>
      </c>
      <c r="D28" s="29">
        <v>73</v>
      </c>
    </row>
    <row r="29" spans="1:4" x14ac:dyDescent="0.2">
      <c r="A29" s="30">
        <v>43949</v>
      </c>
      <c r="B29" s="29">
        <v>78</v>
      </c>
      <c r="C29" s="29">
        <v>8</v>
      </c>
      <c r="D29" s="29">
        <v>70</v>
      </c>
    </row>
    <row r="30" spans="1:4" x14ac:dyDescent="0.2">
      <c r="A30" s="30">
        <v>43950</v>
      </c>
      <c r="B30" s="29">
        <v>63</v>
      </c>
      <c r="C30" s="29">
        <v>7</v>
      </c>
      <c r="D30" s="29">
        <v>56</v>
      </c>
    </row>
    <row r="31" spans="1:4" x14ac:dyDescent="0.2">
      <c r="A31" s="30">
        <v>43951</v>
      </c>
      <c r="B31" s="29">
        <v>55</v>
      </c>
      <c r="C31" s="29">
        <v>4</v>
      </c>
      <c r="D31" s="29">
        <v>51</v>
      </c>
    </row>
    <row r="32" spans="1:4" x14ac:dyDescent="0.2">
      <c r="A32" s="30">
        <v>43952</v>
      </c>
      <c r="B32" s="29">
        <v>67</v>
      </c>
      <c r="C32" s="29">
        <v>4</v>
      </c>
      <c r="D32" s="29">
        <v>63</v>
      </c>
    </row>
    <row r="33" spans="1:4" x14ac:dyDescent="0.2">
      <c r="A33" s="30">
        <v>43953</v>
      </c>
      <c r="B33" s="29">
        <v>59</v>
      </c>
      <c r="C33" s="29">
        <v>2</v>
      </c>
      <c r="D33" s="29">
        <v>57</v>
      </c>
    </row>
    <row r="34" spans="1:4" x14ac:dyDescent="0.2">
      <c r="A34" s="30">
        <v>43954</v>
      </c>
      <c r="B34" s="29">
        <v>82</v>
      </c>
      <c r="C34" s="29">
        <v>9</v>
      </c>
      <c r="D34" s="29">
        <v>73</v>
      </c>
    </row>
    <row r="35" spans="1:4" x14ac:dyDescent="0.2">
      <c r="A35" s="30">
        <v>43955</v>
      </c>
      <c r="B35" s="29">
        <v>74</v>
      </c>
      <c r="C35" s="29">
        <v>6</v>
      </c>
      <c r="D35" s="29">
        <v>68</v>
      </c>
    </row>
    <row r="36" spans="1:4" x14ac:dyDescent="0.2">
      <c r="A36" s="30">
        <v>43956</v>
      </c>
      <c r="B36" s="29">
        <v>70</v>
      </c>
      <c r="C36" s="29">
        <v>7</v>
      </c>
      <c r="D36" s="29">
        <v>63</v>
      </c>
    </row>
    <row r="37" spans="1:4" x14ac:dyDescent="0.2">
      <c r="A37" s="30">
        <v>43957</v>
      </c>
      <c r="B37" s="29">
        <v>73</v>
      </c>
      <c r="C37" s="29">
        <v>6</v>
      </c>
      <c r="D37" s="29">
        <v>67</v>
      </c>
    </row>
    <row r="38" spans="1:4" x14ac:dyDescent="0.2">
      <c r="A38" s="30">
        <v>43958</v>
      </c>
      <c r="B38" s="29">
        <v>84</v>
      </c>
      <c r="C38" s="29">
        <v>3</v>
      </c>
      <c r="D38" s="29">
        <v>81</v>
      </c>
    </row>
    <row r="39" spans="1:4" x14ac:dyDescent="0.2">
      <c r="A39" s="30">
        <v>43959</v>
      </c>
      <c r="B39" s="29">
        <v>63</v>
      </c>
      <c r="C39" s="29">
        <v>4</v>
      </c>
      <c r="D39" s="29">
        <v>59</v>
      </c>
    </row>
    <row r="40" spans="1:4" x14ac:dyDescent="0.2">
      <c r="A40" s="30">
        <v>43960</v>
      </c>
      <c r="B40" s="29">
        <v>59</v>
      </c>
      <c r="C40" s="29">
        <v>4</v>
      </c>
      <c r="D40" s="29">
        <v>55</v>
      </c>
    </row>
    <row r="41" spans="1:4" x14ac:dyDescent="0.2">
      <c r="A41" s="30">
        <v>43961</v>
      </c>
      <c r="B41" s="29">
        <v>76</v>
      </c>
      <c r="C41" s="29">
        <v>9</v>
      </c>
      <c r="D41" s="29">
        <v>67</v>
      </c>
    </row>
    <row r="42" spans="1:4" x14ac:dyDescent="0.2">
      <c r="A42" s="30">
        <v>43962</v>
      </c>
      <c r="B42" s="29">
        <v>67</v>
      </c>
      <c r="C42" s="29">
        <v>4</v>
      </c>
      <c r="D42" s="29">
        <v>63</v>
      </c>
    </row>
    <row r="43" spans="1:4" x14ac:dyDescent="0.2">
      <c r="A43" s="30">
        <v>43963</v>
      </c>
      <c r="B43" s="29">
        <v>73</v>
      </c>
      <c r="C43" s="29">
        <v>5</v>
      </c>
      <c r="D43" s="29">
        <v>68</v>
      </c>
    </row>
    <row r="44" spans="1:4" x14ac:dyDescent="0.2">
      <c r="A44" s="30">
        <v>43964</v>
      </c>
      <c r="B44" s="29">
        <v>83</v>
      </c>
      <c r="C44" s="29">
        <v>4</v>
      </c>
      <c r="D44" s="29">
        <v>79</v>
      </c>
    </row>
    <row r="45" spans="1:4" x14ac:dyDescent="0.2">
      <c r="A45" s="30">
        <v>43965</v>
      </c>
      <c r="B45" s="29">
        <v>75</v>
      </c>
      <c r="C45" s="29">
        <v>6</v>
      </c>
      <c r="D45" s="29">
        <v>69</v>
      </c>
    </row>
    <row r="46" spans="1:4" x14ac:dyDescent="0.2">
      <c r="A46" s="30">
        <v>43966</v>
      </c>
      <c r="B46" s="29">
        <v>69</v>
      </c>
      <c r="C46" s="29">
        <v>2</v>
      </c>
      <c r="D46" s="29">
        <v>67</v>
      </c>
    </row>
    <row r="47" spans="1:4" x14ac:dyDescent="0.2">
      <c r="A47" s="30">
        <v>43967</v>
      </c>
      <c r="B47" s="29">
        <v>78</v>
      </c>
      <c r="C47" s="29">
        <v>10</v>
      </c>
      <c r="D47" s="29">
        <v>68</v>
      </c>
    </row>
    <row r="48" spans="1:4" x14ac:dyDescent="0.2">
      <c r="A48" s="30">
        <v>43968</v>
      </c>
      <c r="B48" s="29">
        <v>86</v>
      </c>
      <c r="C48" s="29">
        <v>10</v>
      </c>
      <c r="D48" s="29">
        <v>76</v>
      </c>
    </row>
    <row r="49" spans="1:4" x14ac:dyDescent="0.2">
      <c r="A49" s="30">
        <v>43969</v>
      </c>
      <c r="B49" s="29">
        <v>68</v>
      </c>
      <c r="C49" s="29">
        <v>9</v>
      </c>
      <c r="D49" s="29">
        <v>59</v>
      </c>
    </row>
    <row r="50" spans="1:4" x14ac:dyDescent="0.2">
      <c r="A50" s="30">
        <v>43970</v>
      </c>
      <c r="B50" s="29">
        <v>87</v>
      </c>
      <c r="C50" s="29">
        <v>4</v>
      </c>
      <c r="D50" s="29">
        <v>83</v>
      </c>
    </row>
    <row r="51" spans="1:4" x14ac:dyDescent="0.2">
      <c r="A51" s="30">
        <v>43971</v>
      </c>
      <c r="B51" s="29">
        <v>61</v>
      </c>
      <c r="C51" s="29">
        <v>8</v>
      </c>
      <c r="D51" s="29">
        <v>53</v>
      </c>
    </row>
    <row r="52" spans="1:4" x14ac:dyDescent="0.2">
      <c r="A52" s="30">
        <v>43972</v>
      </c>
      <c r="B52" s="29">
        <v>65</v>
      </c>
      <c r="C52" s="29">
        <v>4</v>
      </c>
      <c r="D52" s="29">
        <v>61</v>
      </c>
    </row>
    <row r="53" spans="1:4" x14ac:dyDescent="0.2">
      <c r="A53" s="30">
        <v>43973</v>
      </c>
      <c r="B53" s="29">
        <v>59</v>
      </c>
      <c r="C53" s="29">
        <v>6</v>
      </c>
      <c r="D53" s="29">
        <v>53</v>
      </c>
    </row>
    <row r="54" spans="1:4" x14ac:dyDescent="0.2">
      <c r="A54" s="30">
        <v>43974</v>
      </c>
      <c r="B54" s="29">
        <v>86</v>
      </c>
      <c r="C54" s="29">
        <v>5</v>
      </c>
      <c r="D54" s="29">
        <v>81</v>
      </c>
    </row>
    <row r="55" spans="1:4" x14ac:dyDescent="0.2">
      <c r="A55" s="30">
        <v>43975</v>
      </c>
      <c r="B55" s="29">
        <v>54</v>
      </c>
      <c r="C55" s="29">
        <v>7</v>
      </c>
      <c r="D55" s="29">
        <v>47</v>
      </c>
    </row>
    <row r="56" spans="1:4" x14ac:dyDescent="0.2">
      <c r="A56" s="30">
        <v>43976</v>
      </c>
      <c r="B56" s="29">
        <v>80</v>
      </c>
      <c r="C56" s="29">
        <v>6</v>
      </c>
      <c r="D56" s="29">
        <v>74</v>
      </c>
    </row>
    <row r="57" spans="1:4" x14ac:dyDescent="0.2">
      <c r="A57" s="30">
        <v>43977</v>
      </c>
      <c r="B57" s="29">
        <v>76</v>
      </c>
      <c r="C57" s="29">
        <v>10</v>
      </c>
      <c r="D57" s="29">
        <v>66</v>
      </c>
    </row>
    <row r="58" spans="1:4" x14ac:dyDescent="0.2">
      <c r="A58" s="30">
        <v>43978</v>
      </c>
      <c r="B58" s="29">
        <v>62</v>
      </c>
      <c r="C58" s="29">
        <v>7</v>
      </c>
      <c r="D58" s="29">
        <v>55</v>
      </c>
    </row>
    <row r="59" spans="1:4" x14ac:dyDescent="0.2">
      <c r="A59" s="30">
        <v>43979</v>
      </c>
      <c r="B59" s="29">
        <v>78</v>
      </c>
      <c r="C59" s="29">
        <v>7</v>
      </c>
      <c r="D59" s="29">
        <v>71</v>
      </c>
    </row>
    <row r="60" spans="1:4" x14ac:dyDescent="0.2">
      <c r="A60" s="30">
        <v>43980</v>
      </c>
      <c r="B60" s="29">
        <v>78</v>
      </c>
      <c r="C60" s="29">
        <v>7</v>
      </c>
      <c r="D60" s="29">
        <v>71</v>
      </c>
    </row>
    <row r="61" spans="1:4" x14ac:dyDescent="0.2">
      <c r="A61" s="30">
        <v>43981</v>
      </c>
      <c r="B61" s="29">
        <v>65</v>
      </c>
      <c r="C61" s="29">
        <v>7</v>
      </c>
      <c r="D61" s="29">
        <v>58</v>
      </c>
    </row>
    <row r="62" spans="1:4" x14ac:dyDescent="0.2">
      <c r="A62" s="30">
        <v>43982</v>
      </c>
      <c r="B62" s="29">
        <v>67</v>
      </c>
      <c r="C62" s="29">
        <v>7</v>
      </c>
      <c r="D62" s="29">
        <v>60</v>
      </c>
    </row>
    <row r="63" spans="1:4" x14ac:dyDescent="0.2">
      <c r="A63" s="30">
        <v>43983</v>
      </c>
      <c r="B63" s="29">
        <v>70</v>
      </c>
      <c r="C63" s="29">
        <v>9</v>
      </c>
      <c r="D63" s="29">
        <v>61</v>
      </c>
    </row>
    <row r="64" spans="1:4" x14ac:dyDescent="0.2">
      <c r="A64" s="30">
        <v>43984</v>
      </c>
      <c r="B64" s="29">
        <v>55</v>
      </c>
      <c r="C64" s="29">
        <v>7</v>
      </c>
      <c r="D64" s="29">
        <v>48</v>
      </c>
    </row>
    <row r="65" spans="1:4" x14ac:dyDescent="0.2">
      <c r="A65" s="30">
        <v>43985</v>
      </c>
      <c r="B65" s="29">
        <v>64</v>
      </c>
      <c r="C65" s="29">
        <v>4</v>
      </c>
      <c r="D65" s="29">
        <v>60</v>
      </c>
    </row>
    <row r="66" spans="1:4" x14ac:dyDescent="0.2">
      <c r="A66" s="30">
        <v>43986</v>
      </c>
      <c r="B66" s="29">
        <v>64</v>
      </c>
      <c r="C66" s="29">
        <v>7</v>
      </c>
      <c r="D66" s="29">
        <v>57</v>
      </c>
    </row>
    <row r="67" spans="1:4" x14ac:dyDescent="0.2">
      <c r="A67" s="30">
        <v>43987</v>
      </c>
      <c r="B67" s="29">
        <v>74</v>
      </c>
      <c r="C67" s="29">
        <v>8</v>
      </c>
      <c r="D67" s="29">
        <v>66</v>
      </c>
    </row>
    <row r="68" spans="1:4" x14ac:dyDescent="0.2">
      <c r="A68" s="30">
        <v>43988</v>
      </c>
      <c r="B68" s="29">
        <v>67</v>
      </c>
      <c r="C68" s="29">
        <v>4</v>
      </c>
      <c r="D68" s="29">
        <v>63</v>
      </c>
    </row>
    <row r="69" spans="1:4" x14ac:dyDescent="0.2">
      <c r="A69" s="30">
        <v>43989</v>
      </c>
      <c r="B69" s="29">
        <v>71</v>
      </c>
      <c r="C69" s="29">
        <v>3</v>
      </c>
      <c r="D69" s="29">
        <v>68</v>
      </c>
    </row>
    <row r="70" spans="1:4" x14ac:dyDescent="0.2">
      <c r="A70" s="30">
        <v>43990</v>
      </c>
      <c r="B70" s="29">
        <v>69</v>
      </c>
      <c r="C70" s="29">
        <v>6</v>
      </c>
      <c r="D70" s="29">
        <v>63</v>
      </c>
    </row>
    <row r="71" spans="1:4" x14ac:dyDescent="0.2">
      <c r="A71" s="30">
        <v>43991</v>
      </c>
      <c r="B71" s="29">
        <v>84</v>
      </c>
      <c r="C71" s="29">
        <v>9</v>
      </c>
      <c r="D71" s="29">
        <v>75</v>
      </c>
    </row>
    <row r="72" spans="1:4" x14ac:dyDescent="0.2">
      <c r="A72" s="30">
        <v>43992</v>
      </c>
      <c r="B72" s="29">
        <v>67</v>
      </c>
      <c r="C72" s="29">
        <v>7</v>
      </c>
      <c r="D72" s="29">
        <v>60</v>
      </c>
    </row>
    <row r="73" spans="1:4" x14ac:dyDescent="0.2">
      <c r="A73" s="30">
        <v>43993</v>
      </c>
      <c r="B73" s="29">
        <v>82</v>
      </c>
      <c r="C73" s="29">
        <v>7</v>
      </c>
      <c r="D73" s="29">
        <v>75</v>
      </c>
    </row>
    <row r="74" spans="1:4" x14ac:dyDescent="0.2">
      <c r="A74" s="30">
        <v>43994</v>
      </c>
      <c r="B74" s="29">
        <v>73</v>
      </c>
      <c r="C74" s="29">
        <v>8</v>
      </c>
      <c r="D74" s="29">
        <v>65</v>
      </c>
    </row>
    <row r="75" spans="1:4" x14ac:dyDescent="0.2">
      <c r="A75" s="30">
        <v>43995</v>
      </c>
      <c r="B75" s="29">
        <v>67</v>
      </c>
      <c r="C75" s="29">
        <v>3</v>
      </c>
      <c r="D75" s="29">
        <v>64</v>
      </c>
    </row>
    <row r="76" spans="1:4" x14ac:dyDescent="0.2">
      <c r="A76" s="30">
        <v>43996</v>
      </c>
      <c r="B76" s="29">
        <v>57</v>
      </c>
      <c r="C76" s="29">
        <v>2</v>
      </c>
      <c r="D76" s="29">
        <v>55</v>
      </c>
    </row>
    <row r="77" spans="1:4" x14ac:dyDescent="0.2">
      <c r="A77" s="30">
        <v>43997</v>
      </c>
      <c r="B77" s="29">
        <v>75</v>
      </c>
      <c r="C77" s="29">
        <v>8</v>
      </c>
      <c r="D77" s="29">
        <v>67</v>
      </c>
    </row>
    <row r="78" spans="1:4" x14ac:dyDescent="0.2">
      <c r="A78" s="30">
        <v>43998</v>
      </c>
      <c r="B78" s="29">
        <v>69</v>
      </c>
      <c r="C78" s="29">
        <v>4</v>
      </c>
      <c r="D78" s="29">
        <v>65</v>
      </c>
    </row>
    <row r="79" spans="1:4" x14ac:dyDescent="0.2">
      <c r="A79" s="30">
        <v>43999</v>
      </c>
      <c r="B79" s="29">
        <v>79</v>
      </c>
      <c r="C79" s="29">
        <v>8</v>
      </c>
      <c r="D79" s="29">
        <v>71</v>
      </c>
    </row>
    <row r="80" spans="1:4" x14ac:dyDescent="0.2">
      <c r="A80" s="30">
        <v>44000</v>
      </c>
      <c r="B80" s="29">
        <v>68</v>
      </c>
      <c r="C80" s="29">
        <v>6</v>
      </c>
      <c r="D80" s="29">
        <v>62</v>
      </c>
    </row>
    <row r="81" spans="1:4" x14ac:dyDescent="0.2">
      <c r="A81" s="30">
        <v>44001</v>
      </c>
      <c r="B81" s="29">
        <v>84</v>
      </c>
      <c r="C81" s="29">
        <v>5</v>
      </c>
      <c r="D81" s="29">
        <v>79</v>
      </c>
    </row>
    <row r="82" spans="1:4" x14ac:dyDescent="0.2">
      <c r="A82" s="30">
        <v>44002</v>
      </c>
      <c r="B82" s="29">
        <v>68</v>
      </c>
      <c r="C82" s="29">
        <v>5</v>
      </c>
      <c r="D82" s="29">
        <v>63</v>
      </c>
    </row>
    <row r="83" spans="1:4" x14ac:dyDescent="0.2">
      <c r="A83" s="30">
        <v>44003</v>
      </c>
      <c r="B83" s="29">
        <v>73</v>
      </c>
      <c r="C83" s="29">
        <v>4</v>
      </c>
      <c r="D83" s="29">
        <v>69</v>
      </c>
    </row>
    <row r="84" spans="1:4" x14ac:dyDescent="0.2">
      <c r="A84" s="30">
        <v>44004</v>
      </c>
      <c r="B84" s="29">
        <v>72</v>
      </c>
      <c r="C84" s="29">
        <v>4</v>
      </c>
      <c r="D84" s="29">
        <v>68</v>
      </c>
    </row>
    <row r="85" spans="1:4" x14ac:dyDescent="0.2">
      <c r="A85" s="30">
        <v>44005</v>
      </c>
      <c r="B85" s="29">
        <v>73</v>
      </c>
      <c r="C85" s="29">
        <v>4</v>
      </c>
      <c r="D85" s="29">
        <v>69</v>
      </c>
    </row>
    <row r="86" spans="1:4" x14ac:dyDescent="0.2">
      <c r="A86" s="30">
        <v>44006</v>
      </c>
      <c r="B86" s="29">
        <v>68</v>
      </c>
      <c r="C86" s="29">
        <v>5</v>
      </c>
      <c r="D86" s="29">
        <v>63</v>
      </c>
    </row>
    <row r="87" spans="1:4" x14ac:dyDescent="0.2">
      <c r="A87" s="30">
        <v>44007</v>
      </c>
      <c r="B87" s="29">
        <v>72</v>
      </c>
      <c r="C87" s="29">
        <v>8</v>
      </c>
      <c r="D87" s="29">
        <v>64</v>
      </c>
    </row>
    <row r="88" spans="1:4" x14ac:dyDescent="0.2">
      <c r="A88" s="30">
        <v>44008</v>
      </c>
      <c r="B88" s="29">
        <v>78</v>
      </c>
      <c r="C88" s="29">
        <v>8</v>
      </c>
      <c r="D88" s="29">
        <v>70</v>
      </c>
    </row>
    <row r="89" spans="1:4" x14ac:dyDescent="0.2">
      <c r="A89" s="30">
        <v>44009</v>
      </c>
      <c r="B89" s="29">
        <v>77</v>
      </c>
      <c r="C89" s="29">
        <v>3</v>
      </c>
      <c r="D89" s="29">
        <v>74</v>
      </c>
    </row>
    <row r="90" spans="1:4" x14ac:dyDescent="0.2">
      <c r="A90" s="30">
        <v>44010</v>
      </c>
      <c r="B90" s="29">
        <v>69</v>
      </c>
      <c r="C90" s="29">
        <v>3</v>
      </c>
      <c r="D90" s="29">
        <v>66</v>
      </c>
    </row>
    <row r="91" spans="1:4" x14ac:dyDescent="0.2">
      <c r="A91" s="30">
        <v>44011</v>
      </c>
      <c r="B91" s="29">
        <v>80</v>
      </c>
      <c r="C91" s="29">
        <v>7</v>
      </c>
      <c r="D91" s="29">
        <v>73</v>
      </c>
    </row>
    <row r="92" spans="1:4" x14ac:dyDescent="0.2">
      <c r="A92" s="30">
        <v>44012</v>
      </c>
      <c r="B92" s="29">
        <v>66</v>
      </c>
      <c r="C92" s="29">
        <v>7</v>
      </c>
      <c r="D92" s="29">
        <v>59</v>
      </c>
    </row>
    <row r="93" spans="1:4" x14ac:dyDescent="0.2">
      <c r="A93" s="3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1914A-A483-8143-9FB2-32226A5AA392}">
  <sheetPr>
    <pageSetUpPr fitToPage="1"/>
  </sheetPr>
  <dimension ref="A1:K38"/>
  <sheetViews>
    <sheetView zoomScale="160" zoomScaleNormal="160" workbookViewId="0">
      <selection activeCell="B29" sqref="B29"/>
    </sheetView>
  </sheetViews>
  <sheetFormatPr baseColWidth="10" defaultColWidth="10.7109375" defaultRowHeight="13" x14ac:dyDescent="0.15"/>
  <cols>
    <col min="1" max="1" width="9.42578125" style="4" customWidth="1"/>
    <col min="2" max="2" width="12.85546875" style="2" customWidth="1"/>
    <col min="3" max="3" width="9.42578125" style="3" customWidth="1"/>
    <col min="4" max="4" width="17.5703125" style="4" customWidth="1"/>
    <col min="5" max="5" width="27" style="4" customWidth="1"/>
    <col min="6" max="6" width="5.5703125" style="4" customWidth="1"/>
    <col min="7" max="7" width="4.85546875" style="2" bestFit="1" customWidth="1"/>
    <col min="8" max="8" width="12" style="4" bestFit="1" customWidth="1"/>
    <col min="9" max="9" width="10.7109375" style="4" customWidth="1"/>
    <col min="10" max="10" width="12.7109375" style="4" bestFit="1" customWidth="1"/>
    <col min="11" max="11" width="8.7109375" style="4" customWidth="1"/>
    <col min="12" max="16384" width="10.7109375" style="4"/>
  </cols>
  <sheetData>
    <row r="1" spans="1:11" ht="18" x14ac:dyDescent="0.2">
      <c r="A1" s="1" t="s">
        <v>0</v>
      </c>
    </row>
    <row r="2" spans="1:11" ht="14" thickBot="1" x14ac:dyDescent="0.2">
      <c r="D2" s="4" t="s">
        <v>65</v>
      </c>
    </row>
    <row r="3" spans="1:11" ht="14" thickBot="1" x14ac:dyDescent="0.2">
      <c r="C3" s="5" t="s">
        <v>1</v>
      </c>
      <c r="H3" s="6" t="s">
        <v>2</v>
      </c>
      <c r="J3" s="7" t="s">
        <v>3</v>
      </c>
      <c r="K3" s="8" t="s">
        <v>4</v>
      </c>
    </row>
    <row r="4" spans="1:11" x14ac:dyDescent="0.15">
      <c r="A4" s="9">
        <f t="shared" ref="A4:A24" si="0">IF(G13&lt;=s-1,((Lambda/Mu)^G13)/FACT(G13),0)</f>
        <v>1</v>
      </c>
      <c r="B4" s="10" t="s">
        <v>5</v>
      </c>
      <c r="C4" s="11">
        <v>2.94</v>
      </c>
      <c r="D4" s="4" t="s">
        <v>6</v>
      </c>
      <c r="G4" s="12" t="s">
        <v>7</v>
      </c>
      <c r="H4" s="13">
        <f>IF(Rho&lt;1,Lq+Lambda/Mu,NA())</f>
        <v>50.100122710539424</v>
      </c>
      <c r="J4" s="14" t="s">
        <v>8</v>
      </c>
      <c r="K4" s="15" t="s">
        <v>9</v>
      </c>
    </row>
    <row r="5" spans="1:11" ht="15" x14ac:dyDescent="0.2">
      <c r="A5" s="9">
        <f t="shared" si="0"/>
        <v>2.94</v>
      </c>
      <c r="B5" s="10" t="s">
        <v>10</v>
      </c>
      <c r="C5" s="11">
        <v>1</v>
      </c>
      <c r="D5" s="4" t="s">
        <v>11</v>
      </c>
      <c r="G5" s="12" t="s">
        <v>12</v>
      </c>
      <c r="H5" s="16">
        <f>IF(Rho&lt;1,Lambda*Mu*((Lambda/Mu)^s)/(FACT(s-1)*(s*Mu-Lambda)^2/P0),NA())</f>
        <v>47.160122710539426</v>
      </c>
      <c r="J5" s="17" t="s">
        <v>13</v>
      </c>
      <c r="K5" s="18" t="s">
        <v>14</v>
      </c>
    </row>
    <row r="6" spans="1:11" x14ac:dyDescent="0.15">
      <c r="A6" s="9">
        <f t="shared" si="0"/>
        <v>4.3217999999999996</v>
      </c>
      <c r="B6" s="2" t="s">
        <v>15</v>
      </c>
      <c r="C6" s="11">
        <v>3</v>
      </c>
      <c r="D6" s="4" t="s">
        <v>16</v>
      </c>
      <c r="G6" s="12"/>
      <c r="H6" s="16"/>
      <c r="I6" s="19"/>
      <c r="J6" s="17" t="s">
        <v>17</v>
      </c>
      <c r="K6" s="18" t="s">
        <v>18</v>
      </c>
    </row>
    <row r="7" spans="1:11" ht="14" thickBot="1" x14ac:dyDescent="0.2">
      <c r="A7" s="9">
        <f t="shared" si="0"/>
        <v>0</v>
      </c>
      <c r="G7" s="12" t="s">
        <v>19</v>
      </c>
      <c r="H7" s="16">
        <f>IF(Rho&lt;1,L/Lambda,NA())</f>
        <v>17.040858064809328</v>
      </c>
      <c r="I7" s="3"/>
      <c r="J7" s="17" t="s">
        <v>20</v>
      </c>
      <c r="K7" s="18" t="s">
        <v>21</v>
      </c>
    </row>
    <row r="8" spans="1:11" ht="16" thickBot="1" x14ac:dyDescent="0.25">
      <c r="A8" s="9">
        <f t="shared" si="0"/>
        <v>0</v>
      </c>
      <c r="B8" s="12" t="s">
        <v>22</v>
      </c>
      <c r="C8" s="20">
        <f>IF((s-1-Lambda/Mu)=0,EXP(-Mu*C9)*(1+P0*((Lambda/Mu)^s)/(FACT(s)*(1-Rho))*Mu*C9),EXP(-Mu*C9)*(1+P0*((Lambda/Mu)^s)/(FACT(s)*(1-Rho))*(1-EXP(-Mu*C9*(s-1-Lambda/Mu)))/(s-1-Lambda/Mu)))</f>
        <v>0.95547152497381371</v>
      </c>
      <c r="G8" s="12" t="s">
        <v>23</v>
      </c>
      <c r="H8" s="16">
        <f>IF(Rho&lt;1,Lq/Lambda,NA())</f>
        <v>16.040858064809328</v>
      </c>
      <c r="I8" s="3"/>
      <c r="J8" s="17" t="s">
        <v>24</v>
      </c>
      <c r="K8" s="18" t="s">
        <v>25</v>
      </c>
    </row>
    <row r="9" spans="1:11" x14ac:dyDescent="0.15">
      <c r="A9" s="9">
        <f t="shared" si="0"/>
        <v>0</v>
      </c>
      <c r="B9" s="2" t="s">
        <v>26</v>
      </c>
      <c r="C9" s="11">
        <v>1</v>
      </c>
      <c r="E9" s="21" t="str">
        <f>IF(Rho&gt;=1,"Model invalid because:","")</f>
        <v/>
      </c>
      <c r="G9" s="12"/>
      <c r="H9" s="16"/>
      <c r="J9" s="17" t="s">
        <v>27</v>
      </c>
      <c r="K9" s="18" t="s">
        <v>28</v>
      </c>
    </row>
    <row r="10" spans="1:11" ht="14" thickBot="1" x14ac:dyDescent="0.2">
      <c r="A10" s="9">
        <f t="shared" si="0"/>
        <v>0</v>
      </c>
      <c r="E10" s="22" t="str">
        <f>IF(Rho&gt;=1,"   r   &gt;=   1","")</f>
        <v/>
      </c>
      <c r="G10" s="23" t="s">
        <v>29</v>
      </c>
      <c r="H10" s="24">
        <f>Lambda/(s*Mu)</f>
        <v>0.98</v>
      </c>
      <c r="J10" s="17" t="s">
        <v>30</v>
      </c>
      <c r="K10" s="18" t="s">
        <v>31</v>
      </c>
    </row>
    <row r="11" spans="1:11" ht="16" thickBot="1" x14ac:dyDescent="0.25">
      <c r="A11" s="9">
        <f t="shared" si="0"/>
        <v>0</v>
      </c>
      <c r="B11" s="12" t="s">
        <v>32</v>
      </c>
      <c r="C11" s="20">
        <f ca="1">(1-SUM(OFFSET(P0,0,0,s,1)))*EXP(-s*Mu*(1-Rho)*C12)</f>
        <v>0.90640267282177822</v>
      </c>
      <c r="J11" s="17" t="s">
        <v>33</v>
      </c>
      <c r="K11" s="18" t="s">
        <v>34</v>
      </c>
    </row>
    <row r="12" spans="1:11" ht="16" thickBot="1" x14ac:dyDescent="0.25">
      <c r="A12" s="9">
        <f t="shared" si="0"/>
        <v>0</v>
      </c>
      <c r="B12" s="2" t="s">
        <v>26</v>
      </c>
      <c r="C12" s="11">
        <v>1</v>
      </c>
      <c r="G12" s="12" t="s">
        <v>24</v>
      </c>
      <c r="H12" s="25" t="s">
        <v>35</v>
      </c>
      <c r="J12" s="17" t="s">
        <v>36</v>
      </c>
      <c r="K12" s="18" t="s">
        <v>37</v>
      </c>
    </row>
    <row r="13" spans="1:11" x14ac:dyDescent="0.15">
      <c r="A13" s="9">
        <f t="shared" si="0"/>
        <v>0</v>
      </c>
      <c r="G13" s="12">
        <v>0</v>
      </c>
      <c r="H13" s="13">
        <f>IF(Rho&lt;1,1/(SUM(A4:A28)+((Lambda/Mu)^s)/(FACT(s)*(1-Lambda/(s*Mu)))),NA())</f>
        <v>4.544834795255197E-3</v>
      </c>
      <c r="J13" s="17" t="s">
        <v>38</v>
      </c>
      <c r="K13" s="18" t="s">
        <v>39</v>
      </c>
    </row>
    <row r="14" spans="1:11" x14ac:dyDescent="0.15">
      <c r="A14" s="9">
        <f t="shared" si="0"/>
        <v>0</v>
      </c>
      <c r="B14" s="4"/>
      <c r="C14" s="4"/>
      <c r="G14" s="12">
        <v>1</v>
      </c>
      <c r="H14" s="16">
        <f t="shared" ref="H14:H37" si="1">IF(Rho&lt;1,IF(s=1,(1-Rho)*Rho^n,IF(s&gt;=n,((Lambda/Mu)^n)*P0/FACT(n),((Lambda/Mu)^n)*P0/(FACT(s)*(s^(n-s))))),NA())</f>
        <v>1.3361814298050279E-2</v>
      </c>
      <c r="J14" s="17" t="s">
        <v>40</v>
      </c>
      <c r="K14" s="18" t="s">
        <v>41</v>
      </c>
    </row>
    <row r="15" spans="1:11" x14ac:dyDescent="0.15">
      <c r="A15" s="9">
        <f t="shared" si="0"/>
        <v>0</v>
      </c>
      <c r="B15" s="4"/>
      <c r="C15" s="4"/>
      <c r="G15" s="12">
        <v>2</v>
      </c>
      <c r="H15" s="16">
        <f t="shared" si="1"/>
        <v>1.9641867018133908E-2</v>
      </c>
      <c r="J15" s="17" t="s">
        <v>42</v>
      </c>
      <c r="K15" s="18" t="s">
        <v>43</v>
      </c>
    </row>
    <row r="16" spans="1:11" ht="14" thickBot="1" x14ac:dyDescent="0.2">
      <c r="A16" s="9">
        <f t="shared" si="0"/>
        <v>0</v>
      </c>
      <c r="B16" s="4"/>
      <c r="C16" s="4"/>
      <c r="G16" s="12">
        <v>3</v>
      </c>
      <c r="H16" s="16">
        <f t="shared" si="1"/>
        <v>1.9249029677771229E-2</v>
      </c>
      <c r="J16" s="26" t="s">
        <v>44</v>
      </c>
      <c r="K16" s="27" t="s">
        <v>45</v>
      </c>
    </row>
    <row r="17" spans="1:10" x14ac:dyDescent="0.15">
      <c r="A17" s="9">
        <f t="shared" si="0"/>
        <v>0</v>
      </c>
      <c r="B17" s="4"/>
      <c r="C17" s="4"/>
      <c r="G17" s="12">
        <v>4</v>
      </c>
      <c r="H17" s="16">
        <f t="shared" si="1"/>
        <v>1.8864049084215805E-2</v>
      </c>
    </row>
    <row r="18" spans="1:10" x14ac:dyDescent="0.15">
      <c r="A18" s="9">
        <f t="shared" si="0"/>
        <v>0</v>
      </c>
      <c r="B18" s="4"/>
      <c r="G18" s="12">
        <v>5</v>
      </c>
      <c r="H18" s="16">
        <f t="shared" si="1"/>
        <v>1.8486768102531487E-2</v>
      </c>
    </row>
    <row r="19" spans="1:10" x14ac:dyDescent="0.15">
      <c r="A19" s="9">
        <f t="shared" si="0"/>
        <v>0</v>
      </c>
      <c r="B19" s="4"/>
      <c r="G19" s="12">
        <v>6</v>
      </c>
      <c r="H19" s="16">
        <f t="shared" si="1"/>
        <v>1.8117032740480855E-2</v>
      </c>
    </row>
    <row r="20" spans="1:10" x14ac:dyDescent="0.15">
      <c r="A20" s="9">
        <f t="shared" si="0"/>
        <v>0</v>
      </c>
      <c r="B20" s="4"/>
      <c r="G20" s="12">
        <v>7</v>
      </c>
      <c r="H20" s="16">
        <f t="shared" si="1"/>
        <v>1.7754692085671236E-2</v>
      </c>
    </row>
    <row r="21" spans="1:10" x14ac:dyDescent="0.15">
      <c r="A21" s="9">
        <f t="shared" si="0"/>
        <v>0</v>
      </c>
      <c r="G21" s="12">
        <v>8</v>
      </c>
      <c r="H21" s="16">
        <f t="shared" si="1"/>
        <v>1.7399598243957811E-2</v>
      </c>
    </row>
    <row r="22" spans="1:10" x14ac:dyDescent="0.15">
      <c r="A22" s="9">
        <f t="shared" si="0"/>
        <v>0</v>
      </c>
      <c r="G22" s="12">
        <v>9</v>
      </c>
      <c r="H22" s="16">
        <f t="shared" si="1"/>
        <v>1.7051606279078656E-2</v>
      </c>
    </row>
    <row r="23" spans="1:10" x14ac:dyDescent="0.15">
      <c r="A23" s="9">
        <f t="shared" si="0"/>
        <v>0</v>
      </c>
      <c r="G23" s="12">
        <v>10</v>
      </c>
      <c r="H23" s="16">
        <f t="shared" si="1"/>
        <v>1.6710574153497082E-2</v>
      </c>
    </row>
    <row r="24" spans="1:10" x14ac:dyDescent="0.15">
      <c r="A24" s="9">
        <f t="shared" si="0"/>
        <v>0</v>
      </c>
      <c r="G24" s="12">
        <v>11</v>
      </c>
      <c r="H24" s="16">
        <f t="shared" si="1"/>
        <v>1.6376362670427139E-2</v>
      </c>
      <c r="J24" s="37"/>
    </row>
    <row r="25" spans="1:10" ht="28" x14ac:dyDescent="0.15">
      <c r="A25" s="32" t="s">
        <v>56</v>
      </c>
      <c r="B25" s="35" t="s">
        <v>79</v>
      </c>
      <c r="C25" s="3">
        <f>W</f>
        <v>17.040858064809328</v>
      </c>
      <c r="D25" s="4" t="s">
        <v>67</v>
      </c>
      <c r="G25" s="12">
        <v>12</v>
      </c>
      <c r="H25" s="16">
        <f t="shared" si="1"/>
        <v>1.6048835417018594E-2</v>
      </c>
    </row>
    <row r="26" spans="1:10" ht="32" customHeight="1" x14ac:dyDescent="0.15">
      <c r="A26" s="32" t="s">
        <v>57</v>
      </c>
      <c r="B26" s="41" t="s">
        <v>68</v>
      </c>
      <c r="C26" s="41"/>
      <c r="D26" s="41"/>
      <c r="E26" s="41"/>
      <c r="G26" s="12">
        <v>13</v>
      </c>
      <c r="H26" s="16">
        <f t="shared" si="1"/>
        <v>1.5727858708678225E-2</v>
      </c>
    </row>
    <row r="27" spans="1:10" ht="30" customHeight="1" x14ac:dyDescent="0.15">
      <c r="A27" s="32" t="s">
        <v>58</v>
      </c>
      <c r="B27" s="41" t="s">
        <v>69</v>
      </c>
      <c r="C27" s="41"/>
      <c r="D27" s="41"/>
      <c r="E27" s="41"/>
      <c r="G27" s="12">
        <v>14</v>
      </c>
      <c r="H27" s="16">
        <f t="shared" si="1"/>
        <v>1.5413301534504658E-2</v>
      </c>
    </row>
    <row r="28" spans="1:10" ht="43" customHeight="1" x14ac:dyDescent="0.15">
      <c r="A28" s="9">
        <f>IF(G38&lt;=s-1,((Lambda/Mu)^G38)/FACT(G38),0)</f>
        <v>0</v>
      </c>
      <c r="G28" s="12">
        <v>15</v>
      </c>
      <c r="H28" s="16">
        <f t="shared" si="1"/>
        <v>1.5105035503814564E-2</v>
      </c>
    </row>
    <row r="29" spans="1:10" x14ac:dyDescent="0.15">
      <c r="G29" s="12">
        <v>16</v>
      </c>
      <c r="H29" s="16">
        <f t="shared" si="1"/>
        <v>1.4802934793738273E-2</v>
      </c>
    </row>
    <row r="30" spans="1:10" x14ac:dyDescent="0.15">
      <c r="G30" s="12">
        <v>17</v>
      </c>
      <c r="H30" s="16">
        <f t="shared" si="1"/>
        <v>1.4506876097863506E-2</v>
      </c>
    </row>
    <row r="31" spans="1:10" x14ac:dyDescent="0.15">
      <c r="D31" s="33"/>
      <c r="G31" s="12">
        <v>18</v>
      </c>
      <c r="H31" s="16">
        <f t="shared" si="1"/>
        <v>1.4216738575906237E-2</v>
      </c>
    </row>
    <row r="32" spans="1:10" x14ac:dyDescent="0.15">
      <c r="G32" s="12">
        <v>19</v>
      </c>
      <c r="H32" s="16">
        <f t="shared" si="1"/>
        <v>1.3932403804388108E-2</v>
      </c>
    </row>
    <row r="33" spans="7:8" x14ac:dyDescent="0.15">
      <c r="G33" s="12">
        <v>20</v>
      </c>
      <c r="H33" s="16">
        <f t="shared" si="1"/>
        <v>1.3653755728300345E-2</v>
      </c>
    </row>
    <row r="34" spans="7:8" x14ac:dyDescent="0.15">
      <c r="G34" s="12">
        <v>21</v>
      </c>
      <c r="H34" s="16">
        <f t="shared" si="1"/>
        <v>1.338068061373434E-2</v>
      </c>
    </row>
    <row r="35" spans="7:8" x14ac:dyDescent="0.15">
      <c r="G35" s="12">
        <v>22</v>
      </c>
      <c r="H35" s="16">
        <f t="shared" si="1"/>
        <v>1.3113067001459653E-2</v>
      </c>
    </row>
    <row r="36" spans="7:8" x14ac:dyDescent="0.15">
      <c r="G36" s="12">
        <v>23</v>
      </c>
      <c r="H36" s="16">
        <f t="shared" si="1"/>
        <v>1.2850805661430457E-2</v>
      </c>
    </row>
    <row r="37" spans="7:8" x14ac:dyDescent="0.15">
      <c r="G37" s="12">
        <v>24</v>
      </c>
      <c r="H37" s="16">
        <f t="shared" si="1"/>
        <v>1.259378954820185E-2</v>
      </c>
    </row>
    <row r="38" spans="7:8" ht="14" thickBot="1" x14ac:dyDescent="0.2">
      <c r="G38" s="12">
        <v>25</v>
      </c>
      <c r="H38" s="24">
        <f>IF(Rho&lt;1,IF(s=1,(1-Rho)*Rho^n,IF(s&gt;=n,((Lambda/Mu)^n)*P0/FACT(n),((Lambda/Mu)^n)*P0/(FACT(s)*(s^(n-s))))),NA())</f>
        <v>1.2341913757237812E-2</v>
      </c>
    </row>
  </sheetData>
  <dataConsolidate/>
  <mergeCells count="2">
    <mergeCell ref="B26:E26"/>
    <mergeCell ref="B27:E27"/>
  </mergeCells>
  <dataValidations count="5">
    <dataValidation type="decimal" operator="greaterThanOrEqual" allowBlank="1" showInputMessage="1" showErrorMessage="1" errorTitle="Warning" error="t must be greater than or equal to 0." sqref="C9" xr:uid="{9F395C7E-9806-A940-A2FE-A8FC5B45506C}">
      <formula1>0</formula1>
    </dataValidation>
    <dataValidation type="decimal" operator="greaterThanOrEqual" allowBlank="1" showInputMessage="1" showErrorMessage="1" error="t must be greater than or equal to 0." sqref="C12" xr:uid="{792DDB51-9599-EA4C-BAB5-6ABD11A1BE62}">
      <formula1>0</formula1>
    </dataValidation>
    <dataValidation type="whole" allowBlank="1" showInputMessage="1" showErrorMessage="1" error="The number of servers must be an integer between 1 and 25 (inclusive)." sqref="C6" xr:uid="{C2798987-7DD5-CA47-AF22-B4084D419CEC}">
      <formula1>1</formula1>
      <formula2>25</formula2>
    </dataValidation>
    <dataValidation type="decimal" operator="greaterThan" allowBlank="1" showInputMessage="1" showErrorMessage="1" error="The mean arrival rate must be greater than zero." sqref="C4" xr:uid="{DAF1E635-3E4B-8F4F-9779-52ADE94B748E}">
      <formula1>0</formula1>
    </dataValidation>
    <dataValidation type="decimal" operator="greaterThan" allowBlank="1" showInputMessage="1" showErrorMessage="1" error="The mean service rate must be greater than zero." sqref="C5" xr:uid="{CBC2077D-88AF-4944-A3FA-6B37A3845BC7}">
      <formula1>0</formula1>
    </dataValidation>
  </dataValidations>
  <printOptions headings="1" gridLines="1"/>
  <pageMargins left="0.75" right="0.75" top="1" bottom="1" header="0.5" footer="0.5"/>
  <pageSetup paperSize="0" scale="82" orientation="landscape" horizontalDpi="4294967292" verticalDpi="4294967292"/>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02A98-4640-B444-B48A-E28112C0C3F7}">
  <sheetPr>
    <pageSetUpPr fitToPage="1"/>
  </sheetPr>
  <dimension ref="A1:K38"/>
  <sheetViews>
    <sheetView zoomScale="140" zoomScaleNormal="140" workbookViewId="0">
      <selection activeCell="C29" sqref="C29"/>
    </sheetView>
  </sheetViews>
  <sheetFormatPr baseColWidth="10" defaultColWidth="10.7109375" defaultRowHeight="13" x14ac:dyDescent="0.15"/>
  <cols>
    <col min="1" max="1" width="9.42578125" style="4" customWidth="1"/>
    <col min="2" max="2" width="12.85546875" style="2" customWidth="1"/>
    <col min="3" max="3" width="9.42578125" style="3" customWidth="1"/>
    <col min="4" max="4" width="17.5703125" style="4" customWidth="1"/>
    <col min="5" max="5" width="21.28515625" style="4" customWidth="1"/>
    <col min="6" max="6" width="5.5703125" style="4" customWidth="1"/>
    <col min="7" max="7" width="4.85546875" style="2" bestFit="1" customWidth="1"/>
    <col min="8" max="8" width="12" style="4" bestFit="1" customWidth="1"/>
    <col min="9" max="9" width="10.7109375" style="4" customWidth="1"/>
    <col min="10" max="10" width="12.7109375" style="4" bestFit="1" customWidth="1"/>
    <col min="11" max="11" width="8.7109375" style="4" customWidth="1"/>
    <col min="12" max="16384" width="10.7109375" style="4"/>
  </cols>
  <sheetData>
    <row r="1" spans="1:11" ht="18" x14ac:dyDescent="0.2">
      <c r="A1" s="1" t="s">
        <v>0</v>
      </c>
    </row>
    <row r="2" spans="1:11" ht="14" thickBot="1" x14ac:dyDescent="0.2">
      <c r="D2" s="4" t="s">
        <v>66</v>
      </c>
    </row>
    <row r="3" spans="1:11" ht="14" thickBot="1" x14ac:dyDescent="0.2">
      <c r="C3" s="5" t="s">
        <v>1</v>
      </c>
      <c r="H3" s="6" t="s">
        <v>2</v>
      </c>
      <c r="J3" s="7" t="s">
        <v>3</v>
      </c>
      <c r="K3" s="8" t="s">
        <v>4</v>
      </c>
    </row>
    <row r="4" spans="1:11" x14ac:dyDescent="0.15">
      <c r="A4" s="9">
        <f t="shared" ref="A4:A29" si="0">IF(G13&lt;=s-1,((Lambda/Mu)^G13)/FACT(G13),0)</f>
        <v>1</v>
      </c>
      <c r="B4" s="10" t="s">
        <v>5</v>
      </c>
      <c r="C4" s="11">
        <v>5.93</v>
      </c>
      <c r="D4" s="4" t="s">
        <v>6</v>
      </c>
      <c r="E4" s="4" t="s">
        <v>63</v>
      </c>
      <c r="G4" s="12" t="s">
        <v>7</v>
      </c>
      <c r="H4" s="13">
        <f>IF(Rho&lt;1,Lq+Lambda/Mu,NA())</f>
        <v>84.714285714285367</v>
      </c>
      <c r="J4" s="14" t="s">
        <v>8</v>
      </c>
      <c r="K4" s="15" t="s">
        <v>9</v>
      </c>
    </row>
    <row r="5" spans="1:11" ht="15" x14ac:dyDescent="0.2">
      <c r="A5" s="9">
        <f t="shared" si="0"/>
        <v>0</v>
      </c>
      <c r="B5" s="10" t="s">
        <v>10</v>
      </c>
      <c r="C5" s="11">
        <v>6</v>
      </c>
      <c r="D5" s="4" t="s">
        <v>11</v>
      </c>
      <c r="G5" s="12" t="s">
        <v>12</v>
      </c>
      <c r="H5" s="16">
        <f>IF(Rho&lt;1,Lambda*Mu*((Lambda/Mu)^s)/(FACT(s-1)*(s*Mu-Lambda)^2/P0),NA())</f>
        <v>83.725952380952037</v>
      </c>
      <c r="J5" s="17" t="s">
        <v>13</v>
      </c>
      <c r="K5" s="18" t="s">
        <v>14</v>
      </c>
    </row>
    <row r="6" spans="1:11" x14ac:dyDescent="0.15">
      <c r="A6" s="9">
        <f t="shared" si="0"/>
        <v>0</v>
      </c>
      <c r="B6" s="2" t="s">
        <v>15</v>
      </c>
      <c r="C6" s="11">
        <v>1</v>
      </c>
      <c r="D6" s="4" t="s">
        <v>16</v>
      </c>
      <c r="G6" s="12"/>
      <c r="H6" s="16"/>
      <c r="I6" s="19"/>
      <c r="J6" s="17" t="s">
        <v>17</v>
      </c>
      <c r="K6" s="18" t="s">
        <v>18</v>
      </c>
    </row>
    <row r="7" spans="1:11" ht="14" thickBot="1" x14ac:dyDescent="0.2">
      <c r="A7" s="9">
        <f t="shared" si="0"/>
        <v>0</v>
      </c>
      <c r="G7" s="12" t="s">
        <v>19</v>
      </c>
      <c r="H7" s="16">
        <f>IF(Rho&lt;1,L/Lambda,NA())</f>
        <v>14.285714285714228</v>
      </c>
      <c r="I7" s="3"/>
      <c r="J7" s="17" t="s">
        <v>20</v>
      </c>
      <c r="K7" s="18" t="s">
        <v>21</v>
      </c>
    </row>
    <row r="8" spans="1:11" ht="16" thickBot="1" x14ac:dyDescent="0.25">
      <c r="A8" s="9">
        <f t="shared" si="0"/>
        <v>0</v>
      </c>
      <c r="B8" s="12" t="s">
        <v>22</v>
      </c>
      <c r="C8" s="20">
        <f>IF((s-1-Lambda/Mu)=0,EXP(-Mu*C9)*(1+P0*((Lambda/Mu)^s)/(FACT(s)*(1-Rho))*Mu*C9),EXP(-Mu*C9)*(1+P0*((Lambda/Mu)^s)/(FACT(s)*(1-Rho))*(1-EXP(-Mu*C9*(s-1-Lambda/Mu)))/(s-1-Lambda/Mu)))</f>
        <v>0.37531109885139802</v>
      </c>
      <c r="G8" s="12" t="s">
        <v>23</v>
      </c>
      <c r="H8" s="16">
        <f>IF(Rho&lt;1,Lq/Lambda,NA())</f>
        <v>14.119047619047562</v>
      </c>
      <c r="I8" s="3"/>
      <c r="J8" s="17" t="s">
        <v>24</v>
      </c>
      <c r="K8" s="18" t="s">
        <v>25</v>
      </c>
    </row>
    <row r="9" spans="1:11" x14ac:dyDescent="0.15">
      <c r="A9" s="9">
        <f t="shared" si="0"/>
        <v>0</v>
      </c>
      <c r="B9" s="2" t="s">
        <v>26</v>
      </c>
      <c r="C9" s="11">
        <v>14</v>
      </c>
      <c r="E9" s="21" t="str">
        <f>IF(Rho&gt;=1,"Model invalid because:","")</f>
        <v/>
      </c>
      <c r="G9" s="12"/>
      <c r="H9" s="16"/>
      <c r="J9" s="17" t="s">
        <v>27</v>
      </c>
      <c r="K9" s="18" t="s">
        <v>28</v>
      </c>
    </row>
    <row r="10" spans="1:11" ht="14" thickBot="1" x14ac:dyDescent="0.2">
      <c r="A10" s="9">
        <f t="shared" si="0"/>
        <v>0</v>
      </c>
      <c r="E10" s="22" t="str">
        <f>IF(Rho&gt;=1,"   r   &gt;=   1","")</f>
        <v/>
      </c>
      <c r="G10" s="23" t="s">
        <v>29</v>
      </c>
      <c r="H10" s="24">
        <f>Lambda/(s*Mu)</f>
        <v>0.98833333333333329</v>
      </c>
      <c r="J10" s="17" t="s">
        <v>30</v>
      </c>
      <c r="K10" s="18" t="s">
        <v>31</v>
      </c>
    </row>
    <row r="11" spans="1:11" ht="16" thickBot="1" x14ac:dyDescent="0.25">
      <c r="A11" s="9">
        <f t="shared" si="0"/>
        <v>0</v>
      </c>
      <c r="B11" s="12" t="s">
        <v>32</v>
      </c>
      <c r="C11" s="20">
        <f ca="1">(1-SUM(OFFSET(P0,0,0,s,1)))*EXP(-s*Mu*(1-Rho)*C12)</f>
        <v>0.3709324693647984</v>
      </c>
      <c r="J11" s="17" t="s">
        <v>33</v>
      </c>
      <c r="K11" s="18" t="s">
        <v>34</v>
      </c>
    </row>
    <row r="12" spans="1:11" ht="16" thickBot="1" x14ac:dyDescent="0.25">
      <c r="A12" s="9">
        <f t="shared" si="0"/>
        <v>0</v>
      </c>
      <c r="B12" s="2" t="s">
        <v>26</v>
      </c>
      <c r="C12" s="11">
        <v>14</v>
      </c>
      <c r="G12" s="12" t="s">
        <v>24</v>
      </c>
      <c r="H12" s="25" t="s">
        <v>35</v>
      </c>
      <c r="J12" s="17" t="s">
        <v>36</v>
      </c>
      <c r="K12" s="18" t="s">
        <v>37</v>
      </c>
    </row>
    <row r="13" spans="1:11" x14ac:dyDescent="0.15">
      <c r="A13" s="9">
        <f t="shared" si="0"/>
        <v>0</v>
      </c>
      <c r="G13" s="12">
        <v>0</v>
      </c>
      <c r="H13" s="13">
        <f>IF(Rho&lt;1,1/(SUM(A4:A29)+((Lambda/Mu)^s)/(FACT(s)*(1-Lambda/(s*Mu)))),NA())</f>
        <v>1.1666666666666714E-2</v>
      </c>
      <c r="J13" s="17" t="s">
        <v>38</v>
      </c>
      <c r="K13" s="18" t="s">
        <v>39</v>
      </c>
    </row>
    <row r="14" spans="1:11" x14ac:dyDescent="0.15">
      <c r="A14" s="9">
        <f t="shared" si="0"/>
        <v>0</v>
      </c>
      <c r="B14" s="4"/>
      <c r="C14" s="4"/>
      <c r="G14" s="12">
        <v>1</v>
      </c>
      <c r="H14" s="16">
        <f t="shared" ref="H14:H37" si="1">IF(Rho&lt;1,IF(s=1,(1-Rho)*Rho^n,IF(s&gt;=n,((Lambda/Mu)^n)*P0/FACT(n),((Lambda/Mu)^n)*P0/(FACT(s)*(s^(n-s))))),NA())</f>
        <v>1.1530555555555601E-2</v>
      </c>
      <c r="J14" s="17" t="s">
        <v>40</v>
      </c>
      <c r="K14" s="18" t="s">
        <v>41</v>
      </c>
    </row>
    <row r="15" spans="1:11" x14ac:dyDescent="0.15">
      <c r="A15" s="9">
        <f t="shared" si="0"/>
        <v>0</v>
      </c>
      <c r="B15" s="4"/>
      <c r="C15" s="4"/>
      <c r="G15" s="12">
        <v>2</v>
      </c>
      <c r="H15" s="16">
        <f t="shared" si="1"/>
        <v>1.1396032407407452E-2</v>
      </c>
      <c r="J15" s="17" t="s">
        <v>42</v>
      </c>
      <c r="K15" s="18" t="s">
        <v>43</v>
      </c>
    </row>
    <row r="16" spans="1:11" ht="14" thickBot="1" x14ac:dyDescent="0.2">
      <c r="A16" s="9">
        <f t="shared" si="0"/>
        <v>0</v>
      </c>
      <c r="B16" s="4"/>
      <c r="C16" s="4"/>
      <c r="G16" s="12">
        <v>3</v>
      </c>
      <c r="H16" s="16">
        <f t="shared" si="1"/>
        <v>1.1263078695987697E-2</v>
      </c>
      <c r="J16" s="26" t="s">
        <v>44</v>
      </c>
      <c r="K16" s="27" t="s">
        <v>45</v>
      </c>
    </row>
    <row r="17" spans="1:8" x14ac:dyDescent="0.15">
      <c r="A17" s="9">
        <f t="shared" si="0"/>
        <v>0</v>
      </c>
      <c r="B17" s="4"/>
      <c r="C17" s="4"/>
      <c r="G17" s="12">
        <v>4</v>
      </c>
      <c r="H17" s="16">
        <f t="shared" si="1"/>
        <v>1.1131676111201175E-2</v>
      </c>
    </row>
    <row r="18" spans="1:8" x14ac:dyDescent="0.15">
      <c r="A18" s="9">
        <f t="shared" si="0"/>
        <v>0</v>
      </c>
      <c r="B18" s="4"/>
      <c r="G18" s="12">
        <v>5</v>
      </c>
      <c r="H18" s="16">
        <f t="shared" si="1"/>
        <v>1.1001806556570494E-2</v>
      </c>
    </row>
    <row r="19" spans="1:8" x14ac:dyDescent="0.15">
      <c r="A19" s="9">
        <f t="shared" si="0"/>
        <v>0</v>
      </c>
      <c r="B19" s="4"/>
      <c r="G19" s="12">
        <v>6</v>
      </c>
      <c r="H19" s="16">
        <f t="shared" si="1"/>
        <v>1.0873452146743838E-2</v>
      </c>
    </row>
    <row r="20" spans="1:8" x14ac:dyDescent="0.15">
      <c r="A20" s="9">
        <f t="shared" si="0"/>
        <v>0</v>
      </c>
      <c r="B20" s="4"/>
      <c r="G20" s="12">
        <v>7</v>
      </c>
      <c r="H20" s="16">
        <f t="shared" si="1"/>
        <v>1.0746595205031826E-2</v>
      </c>
    </row>
    <row r="21" spans="1:8" x14ac:dyDescent="0.15">
      <c r="A21" s="9">
        <f t="shared" si="0"/>
        <v>0</v>
      </c>
      <c r="G21" s="12">
        <v>8</v>
      </c>
      <c r="H21" s="16">
        <f t="shared" si="1"/>
        <v>1.0621218260973122E-2</v>
      </c>
    </row>
    <row r="22" spans="1:8" x14ac:dyDescent="0.15">
      <c r="A22" s="9">
        <f t="shared" si="0"/>
        <v>0</v>
      </c>
      <c r="G22" s="12">
        <v>9</v>
      </c>
      <c r="H22" s="16">
        <f t="shared" si="1"/>
        <v>1.0497304047928433E-2</v>
      </c>
    </row>
    <row r="23" spans="1:8" x14ac:dyDescent="0.15">
      <c r="A23" s="9">
        <f t="shared" si="0"/>
        <v>0</v>
      </c>
      <c r="G23" s="12">
        <v>10</v>
      </c>
      <c r="H23" s="16">
        <f t="shared" si="1"/>
        <v>1.0374835500702602E-2</v>
      </c>
    </row>
    <row r="24" spans="1:8" x14ac:dyDescent="0.15">
      <c r="A24" s="9">
        <f t="shared" si="0"/>
        <v>0</v>
      </c>
      <c r="G24" s="12">
        <v>11</v>
      </c>
      <c r="H24" s="16">
        <f t="shared" si="1"/>
        <v>1.0253795753194404E-2</v>
      </c>
    </row>
    <row r="25" spans="1:8" ht="13" customHeight="1" x14ac:dyDescent="0.15">
      <c r="A25" s="42" t="s">
        <v>56</v>
      </c>
      <c r="B25" s="41" t="s">
        <v>70</v>
      </c>
      <c r="C25" s="41"/>
      <c r="D25" s="41"/>
      <c r="E25" s="41"/>
      <c r="F25" s="41"/>
      <c r="G25" s="12">
        <v>12</v>
      </c>
      <c r="H25" s="16">
        <f t="shared" si="1"/>
        <v>1.0134168136073802E-2</v>
      </c>
    </row>
    <row r="26" spans="1:8" ht="27" customHeight="1" x14ac:dyDescent="0.15">
      <c r="A26" s="42"/>
      <c r="B26" s="41"/>
      <c r="C26" s="41"/>
      <c r="D26" s="41"/>
      <c r="E26" s="41"/>
      <c r="F26" s="41"/>
      <c r="G26" s="12">
        <v>13</v>
      </c>
      <c r="H26" s="16">
        <f t="shared" si="1"/>
        <v>1.0015936174486276E-2</v>
      </c>
    </row>
    <row r="27" spans="1:8" x14ac:dyDescent="0.15">
      <c r="A27" s="32"/>
      <c r="B27" s="35"/>
      <c r="G27" s="12">
        <v>14</v>
      </c>
      <c r="H27" s="16">
        <f t="shared" si="1"/>
        <v>9.8990835857839347E-3</v>
      </c>
    </row>
    <row r="28" spans="1:8" ht="20" customHeight="1" x14ac:dyDescent="0.15">
      <c r="A28" s="32"/>
      <c r="B28" s="36"/>
      <c r="C28" s="36"/>
      <c r="D28" s="36"/>
      <c r="E28" s="36"/>
      <c r="G28" s="12">
        <v>15</v>
      </c>
      <c r="H28" s="16">
        <f t="shared" si="1"/>
        <v>9.7835942772831214E-3</v>
      </c>
    </row>
    <row r="29" spans="1:8" x14ac:dyDescent="0.15">
      <c r="A29" s="9">
        <f t="shared" si="0"/>
        <v>0</v>
      </c>
      <c r="G29" s="12">
        <v>16</v>
      </c>
      <c r="H29" s="16">
        <f t="shared" si="1"/>
        <v>9.6694523440481513E-3</v>
      </c>
    </row>
    <row r="30" spans="1:8" x14ac:dyDescent="0.15">
      <c r="G30" s="12">
        <v>17</v>
      </c>
      <c r="H30" s="16">
        <f t="shared" si="1"/>
        <v>9.5566420667009232E-3</v>
      </c>
    </row>
    <row r="31" spans="1:8" x14ac:dyDescent="0.15">
      <c r="G31" s="12">
        <v>18</v>
      </c>
      <c r="H31" s="16">
        <f t="shared" si="1"/>
        <v>9.4451479092560776E-3</v>
      </c>
    </row>
    <row r="32" spans="1:8" x14ac:dyDescent="0.15">
      <c r="D32" s="33"/>
      <c r="G32" s="12">
        <v>19</v>
      </c>
      <c r="H32" s="16">
        <f t="shared" si="1"/>
        <v>9.3349545169814224E-3</v>
      </c>
    </row>
    <row r="33" spans="7:8" x14ac:dyDescent="0.15">
      <c r="G33" s="12">
        <v>20</v>
      </c>
      <c r="H33" s="16">
        <f t="shared" si="1"/>
        <v>9.226046714283306E-3</v>
      </c>
    </row>
    <row r="34" spans="7:8" x14ac:dyDescent="0.15">
      <c r="G34" s="12">
        <v>21</v>
      </c>
      <c r="H34" s="16">
        <f t="shared" si="1"/>
        <v>9.118409502616668E-3</v>
      </c>
    </row>
    <row r="35" spans="7:8" x14ac:dyDescent="0.15">
      <c r="G35" s="12">
        <v>22</v>
      </c>
      <c r="H35" s="16">
        <f t="shared" si="1"/>
        <v>9.0120280584194724E-3</v>
      </c>
    </row>
    <row r="36" spans="7:8" x14ac:dyDescent="0.15">
      <c r="G36" s="12">
        <v>23</v>
      </c>
      <c r="H36" s="16">
        <f t="shared" si="1"/>
        <v>8.906887731071244E-3</v>
      </c>
    </row>
    <row r="37" spans="7:8" x14ac:dyDescent="0.15">
      <c r="G37" s="12">
        <v>24</v>
      </c>
      <c r="H37" s="16">
        <f t="shared" si="1"/>
        <v>8.802974040875414E-3</v>
      </c>
    </row>
    <row r="38" spans="7:8" ht="14" thickBot="1" x14ac:dyDescent="0.2">
      <c r="G38" s="12">
        <v>25</v>
      </c>
      <c r="H38" s="24">
        <f>IF(Rho&lt;1,IF(s=1,(1-Rho)*Rho^n,IF(s&gt;=n,((Lambda/Mu)^n)*P0/FACT(n),((Lambda/Mu)^n)*P0/(FACT(s)*(s^(n-s))))),NA())</f>
        <v>8.7002726770651993E-3</v>
      </c>
    </row>
  </sheetData>
  <dataConsolidate/>
  <mergeCells count="2">
    <mergeCell ref="B25:F26"/>
    <mergeCell ref="A25:A26"/>
  </mergeCells>
  <dataValidations count="5">
    <dataValidation type="decimal" operator="greaterThan" allowBlank="1" showInputMessage="1" showErrorMessage="1" error="The mean service rate must be greater than zero." sqref="C5" xr:uid="{1666BE2C-60B6-1240-AD0F-8E54982AE9C5}">
      <formula1>0</formula1>
    </dataValidation>
    <dataValidation type="decimal" operator="greaterThan" allowBlank="1" showInputMessage="1" showErrorMessage="1" error="The mean arrival rate must be greater than zero." sqref="C4" xr:uid="{20F96CC7-E884-584A-8477-333CB18E17C5}">
      <formula1>0</formula1>
    </dataValidation>
    <dataValidation type="whole" allowBlank="1" showInputMessage="1" showErrorMessage="1" error="The number of servers must be an integer between 1 and 25 (inclusive)." sqref="C6" xr:uid="{86F2E1D5-2BE3-6445-8555-BC726DBFAF4B}">
      <formula1>1</formula1>
      <formula2>25</formula2>
    </dataValidation>
    <dataValidation type="decimal" operator="greaterThanOrEqual" allowBlank="1" showInputMessage="1" showErrorMessage="1" error="t must be greater than or equal to 0." sqref="C12" xr:uid="{3F369E7F-5E06-AB40-A669-C76BADD489EB}">
      <formula1>0</formula1>
    </dataValidation>
    <dataValidation type="decimal" operator="greaterThanOrEqual" allowBlank="1" showInputMessage="1" showErrorMessage="1" errorTitle="Warning" error="t must be greater than or equal to 0." sqref="C9" xr:uid="{EA3BDD6D-8DD8-9542-B3DA-06635A5B87AA}">
      <formula1>0</formula1>
    </dataValidation>
  </dataValidations>
  <printOptions headings="1" gridLines="1"/>
  <pageMargins left="0.75" right="0.75" top="1" bottom="1" header="0.5" footer="0.5"/>
  <pageSetup paperSize="0" scale="82" orientation="landscape" horizontalDpi="4294967292" verticalDpi="4294967292"/>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72913-19AE-C34C-8848-4A6F6B04EFB9}">
  <sheetPr>
    <pageSetUpPr fitToPage="1"/>
  </sheetPr>
  <dimension ref="A1:K38"/>
  <sheetViews>
    <sheetView topLeftCell="A4" zoomScale="140" zoomScaleNormal="140" workbookViewId="0">
      <selection activeCell="C5" sqref="C5"/>
    </sheetView>
  </sheetViews>
  <sheetFormatPr baseColWidth="10" defaultColWidth="10.7109375" defaultRowHeight="13" x14ac:dyDescent="0.15"/>
  <cols>
    <col min="1" max="1" width="9.42578125" style="4" customWidth="1"/>
    <col min="2" max="2" width="12.85546875" style="2" customWidth="1"/>
    <col min="3" max="3" width="9.42578125" style="3" customWidth="1"/>
    <col min="4" max="4" width="17.5703125" style="4" customWidth="1"/>
    <col min="5" max="5" width="27" style="4" customWidth="1"/>
    <col min="6" max="6" width="5.5703125" style="4" customWidth="1"/>
    <col min="7" max="7" width="4.85546875" style="2" bestFit="1" customWidth="1"/>
    <col min="8" max="8" width="12" style="4" bestFit="1" customWidth="1"/>
    <col min="9" max="9" width="10.7109375" style="4" customWidth="1"/>
    <col min="10" max="10" width="12.7109375" style="4" bestFit="1" customWidth="1"/>
    <col min="11" max="11" width="8.7109375" style="4" customWidth="1"/>
    <col min="12" max="16384" width="10.7109375" style="4"/>
  </cols>
  <sheetData>
    <row r="1" spans="1:11" ht="18" x14ac:dyDescent="0.2">
      <c r="A1" s="1" t="s">
        <v>0</v>
      </c>
    </row>
    <row r="2" spans="1:11" ht="14" thickBot="1" x14ac:dyDescent="0.2">
      <c r="D2" s="4" t="s">
        <v>66</v>
      </c>
    </row>
    <row r="3" spans="1:11" ht="14" thickBot="1" x14ac:dyDescent="0.2">
      <c r="C3" s="5" t="s">
        <v>1</v>
      </c>
      <c r="E3" s="4">
        <v>1</v>
      </c>
      <c r="F3" s="4">
        <v>24</v>
      </c>
      <c r="H3" s="6" t="s">
        <v>2</v>
      </c>
      <c r="J3" s="7" t="s">
        <v>3</v>
      </c>
      <c r="K3" s="8" t="s">
        <v>4</v>
      </c>
    </row>
    <row r="4" spans="1:11" x14ac:dyDescent="0.15">
      <c r="A4" s="9">
        <f t="shared" ref="A4:A29" si="0">IF(G13&lt;=s-1,((Lambda/Mu)^G13)/FACT(G13),0)</f>
        <v>1</v>
      </c>
      <c r="B4" s="10" t="s">
        <v>5</v>
      </c>
      <c r="C4" s="11">
        <v>12.93</v>
      </c>
      <c r="D4" s="4" t="s">
        <v>6</v>
      </c>
      <c r="E4" s="4">
        <f>(E3*F4)/F3</f>
        <v>8.3333333333333329E-2</v>
      </c>
      <c r="F4" s="4">
        <v>2</v>
      </c>
      <c r="G4" s="12" t="s">
        <v>7</v>
      </c>
      <c r="H4" s="13" t="e">
        <f>IF(Rho&lt;1,Lq+Lambda/Mu,NA())</f>
        <v>#N/A</v>
      </c>
      <c r="J4" s="14" t="s">
        <v>8</v>
      </c>
      <c r="K4" s="15" t="s">
        <v>9</v>
      </c>
    </row>
    <row r="5" spans="1:11" ht="15" x14ac:dyDescent="0.2">
      <c r="A5" s="9">
        <f t="shared" si="0"/>
        <v>25.86</v>
      </c>
      <c r="B5" s="10" t="s">
        <v>10</v>
      </c>
      <c r="C5" s="11">
        <v>0.5</v>
      </c>
      <c r="D5" s="4" t="s">
        <v>11</v>
      </c>
      <c r="G5" s="12" t="s">
        <v>12</v>
      </c>
      <c r="H5" s="16" t="e">
        <f>IF(Rho&lt;1,Lambda*Mu*((Lambda/Mu)^s)/(FACT(s-1)*(s*Mu-Lambda)^2/P0),NA())</f>
        <v>#N/A</v>
      </c>
      <c r="J5" s="17" t="s">
        <v>13</v>
      </c>
      <c r="K5" s="18" t="s">
        <v>14</v>
      </c>
    </row>
    <row r="6" spans="1:11" x14ac:dyDescent="0.15">
      <c r="A6" s="9">
        <f t="shared" si="0"/>
        <v>334.3698</v>
      </c>
      <c r="B6" s="2" t="s">
        <v>15</v>
      </c>
      <c r="C6" s="11">
        <v>19</v>
      </c>
      <c r="D6" s="4" t="s">
        <v>16</v>
      </c>
      <c r="G6" s="12"/>
      <c r="H6" s="16"/>
      <c r="I6" s="19"/>
      <c r="J6" s="17" t="s">
        <v>17</v>
      </c>
      <c r="K6" s="18" t="s">
        <v>18</v>
      </c>
    </row>
    <row r="7" spans="1:11" ht="14" thickBot="1" x14ac:dyDescent="0.2">
      <c r="A7" s="9">
        <f t="shared" si="0"/>
        <v>2882.2676759999999</v>
      </c>
      <c r="G7" s="12" t="s">
        <v>19</v>
      </c>
      <c r="H7" s="16" t="e">
        <f>IF(Rho&lt;1,L/Lambda,NA())</f>
        <v>#N/A</v>
      </c>
      <c r="I7" s="3"/>
      <c r="J7" s="17" t="s">
        <v>20</v>
      </c>
      <c r="K7" s="18" t="s">
        <v>21</v>
      </c>
    </row>
    <row r="8" spans="1:11" ht="16" thickBot="1" x14ac:dyDescent="0.25">
      <c r="A8" s="9">
        <f t="shared" si="0"/>
        <v>18633.860525339998</v>
      </c>
      <c r="B8" s="12" t="s">
        <v>22</v>
      </c>
      <c r="C8" s="20" t="e">
        <f>IF((s-1-Lambda/Mu)=0,EXP(-Mu*C9)*(1+P0*((Lambda/Mu)^s)/(FACT(s)*(1-Rho))*Mu*C9),EXP(-Mu*C9)*(1+P0*((Lambda/Mu)^s)/(FACT(s)*(1-Rho))*(1-EXP(-Mu*C9*(s-1-Lambda/Mu)))/(s-1-Lambda/Mu)))</f>
        <v>#N/A</v>
      </c>
      <c r="G8" s="12" t="s">
        <v>23</v>
      </c>
      <c r="H8" s="16" t="e">
        <f>IF(Rho&lt;1,Lq/Lambda,NA())</f>
        <v>#N/A</v>
      </c>
      <c r="I8" s="3"/>
      <c r="J8" s="17" t="s">
        <v>24</v>
      </c>
      <c r="K8" s="18" t="s">
        <v>25</v>
      </c>
    </row>
    <row r="9" spans="1:11" x14ac:dyDescent="0.15">
      <c r="A9" s="9">
        <f t="shared" si="0"/>
        <v>96374.326637058475</v>
      </c>
      <c r="B9" s="2" t="s">
        <v>26</v>
      </c>
      <c r="C9" s="11">
        <f>E4</f>
        <v>8.3333333333333329E-2</v>
      </c>
      <c r="E9" s="21" t="str">
        <f>IF(Rho&gt;=1,"Model invalid because:","")</f>
        <v>Model invalid because:</v>
      </c>
      <c r="G9" s="12"/>
      <c r="H9" s="16"/>
      <c r="J9" s="17" t="s">
        <v>27</v>
      </c>
      <c r="K9" s="18" t="s">
        <v>28</v>
      </c>
    </row>
    <row r="10" spans="1:11" ht="14" thickBot="1" x14ac:dyDescent="0.2">
      <c r="A10" s="9">
        <f t="shared" si="0"/>
        <v>415373.34780572203</v>
      </c>
      <c r="E10" s="22" t="str">
        <f>IF(Rho&gt;=1,"   r   &gt;=   1","")</f>
        <v xml:space="preserve">   r   &gt;=   1</v>
      </c>
      <c r="G10" s="23" t="s">
        <v>29</v>
      </c>
      <c r="H10" s="24">
        <f>Lambda/(s*Mu)</f>
        <v>1.3610526315789473</v>
      </c>
      <c r="J10" s="17" t="s">
        <v>30</v>
      </c>
      <c r="K10" s="18" t="s">
        <v>31</v>
      </c>
    </row>
    <row r="11" spans="1:11" ht="16" thickBot="1" x14ac:dyDescent="0.25">
      <c r="A11" s="9">
        <f t="shared" si="0"/>
        <v>1534507.8248937104</v>
      </c>
      <c r="B11" s="12" t="s">
        <v>32</v>
      </c>
      <c r="C11" s="20" t="e">
        <f ca="1">(1-SUM(OFFSET(P0,0,0,s,1)))*EXP(-s*Mu*(1-Rho)*C12)</f>
        <v>#N/A</v>
      </c>
      <c r="J11" s="17" t="s">
        <v>33</v>
      </c>
      <c r="K11" s="18" t="s">
        <v>34</v>
      </c>
    </row>
    <row r="12" spans="1:11" ht="16" thickBot="1" x14ac:dyDescent="0.25">
      <c r="A12" s="9">
        <f t="shared" si="0"/>
        <v>4960296.5439689178</v>
      </c>
      <c r="B12" s="2" t="s">
        <v>26</v>
      </c>
      <c r="C12" s="11">
        <f>E4</f>
        <v>8.3333333333333329E-2</v>
      </c>
      <c r="G12" s="12" t="s">
        <v>24</v>
      </c>
      <c r="H12" s="25" t="s">
        <v>35</v>
      </c>
      <c r="J12" s="17" t="s">
        <v>36</v>
      </c>
      <c r="K12" s="18" t="s">
        <v>37</v>
      </c>
    </row>
    <row r="13" spans="1:11" x14ac:dyDescent="0.15">
      <c r="A13" s="9">
        <f t="shared" si="0"/>
        <v>14252585.403004024</v>
      </c>
      <c r="G13" s="12">
        <v>0</v>
      </c>
      <c r="H13" s="13" t="e">
        <f>IF(Rho&lt;1,1/(SUM(A4:A29)+((Lambda/Mu)^s)/(FACT(s)*(1-Lambda/(s*Mu)))),NA())</f>
        <v>#N/A</v>
      </c>
      <c r="J13" s="17" t="s">
        <v>38</v>
      </c>
      <c r="K13" s="18" t="s">
        <v>39</v>
      </c>
    </row>
    <row r="14" spans="1:11" x14ac:dyDescent="0.15">
      <c r="A14" s="9">
        <f t="shared" si="0"/>
        <v>36857185.852168411</v>
      </c>
      <c r="B14" s="4"/>
      <c r="C14" s="4"/>
      <c r="G14" s="12">
        <v>1</v>
      </c>
      <c r="H14" s="16" t="e">
        <f t="shared" ref="H14:H37" si="1">IF(Rho&lt;1,IF(s=1,(1-Rho)*Rho^n,IF(s&gt;=n,((Lambda/Mu)^n)*P0/FACT(n),((Lambda/Mu)^n)*P0/(FACT(s)*(s^(n-s))))),NA())</f>
        <v>#N/A</v>
      </c>
      <c r="J14" s="17" t="s">
        <v>40</v>
      </c>
      <c r="K14" s="18" t="s">
        <v>41</v>
      </c>
    </row>
    <row r="15" spans="1:11" x14ac:dyDescent="0.15">
      <c r="A15" s="9">
        <f t="shared" si="0"/>
        <v>86647893.285188645</v>
      </c>
      <c r="B15" s="4"/>
      <c r="C15" s="4"/>
      <c r="G15" s="12">
        <v>2</v>
      </c>
      <c r="H15" s="16" t="e">
        <f t="shared" si="1"/>
        <v>#N/A</v>
      </c>
      <c r="J15" s="17" t="s">
        <v>42</v>
      </c>
      <c r="K15" s="18" t="s">
        <v>43</v>
      </c>
    </row>
    <row r="16" spans="1:11" ht="14" thickBot="1" x14ac:dyDescent="0.2">
      <c r="A16" s="9">
        <f t="shared" si="0"/>
        <v>186726210.02958152</v>
      </c>
      <c r="B16" s="4"/>
      <c r="C16" s="4"/>
      <c r="G16" s="12">
        <v>3</v>
      </c>
      <c r="H16" s="16" t="e">
        <f t="shared" si="1"/>
        <v>#N/A</v>
      </c>
      <c r="J16" s="26" t="s">
        <v>44</v>
      </c>
      <c r="K16" s="27" t="s">
        <v>45</v>
      </c>
    </row>
    <row r="17" spans="1:8" x14ac:dyDescent="0.15">
      <c r="A17" s="9">
        <f t="shared" si="0"/>
        <v>371441522.41269058</v>
      </c>
      <c r="B17" s="4"/>
      <c r="C17" s="4"/>
      <c r="G17" s="12">
        <v>4</v>
      </c>
      <c r="H17" s="16" t="e">
        <f t="shared" si="1"/>
        <v>#N/A</v>
      </c>
    </row>
    <row r="18" spans="1:8" x14ac:dyDescent="0.15">
      <c r="A18" s="9">
        <f t="shared" si="0"/>
        <v>686105554.97087002</v>
      </c>
      <c r="B18" s="4"/>
      <c r="G18" s="12">
        <v>5</v>
      </c>
      <c r="H18" s="16" t="e">
        <f t="shared" si="1"/>
        <v>#N/A</v>
      </c>
    </row>
    <row r="19" spans="1:8" x14ac:dyDescent="0.15">
      <c r="A19" s="9">
        <f t="shared" si="0"/>
        <v>1182845976.7697799</v>
      </c>
      <c r="B19" s="4"/>
      <c r="G19" s="12">
        <v>6</v>
      </c>
      <c r="H19" s="16" t="e">
        <f t="shared" si="1"/>
        <v>#N/A</v>
      </c>
    </row>
    <row r="20" spans="1:8" x14ac:dyDescent="0.15">
      <c r="A20" s="9">
        <f t="shared" si="0"/>
        <v>1911774809.9541564</v>
      </c>
      <c r="B20" s="4"/>
      <c r="G20" s="12">
        <v>7</v>
      </c>
      <c r="H20" s="16" t="e">
        <f t="shared" si="1"/>
        <v>#N/A</v>
      </c>
    </row>
    <row r="21" spans="1:8" x14ac:dyDescent="0.15">
      <c r="A21" s="9">
        <f t="shared" si="0"/>
        <v>2908146857.9655581</v>
      </c>
      <c r="G21" s="12">
        <v>8</v>
      </c>
      <c r="H21" s="16" t="e">
        <f t="shared" si="1"/>
        <v>#N/A</v>
      </c>
    </row>
    <row r="22" spans="1:8" x14ac:dyDescent="0.15">
      <c r="A22" s="9">
        <f t="shared" si="0"/>
        <v>4178037652.6105185</v>
      </c>
      <c r="G22" s="12">
        <v>9</v>
      </c>
      <c r="H22" s="16" t="e">
        <f t="shared" si="1"/>
        <v>#N/A</v>
      </c>
    </row>
    <row r="23" spans="1:8" x14ac:dyDescent="0.15">
      <c r="A23" s="9">
        <f t="shared" si="0"/>
        <v>0</v>
      </c>
      <c r="G23" s="12">
        <v>10</v>
      </c>
      <c r="H23" s="16" t="e">
        <f t="shared" si="1"/>
        <v>#N/A</v>
      </c>
    </row>
    <row r="24" spans="1:8" x14ac:dyDescent="0.15">
      <c r="A24" s="9">
        <f t="shared" si="0"/>
        <v>0</v>
      </c>
      <c r="G24" s="12">
        <v>11</v>
      </c>
      <c r="H24" s="16" t="e">
        <f t="shared" si="1"/>
        <v>#N/A</v>
      </c>
    </row>
    <row r="25" spans="1:8" ht="33" customHeight="1" x14ac:dyDescent="0.15">
      <c r="A25" s="32" t="s">
        <v>56</v>
      </c>
      <c r="B25" s="41" t="s">
        <v>72</v>
      </c>
      <c r="C25" s="41"/>
      <c r="D25" s="41"/>
      <c r="E25" s="41"/>
      <c r="F25" s="41"/>
      <c r="G25" s="12">
        <v>12</v>
      </c>
      <c r="H25" s="16" t="e">
        <f t="shared" si="1"/>
        <v>#N/A</v>
      </c>
    </row>
    <row r="26" spans="1:8" x14ac:dyDescent="0.15">
      <c r="A26" s="32"/>
      <c r="B26" s="35"/>
      <c r="G26" s="12">
        <v>13</v>
      </c>
      <c r="H26" s="16" t="e">
        <f t="shared" si="1"/>
        <v>#N/A</v>
      </c>
    </row>
    <row r="27" spans="1:8" x14ac:dyDescent="0.15">
      <c r="A27" s="32"/>
      <c r="B27" s="35"/>
      <c r="G27" s="12">
        <v>14</v>
      </c>
      <c r="H27" s="16" t="e">
        <f t="shared" si="1"/>
        <v>#N/A</v>
      </c>
    </row>
    <row r="28" spans="1:8" ht="17" customHeight="1" x14ac:dyDescent="0.15">
      <c r="A28" s="32"/>
      <c r="B28" s="36"/>
      <c r="C28" s="36"/>
      <c r="D28" s="36"/>
      <c r="E28" s="36"/>
      <c r="G28" s="12">
        <v>15</v>
      </c>
      <c r="H28" s="16" t="e">
        <f t="shared" si="1"/>
        <v>#N/A</v>
      </c>
    </row>
    <row r="29" spans="1:8" x14ac:dyDescent="0.15">
      <c r="A29" s="9">
        <f t="shared" si="0"/>
        <v>0</v>
      </c>
      <c r="G29" s="12">
        <v>16</v>
      </c>
      <c r="H29" s="16" t="e">
        <f t="shared" si="1"/>
        <v>#N/A</v>
      </c>
    </row>
    <row r="30" spans="1:8" x14ac:dyDescent="0.15">
      <c r="G30" s="12">
        <v>17</v>
      </c>
      <c r="H30" s="16" t="e">
        <f t="shared" si="1"/>
        <v>#N/A</v>
      </c>
    </row>
    <row r="31" spans="1:8" x14ac:dyDescent="0.15">
      <c r="G31" s="12">
        <v>18</v>
      </c>
      <c r="H31" s="16" t="e">
        <f t="shared" si="1"/>
        <v>#N/A</v>
      </c>
    </row>
    <row r="32" spans="1:8" x14ac:dyDescent="0.15">
      <c r="D32" s="33"/>
      <c r="G32" s="12">
        <v>19</v>
      </c>
      <c r="H32" s="16" t="e">
        <f t="shared" si="1"/>
        <v>#N/A</v>
      </c>
    </row>
    <row r="33" spans="7:8" x14ac:dyDescent="0.15">
      <c r="G33" s="12">
        <v>20</v>
      </c>
      <c r="H33" s="16" t="e">
        <f t="shared" si="1"/>
        <v>#N/A</v>
      </c>
    </row>
    <row r="34" spans="7:8" x14ac:dyDescent="0.15">
      <c r="G34" s="12">
        <v>21</v>
      </c>
      <c r="H34" s="16" t="e">
        <f t="shared" si="1"/>
        <v>#N/A</v>
      </c>
    </row>
    <row r="35" spans="7:8" x14ac:dyDescent="0.15">
      <c r="G35" s="12">
        <v>22</v>
      </c>
      <c r="H35" s="16" t="e">
        <f t="shared" si="1"/>
        <v>#N/A</v>
      </c>
    </row>
    <row r="36" spans="7:8" x14ac:dyDescent="0.15">
      <c r="G36" s="12">
        <v>23</v>
      </c>
      <c r="H36" s="16" t="e">
        <f t="shared" si="1"/>
        <v>#N/A</v>
      </c>
    </row>
    <row r="37" spans="7:8" x14ac:dyDescent="0.15">
      <c r="G37" s="12">
        <v>24</v>
      </c>
      <c r="H37" s="16" t="e">
        <f t="shared" si="1"/>
        <v>#N/A</v>
      </c>
    </row>
    <row r="38" spans="7:8" ht="14" thickBot="1" x14ac:dyDescent="0.2">
      <c r="G38" s="12">
        <v>25</v>
      </c>
      <c r="H38" s="24" t="e">
        <f>IF(Rho&lt;1,IF(s=1,(1-Rho)*Rho^n,IF(s&gt;=n,((Lambda/Mu)^n)*P0/FACT(n),((Lambda/Mu)^n)*P0/(FACT(s)*(s^(n-s))))),NA())</f>
        <v>#N/A</v>
      </c>
    </row>
  </sheetData>
  <dataConsolidate/>
  <mergeCells count="1">
    <mergeCell ref="B25:F25"/>
  </mergeCells>
  <dataValidations count="5">
    <dataValidation type="decimal" operator="greaterThanOrEqual" allowBlank="1" showInputMessage="1" showErrorMessage="1" errorTitle="Warning" error="t must be greater than or equal to 0." sqref="C9" xr:uid="{6B3BC987-AEEB-1145-B77E-4D85CDB22BFC}">
      <formula1>0</formula1>
    </dataValidation>
    <dataValidation type="decimal" operator="greaterThanOrEqual" allowBlank="1" showInputMessage="1" showErrorMessage="1" error="t must be greater than or equal to 0." sqref="C12" xr:uid="{49547F45-4423-CD4E-89E9-99260C4D0ADB}">
      <formula1>0</formula1>
    </dataValidation>
    <dataValidation type="whole" allowBlank="1" showInputMessage="1" showErrorMessage="1" error="The number of servers must be an integer between 1 and 25 (inclusive)." sqref="C6" xr:uid="{1C2AC8CE-F2AD-C04B-B95C-7C7414D9BA00}">
      <formula1>1</formula1>
      <formula2>25</formula2>
    </dataValidation>
    <dataValidation type="decimal" operator="greaterThan" allowBlank="1" showInputMessage="1" showErrorMessage="1" error="The mean arrival rate must be greater than zero." sqref="C4" xr:uid="{4990E678-A5F2-7743-9720-5B8FBBE38293}">
      <formula1>0</formula1>
    </dataValidation>
    <dataValidation type="decimal" operator="greaterThan" allowBlank="1" showInputMessage="1" showErrorMessage="1" error="The mean service rate must be greater than zero." sqref="C5" xr:uid="{5BC5401D-CC22-7442-8539-27A08FB62E98}">
      <formula1>0</formula1>
    </dataValidation>
  </dataValidations>
  <printOptions headings="1" gridLines="1"/>
  <pageMargins left="0.75" right="0.75" top="1" bottom="1" header="0.5" footer="0.5"/>
  <pageSetup paperSize="0" scale="82" orientation="landscape" horizontalDpi="4294967292" verticalDpi="4294967292"/>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99</vt:i4>
      </vt:variant>
    </vt:vector>
  </HeadingPairs>
  <TitlesOfParts>
    <vt:vector size="112" baseType="lpstr">
      <vt:lpstr>Problem Statement</vt:lpstr>
      <vt:lpstr>Before Covid</vt:lpstr>
      <vt:lpstr>M|M|s I.a</vt:lpstr>
      <vt:lpstr>M|M|s I.b</vt:lpstr>
      <vt:lpstr>M|M|s I.c</vt:lpstr>
      <vt:lpstr>After Covid</vt:lpstr>
      <vt:lpstr>M|M|s II.a</vt:lpstr>
      <vt:lpstr>M|M|s II.b</vt:lpstr>
      <vt:lpstr>M|M|s II.c</vt:lpstr>
      <vt:lpstr>After Mask Mandate</vt:lpstr>
      <vt:lpstr>M|M|s III.a</vt:lpstr>
      <vt:lpstr>M|M|s III.b</vt:lpstr>
      <vt:lpstr>M|M|s III.c</vt:lpstr>
      <vt:lpstr>'M|M|s I.b'!L</vt:lpstr>
      <vt:lpstr>'M|M|s I.c'!L</vt:lpstr>
      <vt:lpstr>'M|M|s II.a'!L</vt:lpstr>
      <vt:lpstr>'M|M|s II.b'!L</vt:lpstr>
      <vt:lpstr>'M|M|s II.c'!L</vt:lpstr>
      <vt:lpstr>'M|M|s III.a'!L</vt:lpstr>
      <vt:lpstr>'M|M|s III.b'!L</vt:lpstr>
      <vt:lpstr>'M|M|s III.c'!L</vt:lpstr>
      <vt:lpstr>L</vt:lpstr>
      <vt:lpstr>'M|M|s I.b'!Lambda</vt:lpstr>
      <vt:lpstr>'M|M|s I.c'!Lambda</vt:lpstr>
      <vt:lpstr>'M|M|s II.a'!Lambda</vt:lpstr>
      <vt:lpstr>'M|M|s II.b'!Lambda</vt:lpstr>
      <vt:lpstr>'M|M|s II.c'!Lambda</vt:lpstr>
      <vt:lpstr>'M|M|s III.a'!Lambda</vt:lpstr>
      <vt:lpstr>'M|M|s III.b'!Lambda</vt:lpstr>
      <vt:lpstr>'M|M|s III.c'!Lambda</vt:lpstr>
      <vt:lpstr>Lambda</vt:lpstr>
      <vt:lpstr>'M|M|s I.b'!Lq</vt:lpstr>
      <vt:lpstr>'M|M|s I.c'!Lq</vt:lpstr>
      <vt:lpstr>'M|M|s II.a'!Lq</vt:lpstr>
      <vt:lpstr>'M|M|s II.b'!Lq</vt:lpstr>
      <vt:lpstr>'M|M|s II.c'!Lq</vt:lpstr>
      <vt:lpstr>'M|M|s III.a'!Lq</vt:lpstr>
      <vt:lpstr>'M|M|s III.b'!Lq</vt:lpstr>
      <vt:lpstr>'M|M|s III.c'!Lq</vt:lpstr>
      <vt:lpstr>Lq</vt:lpstr>
      <vt:lpstr>'M|M|s I.b'!Mu</vt:lpstr>
      <vt:lpstr>'M|M|s I.c'!Mu</vt:lpstr>
      <vt:lpstr>'M|M|s II.a'!Mu</vt:lpstr>
      <vt:lpstr>'M|M|s II.b'!Mu</vt:lpstr>
      <vt:lpstr>'M|M|s II.c'!Mu</vt:lpstr>
      <vt:lpstr>'M|M|s III.a'!Mu</vt:lpstr>
      <vt:lpstr>'M|M|s III.b'!Mu</vt:lpstr>
      <vt:lpstr>'M|M|s III.c'!Mu</vt:lpstr>
      <vt:lpstr>Mu</vt:lpstr>
      <vt:lpstr>'M|M|s I.b'!n</vt:lpstr>
      <vt:lpstr>'M|M|s I.c'!n</vt:lpstr>
      <vt:lpstr>'M|M|s II.a'!n</vt:lpstr>
      <vt:lpstr>'M|M|s II.b'!n</vt:lpstr>
      <vt:lpstr>'M|M|s II.c'!n</vt:lpstr>
      <vt:lpstr>'M|M|s III.a'!n</vt:lpstr>
      <vt:lpstr>'M|M|s III.b'!n</vt:lpstr>
      <vt:lpstr>'M|M|s III.c'!n</vt:lpstr>
      <vt:lpstr>n</vt:lpstr>
      <vt:lpstr>'M|M|s I.b'!P0</vt:lpstr>
      <vt:lpstr>'M|M|s I.c'!P0</vt:lpstr>
      <vt:lpstr>'M|M|s II.a'!P0</vt:lpstr>
      <vt:lpstr>'M|M|s II.b'!P0</vt:lpstr>
      <vt:lpstr>'M|M|s II.c'!P0</vt:lpstr>
      <vt:lpstr>'M|M|s III.a'!P0</vt:lpstr>
      <vt:lpstr>'M|M|s III.b'!P0</vt:lpstr>
      <vt:lpstr>'M|M|s III.c'!P0</vt:lpstr>
      <vt:lpstr>P0</vt:lpstr>
      <vt:lpstr>'M|M|s I.b'!Pn</vt:lpstr>
      <vt:lpstr>'M|M|s I.c'!Pn</vt:lpstr>
      <vt:lpstr>'M|M|s II.a'!Pn</vt:lpstr>
      <vt:lpstr>'M|M|s II.b'!Pn</vt:lpstr>
      <vt:lpstr>'M|M|s II.c'!Pn</vt:lpstr>
      <vt:lpstr>'M|M|s III.a'!Pn</vt:lpstr>
      <vt:lpstr>'M|M|s III.b'!Pn</vt:lpstr>
      <vt:lpstr>'M|M|s III.c'!Pn</vt:lpstr>
      <vt:lpstr>Pn</vt:lpstr>
      <vt:lpstr>'M|M|s I.b'!Rho</vt:lpstr>
      <vt:lpstr>'M|M|s I.c'!Rho</vt:lpstr>
      <vt:lpstr>'M|M|s II.a'!Rho</vt:lpstr>
      <vt:lpstr>'M|M|s II.b'!Rho</vt:lpstr>
      <vt:lpstr>'M|M|s II.c'!Rho</vt:lpstr>
      <vt:lpstr>'M|M|s III.a'!Rho</vt:lpstr>
      <vt:lpstr>'M|M|s III.b'!Rho</vt:lpstr>
      <vt:lpstr>'M|M|s III.c'!Rho</vt:lpstr>
      <vt:lpstr>Rho</vt:lpstr>
      <vt:lpstr>'M|M|s I.b'!s</vt:lpstr>
      <vt:lpstr>'M|M|s I.c'!s</vt:lpstr>
      <vt:lpstr>'M|M|s II.a'!s</vt:lpstr>
      <vt:lpstr>'M|M|s II.b'!s</vt:lpstr>
      <vt:lpstr>'M|M|s II.c'!s</vt:lpstr>
      <vt:lpstr>'M|M|s III.a'!s</vt:lpstr>
      <vt:lpstr>'M|M|s III.b'!s</vt:lpstr>
      <vt:lpstr>'M|M|s III.c'!s</vt:lpstr>
      <vt:lpstr>s</vt:lpstr>
      <vt:lpstr>'M|M|s I.b'!W</vt:lpstr>
      <vt:lpstr>'M|M|s I.c'!W</vt:lpstr>
      <vt:lpstr>'M|M|s II.a'!W</vt:lpstr>
      <vt:lpstr>'M|M|s II.b'!W</vt:lpstr>
      <vt:lpstr>'M|M|s II.c'!W</vt:lpstr>
      <vt:lpstr>'M|M|s III.a'!W</vt:lpstr>
      <vt:lpstr>'M|M|s III.b'!W</vt:lpstr>
      <vt:lpstr>'M|M|s III.c'!W</vt:lpstr>
      <vt:lpstr>W</vt:lpstr>
      <vt:lpstr>'M|M|s I.b'!Wq</vt:lpstr>
      <vt:lpstr>'M|M|s I.c'!Wq</vt:lpstr>
      <vt:lpstr>'M|M|s II.a'!Wq</vt:lpstr>
      <vt:lpstr>'M|M|s II.b'!Wq</vt:lpstr>
      <vt:lpstr>'M|M|s II.c'!Wq</vt:lpstr>
      <vt:lpstr>'M|M|s III.a'!Wq</vt:lpstr>
      <vt:lpstr>'M|M|s III.b'!Wq</vt:lpstr>
      <vt:lpstr>'M|M|s III.c'!Wq</vt:lpstr>
      <vt:lpstr>Wq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2022-04-22T08:00:32Z</dcterms:created>
  <dcterms:modified xsi:type="dcterms:W3CDTF">2022-05-27T04:48:48Z</dcterms:modified>
</cp:coreProperties>
</file>