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nnanguyen/Downloads/"/>
    </mc:Choice>
  </mc:AlternateContent>
  <xr:revisionPtr revIDLastSave="0" documentId="13_ncr:1_{027776D5-9603-104E-8064-5C6C0A8D5089}" xr6:coauthVersionLast="47" xr6:coauthVersionMax="47" xr10:uidLastSave="{00000000-0000-0000-0000-000000000000}"/>
  <bookViews>
    <workbookView xWindow="0" yWindow="500" windowWidth="28800" windowHeight="15720" activeTab="4" xr2:uid="{00000000-000D-0000-FFFF-FFFF00000000}"/>
  </bookViews>
  <sheets>
    <sheet name="Framing" sheetId="1" r:id="rId1"/>
    <sheet name="Influence Diagram" sheetId="2" r:id="rId2"/>
    <sheet name="Modeling" sheetId="3" r:id="rId3"/>
    <sheet name="Generate insights" sheetId="4" r:id="rId4"/>
    <sheet name="Generate insights (cont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B16" i="5"/>
  <c r="D15" i="5"/>
  <c r="C15" i="5"/>
  <c r="B9" i="5"/>
  <c r="H3" i="5"/>
  <c r="K2" i="5"/>
  <c r="F2" i="5"/>
  <c r="K1" i="5"/>
  <c r="H1" i="5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E22" i="4"/>
  <c r="D22" i="4"/>
  <c r="D21" i="4"/>
  <c r="C21" i="4"/>
  <c r="B21" i="4"/>
  <c r="B22" i="4" s="1"/>
  <c r="C22" i="4" s="1"/>
  <c r="D20" i="4"/>
  <c r="C20" i="4"/>
  <c r="B9" i="4"/>
  <c r="I8" i="4"/>
  <c r="J6" i="4"/>
  <c r="J5" i="4"/>
  <c r="J4" i="4"/>
  <c r="J3" i="4"/>
  <c r="J2" i="4"/>
  <c r="F2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B17" i="3"/>
  <c r="C17" i="3" s="1"/>
  <c r="E17" i="3" s="1"/>
  <c r="F17" i="3" s="1"/>
  <c r="G17" i="3" s="1"/>
  <c r="H17" i="3" s="1"/>
  <c r="D16" i="3"/>
  <c r="C16" i="3"/>
  <c r="E16" i="3" s="1"/>
  <c r="F16" i="3" s="1"/>
  <c r="G16" i="3" s="1"/>
  <c r="H16" i="3" s="1"/>
  <c r="D15" i="3"/>
  <c r="C15" i="3"/>
  <c r="B9" i="3"/>
  <c r="F2" i="3"/>
  <c r="F22" i="4" l="1"/>
  <c r="G22" i="4" s="1"/>
  <c r="H22" i="4" s="1"/>
  <c r="H4" i="5"/>
  <c r="K3" i="5"/>
  <c r="B17" i="5"/>
  <c r="C16" i="5"/>
  <c r="E16" i="5" s="1"/>
  <c r="F16" i="5" s="1"/>
  <c r="G16" i="5" s="1"/>
  <c r="H16" i="5" s="1"/>
  <c r="B18" i="3"/>
  <c r="B23" i="4"/>
  <c r="E21" i="4"/>
  <c r="F21" i="4" s="1"/>
  <c r="G21" i="4" s="1"/>
  <c r="H21" i="4" s="1"/>
  <c r="C23" i="4" l="1"/>
  <c r="E23" i="4" s="1"/>
  <c r="F23" i="4" s="1"/>
  <c r="G23" i="4" s="1"/>
  <c r="H23" i="4" s="1"/>
  <c r="B24" i="4"/>
  <c r="C18" i="3"/>
  <c r="E18" i="3" s="1"/>
  <c r="F18" i="3" s="1"/>
  <c r="G18" i="3" s="1"/>
  <c r="H18" i="3" s="1"/>
  <c r="B19" i="3"/>
  <c r="H5" i="5"/>
  <c r="K4" i="5"/>
  <c r="B18" i="5"/>
  <c r="C17" i="5"/>
  <c r="E17" i="5" s="1"/>
  <c r="F17" i="5" s="1"/>
  <c r="G17" i="5" s="1"/>
  <c r="H17" i="5" s="1"/>
  <c r="B25" i="4" l="1"/>
  <c r="C24" i="4"/>
  <c r="E24" i="4" s="1"/>
  <c r="F24" i="4" s="1"/>
  <c r="G24" i="4" s="1"/>
  <c r="H24" i="4" s="1"/>
  <c r="B20" i="3"/>
  <c r="C19" i="3"/>
  <c r="E19" i="3" s="1"/>
  <c r="F19" i="3" s="1"/>
  <c r="G19" i="3" s="1"/>
  <c r="H19" i="3" s="1"/>
  <c r="C18" i="5"/>
  <c r="E18" i="5" s="1"/>
  <c r="F18" i="5" s="1"/>
  <c r="G18" i="5" s="1"/>
  <c r="H18" i="5" s="1"/>
  <c r="B19" i="5"/>
  <c r="H6" i="5"/>
  <c r="K5" i="5"/>
  <c r="C19" i="5" l="1"/>
  <c r="E19" i="5" s="1"/>
  <c r="F19" i="5" s="1"/>
  <c r="G19" i="5" s="1"/>
  <c r="H19" i="5" s="1"/>
  <c r="B20" i="5"/>
  <c r="H7" i="5"/>
  <c r="K6" i="5"/>
  <c r="B21" i="3"/>
  <c r="C20" i="3"/>
  <c r="E20" i="3" s="1"/>
  <c r="F20" i="3" s="1"/>
  <c r="G20" i="3" s="1"/>
  <c r="H20" i="3" s="1"/>
  <c r="B26" i="4"/>
  <c r="C25" i="4"/>
  <c r="E25" i="4" s="1"/>
  <c r="F25" i="4" s="1"/>
  <c r="G25" i="4" s="1"/>
  <c r="H25" i="4" s="1"/>
  <c r="B21" i="5" l="1"/>
  <c r="C20" i="5"/>
  <c r="E20" i="5" s="1"/>
  <c r="F20" i="5" s="1"/>
  <c r="G20" i="5" s="1"/>
  <c r="H20" i="5" s="1"/>
  <c r="C21" i="3"/>
  <c r="E21" i="3" s="1"/>
  <c r="F21" i="3" s="1"/>
  <c r="G21" i="3" s="1"/>
  <c r="H21" i="3" s="1"/>
  <c r="B22" i="3"/>
  <c r="C26" i="4"/>
  <c r="E26" i="4" s="1"/>
  <c r="F26" i="4" s="1"/>
  <c r="G26" i="4" s="1"/>
  <c r="H26" i="4" s="1"/>
  <c r="B27" i="4"/>
  <c r="H8" i="5"/>
  <c r="K7" i="5"/>
  <c r="H9" i="5" l="1"/>
  <c r="K8" i="5"/>
  <c r="C27" i="4"/>
  <c r="E27" i="4" s="1"/>
  <c r="F27" i="4" s="1"/>
  <c r="G27" i="4" s="1"/>
  <c r="H27" i="4" s="1"/>
  <c r="B28" i="4"/>
  <c r="B22" i="5"/>
  <c r="C21" i="5"/>
  <c r="E21" i="5" s="1"/>
  <c r="F21" i="5" s="1"/>
  <c r="G21" i="5" s="1"/>
  <c r="H21" i="5" s="1"/>
  <c r="C22" i="3"/>
  <c r="E22" i="3" s="1"/>
  <c r="F22" i="3" s="1"/>
  <c r="G22" i="3" s="1"/>
  <c r="H22" i="3" s="1"/>
  <c r="B23" i="3"/>
  <c r="K9" i="5" l="1"/>
  <c r="H10" i="5"/>
  <c r="K10" i="5" s="1"/>
  <c r="B29" i="4"/>
  <c r="C28" i="4"/>
  <c r="E28" i="4" s="1"/>
  <c r="F28" i="4" s="1"/>
  <c r="G28" i="4" s="1"/>
  <c r="H28" i="4" s="1"/>
  <c r="C22" i="5"/>
  <c r="E22" i="5" s="1"/>
  <c r="F22" i="5" s="1"/>
  <c r="G22" i="5" s="1"/>
  <c r="H22" i="5" s="1"/>
  <c r="B23" i="5"/>
  <c r="C23" i="3"/>
  <c r="E23" i="3" s="1"/>
  <c r="F23" i="3" s="1"/>
  <c r="G23" i="3" s="1"/>
  <c r="H23" i="3" s="1"/>
  <c r="B24" i="3"/>
  <c r="C23" i="5" l="1"/>
  <c r="E23" i="5" s="1"/>
  <c r="F23" i="5" s="1"/>
  <c r="G23" i="5" s="1"/>
  <c r="H23" i="5" s="1"/>
  <c r="B24" i="5"/>
  <c r="B25" i="3"/>
  <c r="C24" i="3"/>
  <c r="E24" i="3" s="1"/>
  <c r="F24" i="3" s="1"/>
  <c r="G24" i="3" s="1"/>
  <c r="H24" i="3" s="1"/>
  <c r="B30" i="4"/>
  <c r="C29" i="4"/>
  <c r="E29" i="4" s="1"/>
  <c r="F29" i="4" s="1"/>
  <c r="G29" i="4" s="1"/>
  <c r="H29" i="4" s="1"/>
  <c r="C30" i="4" l="1"/>
  <c r="E30" i="4" s="1"/>
  <c r="F30" i="4" s="1"/>
  <c r="G30" i="4" s="1"/>
  <c r="H30" i="4" s="1"/>
  <c r="B31" i="4"/>
  <c r="B26" i="3"/>
  <c r="C25" i="3"/>
  <c r="E25" i="3" s="1"/>
  <c r="F25" i="3" s="1"/>
  <c r="G25" i="3" s="1"/>
  <c r="H25" i="3" s="1"/>
  <c r="B25" i="5"/>
  <c r="C24" i="5"/>
  <c r="E24" i="5" s="1"/>
  <c r="F24" i="5" s="1"/>
  <c r="G24" i="5" s="1"/>
  <c r="H24" i="5" s="1"/>
  <c r="C31" i="4" l="1"/>
  <c r="E31" i="4" s="1"/>
  <c r="F31" i="4" s="1"/>
  <c r="G31" i="4" s="1"/>
  <c r="H31" i="4" s="1"/>
  <c r="B32" i="4"/>
  <c r="B26" i="5"/>
  <c r="C25" i="5"/>
  <c r="E25" i="5" s="1"/>
  <c r="F25" i="5" s="1"/>
  <c r="G25" i="5" s="1"/>
  <c r="H25" i="5" s="1"/>
  <c r="C26" i="3"/>
  <c r="E26" i="3" s="1"/>
  <c r="F26" i="3" s="1"/>
  <c r="G26" i="3" s="1"/>
  <c r="H26" i="3" s="1"/>
  <c r="B27" i="3"/>
  <c r="B33" i="4" l="1"/>
  <c r="C32" i="4"/>
  <c r="E32" i="4" s="1"/>
  <c r="F32" i="4" s="1"/>
  <c r="G32" i="4" s="1"/>
  <c r="H32" i="4" s="1"/>
  <c r="C27" i="3"/>
  <c r="E27" i="3" s="1"/>
  <c r="F27" i="3" s="1"/>
  <c r="G27" i="3" s="1"/>
  <c r="H27" i="3" s="1"/>
  <c r="B28" i="3"/>
  <c r="C26" i="5"/>
  <c r="E26" i="5" s="1"/>
  <c r="F26" i="5" s="1"/>
  <c r="G26" i="5" s="1"/>
  <c r="H26" i="5" s="1"/>
  <c r="B27" i="5"/>
  <c r="C27" i="5" l="1"/>
  <c r="E27" i="5" s="1"/>
  <c r="F27" i="5" s="1"/>
  <c r="G27" i="5" s="1"/>
  <c r="H27" i="5" s="1"/>
  <c r="B28" i="5"/>
  <c r="B34" i="4"/>
  <c r="C33" i="4"/>
  <c r="E33" i="4" s="1"/>
  <c r="F33" i="4" s="1"/>
  <c r="G33" i="4" s="1"/>
  <c r="H33" i="4" s="1"/>
  <c r="B29" i="3"/>
  <c r="C28" i="3"/>
  <c r="E28" i="3" s="1"/>
  <c r="F28" i="3" s="1"/>
  <c r="G28" i="3" s="1"/>
  <c r="H28" i="3" s="1"/>
  <c r="B29" i="5" l="1"/>
  <c r="C28" i="5"/>
  <c r="E28" i="5" s="1"/>
  <c r="F28" i="5" s="1"/>
  <c r="G28" i="5" s="1"/>
  <c r="H28" i="5" s="1"/>
  <c r="B30" i="3"/>
  <c r="C29" i="3"/>
  <c r="E29" i="3" s="1"/>
  <c r="F29" i="3" s="1"/>
  <c r="G29" i="3" s="1"/>
  <c r="H29" i="3" s="1"/>
  <c r="C34" i="4"/>
  <c r="E34" i="4" s="1"/>
  <c r="F34" i="4" s="1"/>
  <c r="G34" i="4" s="1"/>
  <c r="H34" i="4" s="1"/>
  <c r="B35" i="4"/>
  <c r="C35" i="4" l="1"/>
  <c r="E35" i="4" s="1"/>
  <c r="F35" i="4" s="1"/>
  <c r="G35" i="4" s="1"/>
  <c r="H35" i="4" s="1"/>
  <c r="B36" i="4"/>
  <c r="B30" i="5"/>
  <c r="C29" i="5"/>
  <c r="E29" i="5" s="1"/>
  <c r="F29" i="5" s="1"/>
  <c r="G29" i="5" s="1"/>
  <c r="H29" i="5" s="1"/>
  <c r="C30" i="3"/>
  <c r="E30" i="3" s="1"/>
  <c r="F30" i="3" s="1"/>
  <c r="G30" i="3" s="1"/>
  <c r="H30" i="3" s="1"/>
  <c r="B31" i="3"/>
  <c r="B37" i="4" l="1"/>
  <c r="C36" i="4"/>
  <c r="E36" i="4" s="1"/>
  <c r="F36" i="4" s="1"/>
  <c r="G36" i="4" s="1"/>
  <c r="H36" i="4" s="1"/>
  <c r="C31" i="3"/>
  <c r="E31" i="3" s="1"/>
  <c r="F31" i="3" s="1"/>
  <c r="G31" i="3" s="1"/>
  <c r="H31" i="3" s="1"/>
  <c r="B32" i="3"/>
  <c r="C30" i="5"/>
  <c r="E30" i="5" s="1"/>
  <c r="F30" i="5" s="1"/>
  <c r="G30" i="5" s="1"/>
  <c r="H30" i="5" s="1"/>
  <c r="B31" i="5"/>
  <c r="B38" i="4" l="1"/>
  <c r="C37" i="4"/>
  <c r="E37" i="4" s="1"/>
  <c r="F37" i="4" s="1"/>
  <c r="G37" i="4" s="1"/>
  <c r="H37" i="4" s="1"/>
  <c r="B33" i="3"/>
  <c r="C32" i="3"/>
  <c r="E32" i="3" s="1"/>
  <c r="F32" i="3" s="1"/>
  <c r="G32" i="3" s="1"/>
  <c r="H32" i="3" s="1"/>
  <c r="C31" i="5"/>
  <c r="E31" i="5" s="1"/>
  <c r="F31" i="5" s="1"/>
  <c r="G31" i="5" s="1"/>
  <c r="H31" i="5" s="1"/>
  <c r="B32" i="5"/>
  <c r="C38" i="4" l="1"/>
  <c r="E38" i="4" s="1"/>
  <c r="F38" i="4" s="1"/>
  <c r="G38" i="4" s="1"/>
  <c r="H38" i="4" s="1"/>
  <c r="B39" i="4"/>
  <c r="C39" i="4" s="1"/>
  <c r="E39" i="4" s="1"/>
  <c r="B33" i="5"/>
  <c r="C32" i="5"/>
  <c r="E32" i="5" s="1"/>
  <c r="F32" i="5" s="1"/>
  <c r="G32" i="5" s="1"/>
  <c r="H32" i="5" s="1"/>
  <c r="B34" i="3"/>
  <c r="C34" i="3" s="1"/>
  <c r="E34" i="3" s="1"/>
  <c r="F34" i="3" s="1"/>
  <c r="C33" i="3"/>
  <c r="E33" i="3" s="1"/>
  <c r="F33" i="3" s="1"/>
  <c r="G33" i="3" s="1"/>
  <c r="H33" i="3" s="1"/>
  <c r="H37" i="3" l="1"/>
  <c r="G34" i="3"/>
  <c r="H34" i="3" s="1"/>
  <c r="H35" i="3" s="1"/>
  <c r="H36" i="3" s="1"/>
  <c r="F3" i="3"/>
  <c r="B34" i="5"/>
  <c r="C34" i="5" s="1"/>
  <c r="E34" i="5" s="1"/>
  <c r="C33" i="5"/>
  <c r="E33" i="5" s="1"/>
  <c r="F33" i="5" s="1"/>
  <c r="G33" i="5" s="1"/>
  <c r="H33" i="5" s="1"/>
  <c r="F39" i="4"/>
  <c r="F34" i="5" l="1"/>
  <c r="H45" i="4"/>
  <c r="F4" i="4" s="1"/>
  <c r="J19" i="4" s="1"/>
  <c r="G39" i="4"/>
  <c r="H39" i="4" s="1"/>
  <c r="H43" i="4" s="1"/>
  <c r="H44" i="4" s="1"/>
  <c r="F3" i="4"/>
  <c r="H37" i="5" l="1"/>
  <c r="F4" i="5" s="1"/>
  <c r="G34" i="5"/>
  <c r="H34" i="5" s="1"/>
  <c r="H35" i="5" s="1"/>
  <c r="H36" i="5" s="1"/>
  <c r="F3" i="5"/>
  <c r="J16" i="4"/>
  <c r="F5" i="4"/>
</calcChain>
</file>

<file path=xl/sharedStrings.xml><?xml version="1.0" encoding="utf-8"?>
<sst xmlns="http://schemas.openxmlformats.org/spreadsheetml/2006/main" count="152" uniqueCount="75">
  <si>
    <r>
      <rPr>
        <b/>
        <sz val="14"/>
        <color theme="1"/>
        <rFont val="Calibri"/>
      </rPr>
      <t>Team name: </t>
    </r>
    <r>
      <rPr>
        <sz val="14"/>
        <color theme="1"/>
        <rFont val="Calibri"/>
      </rPr>
      <t xml:space="preserve">Syntax Modeling </t>
    </r>
  </si>
  <si>
    <r>
      <rPr>
        <b/>
        <sz val="14"/>
        <color theme="1"/>
        <rFont val="Calibri"/>
      </rPr>
      <t>Team members</t>
    </r>
    <r>
      <rPr>
        <sz val="14"/>
        <color theme="1"/>
        <rFont val="Calibri"/>
      </rPr>
      <t>: Sohini Bhattacharyya, Jenny Hong, Anna Nguyen </t>
    </r>
  </si>
  <si>
    <t>Deliverable 1 - Framing </t>
  </si>
  <si>
    <t>Problem Statement</t>
  </si>
  <si>
    <t>Susan Chen is a 46-year-old married mid-level manager at a well-established Silicon Valley company. Her salary is currently $145,000. Her employer contributes an amount equal to 5% of her salary to a retirement fund, and Susan herself has been contributing $11,500 a year. The current value of her retirement fund is $182,000. Susan would like to know whether her current rate of retirement savings is adequate.</t>
  </si>
  <si>
    <t>Identify the critical decisions</t>
  </si>
  <si>
    <t>- Susan wants to know if her current rate of retirement savings is adequate</t>
  </si>
  <si>
    <t>Identify one or more possible outcome measures</t>
  </si>
  <si>
    <t>- will not have enough money for retirement </t>
  </si>
  <si>
    <t>- will have enough money for retirement </t>
  </si>
  <si>
    <t>- the age when she wants to retire will change her rate of savings</t>
  </si>
  <si>
    <t>- her savings largely depend on how much does she want to withdraw each year</t>
  </si>
  <si>
    <t>- her current salary multiplied by 80%, then multiplied by her expected life expetancy after retirement age will determine how much does she need in savings </t>
  </si>
  <si>
    <t>List the parameters</t>
  </si>
  <si>
    <t>her age, her current salary, her current rate of her retirement contribution, current value of her retirement fund</t>
  </si>
  <si>
    <t>List the decision variables</t>
  </si>
  <si>
    <t>- her rate of retirement contribution </t>
  </si>
  <si>
    <t>- the age that she wants to retire</t>
  </si>
  <si>
    <t>- how much does she want to withdraw </t>
  </si>
  <si>
    <t>Indicate what you plan to leave out</t>
  </si>
  <si>
    <t>- her lifestyle, her spending on hobby and leisures, state tax rate where she lives </t>
  </si>
  <si>
    <t>Indicate what assumptions you will make</t>
  </si>
  <si>
    <t>- She assumes that the inflation is stable </t>
  </si>
  <si>
    <t>- She assumes that she will live 20 more years after she retires </t>
  </si>
  <si>
    <t>- She assumes that her current salary will increase each year </t>
  </si>
  <si>
    <t>Indicate what is uncertain</t>
  </si>
  <si>
    <t>- how much income she will be getting from her job (will it increase each year?)</t>
  </si>
  <si>
    <t>- how many years to keep transferring $ to retirement savings fund in bank</t>
  </si>
  <si>
    <t>- she worries that her company could lay her off in the future </t>
  </si>
  <si>
    <t>- she worries that she will be demoted if the company changes its current business needs </t>
  </si>
  <si>
    <t>- she is unsure if her planned retirement age is enough to offset her lifestyle </t>
  </si>
  <si>
    <t>Identify any intangibles</t>
  </si>
  <si>
    <t>- # of years of putting $ in for retirement</t>
  </si>
  <si>
    <t>- which companies offer the best retirement fund</t>
  </si>
  <si>
    <t>- expenses after retirement (travel, health)</t>
  </si>
  <si>
    <r>
      <rPr>
        <b/>
        <sz val="14"/>
        <color theme="1"/>
        <rFont val="Calibri"/>
      </rPr>
      <t>Team name: </t>
    </r>
    <r>
      <rPr>
        <sz val="14"/>
        <color theme="1"/>
        <rFont val="Calibri"/>
      </rPr>
      <t xml:space="preserve">Syntax Modeling </t>
    </r>
  </si>
  <si>
    <r>
      <rPr>
        <b/>
        <sz val="14"/>
        <color theme="1"/>
        <rFont val="Calibri"/>
      </rPr>
      <t>Team members</t>
    </r>
    <r>
      <rPr>
        <sz val="14"/>
        <color theme="1"/>
        <rFont val="Calibri"/>
      </rPr>
      <t>: Sohini Bhattacharyya, Jenny Hong, Anna Nguyen </t>
    </r>
  </si>
  <si>
    <t>Deliverable 2 - Influence Diagram</t>
  </si>
  <si>
    <t>Inputs</t>
  </si>
  <si>
    <t>Age</t>
  </si>
  <si>
    <t>Amount she needs in savings after she retires</t>
  </si>
  <si>
    <t>Current salary</t>
  </si>
  <si>
    <t>Amount that she has when she retires</t>
  </si>
  <si>
    <t>Employer contribution</t>
  </si>
  <si>
    <t>Susan's contribution</t>
  </si>
  <si>
    <t>Retirement fund current value</t>
  </si>
  <si>
    <t>Life expectancy</t>
  </si>
  <si>
    <t>Retirement age</t>
  </si>
  <si>
    <t>Time span</t>
  </si>
  <si>
    <t>Salary increase/decrease</t>
  </si>
  <si>
    <t>Withdrawal rate</t>
  </si>
  <si>
    <t>Withdrawal per year after retiring</t>
  </si>
  <si>
    <t>Model</t>
  </si>
  <si>
    <t>Year</t>
  </si>
  <si>
    <t>Salary (before taxes)</t>
  </si>
  <si>
    <t>Total investment amount</t>
  </si>
  <si>
    <t>Ending fund balance</t>
  </si>
  <si>
    <t>Annual rate of return</t>
  </si>
  <si>
    <t xml:space="preserve">Add 1 </t>
  </si>
  <si>
    <t>Time-weighted return</t>
  </si>
  <si>
    <t>Annualized return (based on TWR)</t>
  </si>
  <si>
    <t>Annualized return (CAGR)</t>
  </si>
  <si>
    <t xml:space="preserve">References: </t>
  </si>
  <si>
    <t>https://www.fool.com/about/how-to-calculate-investment-returns/</t>
  </si>
  <si>
    <t>https://www.wallstreetmojo.com/cagr-formula/</t>
  </si>
  <si>
    <t>https://www.thebalance.com/retirement-savings-benchmarks-4150169</t>
  </si>
  <si>
    <t>Original values</t>
  </si>
  <si>
    <t>10% increase</t>
  </si>
  <si>
    <t>Absolute impact of 10% change (based on rate of return)</t>
  </si>
  <si>
    <t>Retirement fund current value (before she turns 46)</t>
  </si>
  <si>
    <t>Rate of return</t>
  </si>
  <si>
    <t>Difference</t>
  </si>
  <si>
    <t>Absolute impact of 10% change (based on ending fund balance)</t>
  </si>
  <si>
    <t>Baseline ending balance</t>
  </si>
  <si>
    <t>Change in 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</si>
</sst>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&quot;$&quot;* #,##0_);_(&quot;$&quot;* \(#,##0\);_(&quot;$&quot;* &quot;-&quot;?_);_(@_)"/>
  </numFmts>
  <fonts count="9">
    <font>
      <sz val="12"/>
      <color theme="1"/>
      <name val="Calibri"/>
      <scheme val="minor"/>
    </font>
    <font>
      <b/>
      <sz val="14"/>
      <color theme="1"/>
      <name val="Calibri"/>
    </font>
    <font>
      <sz val="12"/>
      <name val="Calibri"/>
    </font>
    <font>
      <sz val="10"/>
      <color theme="1"/>
      <name val="Arial"/>
    </font>
    <font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0" fontId="1" fillId="0" borderId="4" xfId="0" applyFont="1" applyBorder="1" applyAlignment="1">
      <alignment horizontal="left"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4" xfId="0" applyFont="1" applyBorder="1" applyAlignment="1">
      <alignment wrapText="1"/>
    </xf>
    <xf numFmtId="164" fontId="7" fillId="0" borderId="4" xfId="0" applyNumberFormat="1" applyFont="1" applyBorder="1"/>
    <xf numFmtId="164" fontId="7" fillId="0" borderId="0" xfId="0" applyNumberFormat="1" applyFont="1"/>
    <xf numFmtId="0" fontId="7" fillId="0" borderId="0" xfId="0" applyFont="1" applyAlignment="1">
      <alignment horizontal="left" wrapText="1"/>
    </xf>
    <xf numFmtId="9" fontId="7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/>
    <xf numFmtId="2" fontId="7" fillId="0" borderId="0" xfId="0" applyNumberFormat="1" applyFont="1"/>
    <xf numFmtId="0" fontId="5" fillId="0" borderId="4" xfId="0" applyFont="1" applyBorder="1" applyAlignment="1">
      <alignment wrapText="1"/>
    </xf>
    <xf numFmtId="9" fontId="7" fillId="0" borderId="4" xfId="0" applyNumberFormat="1" applyFont="1" applyBorder="1"/>
    <xf numFmtId="10" fontId="7" fillId="0" borderId="4" xfId="0" applyNumberFormat="1" applyFont="1" applyBorder="1"/>
    <xf numFmtId="0" fontId="8" fillId="0" borderId="0" xfId="0" applyFont="1"/>
    <xf numFmtId="0" fontId="5" fillId="0" borderId="4" xfId="0" applyFont="1" applyBorder="1"/>
    <xf numFmtId="0" fontId="7" fillId="0" borderId="4" xfId="0" applyFont="1" applyBorder="1"/>
    <xf numFmtId="165" fontId="7" fillId="0" borderId="4" xfId="0" applyNumberFormat="1" applyFont="1" applyBorder="1"/>
    <xf numFmtId="0" fontId="7" fillId="0" borderId="4" xfId="0" applyFont="1" applyBorder="1" applyAlignment="1">
      <alignment horizontal="left" wrapText="1"/>
    </xf>
    <xf numFmtId="10" fontId="7" fillId="0" borderId="0" xfId="0" applyNumberFormat="1" applyFont="1"/>
    <xf numFmtId="0" fontId="5" fillId="0" borderId="0" xfId="0" applyFont="1" applyAlignment="1">
      <alignment wrapText="1"/>
    </xf>
    <xf numFmtId="10" fontId="6" fillId="0" borderId="4" xfId="0" applyNumberFormat="1" applyFont="1" applyBorder="1" applyAlignment="1"/>
    <xf numFmtId="0" fontId="1" fillId="0" borderId="5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4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Absolute impact of 10% change (based on ending fund balance) vs. Inputs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'Generate insights'!$J$8</c:f>
              <c:strCache>
                <c:ptCount val="1"/>
                <c:pt idx="0">
                  <c:v>Absolute impact of 10% change (based on ending fund balance)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'Generate insights'!$I$9:$I$13</c:f>
              <c:strCache>
                <c:ptCount val="5"/>
                <c:pt idx="0">
                  <c:v>Current salary</c:v>
                </c:pt>
                <c:pt idx="1">
                  <c:v>Employer contribution</c:v>
                </c:pt>
                <c:pt idx="2">
                  <c:v>Susan's contribution</c:v>
                </c:pt>
                <c:pt idx="3">
                  <c:v>Retirement fund current value</c:v>
                </c:pt>
                <c:pt idx="4">
                  <c:v>Salary increase/decrease</c:v>
                </c:pt>
              </c:strCache>
            </c:strRef>
          </c:cat>
          <c:val>
            <c:numRef>
              <c:f>'Generate insights'!$J$9:$J$13</c:f>
              <c:numCache>
                <c:formatCode>_("$"* #,##0_);_("$"* \(#,##0\);_("$"* "-"??_);_(@_)</c:formatCode>
                <c:ptCount val="5"/>
                <c:pt idx="0">
                  <c:v>22141</c:v>
                </c:pt>
                <c:pt idx="1">
                  <c:v>22141</c:v>
                </c:pt>
                <c:pt idx="2">
                  <c:v>21850</c:v>
                </c:pt>
                <c:pt idx="3">
                  <c:v>18200</c:v>
                </c:pt>
                <c:pt idx="4">
                  <c:v>11336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B5-2D4A-BD18-6E3A6179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23318"/>
        <c:axId val="793606326"/>
      </c:barChart>
      <c:catAx>
        <c:axId val="973233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Inputs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3606326"/>
        <c:crosses val="autoZero"/>
        <c:auto val="1"/>
        <c:lblAlgn val="ctr"/>
        <c:lblOffset val="100"/>
        <c:noMultiLvlLbl val="1"/>
      </c:catAx>
      <c:valAx>
        <c:axId val="793606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Absolute impact of 10% change (based on ending fund balance)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2331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Absolute impact of 10% change (based on rate of return) vs. Inputs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'Generate insights'!$M$1</c:f>
              <c:strCache>
                <c:ptCount val="1"/>
                <c:pt idx="0">
                  <c:v>Absolute impact of 10% change (based on rate of return)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'Generate insights'!$L$2:$L$6</c:f>
              <c:strCache>
                <c:ptCount val="5"/>
                <c:pt idx="0">
                  <c:v>Retirement fund current value (before she turns 46)</c:v>
                </c:pt>
                <c:pt idx="1">
                  <c:v>Susan's contribution</c:v>
                </c:pt>
                <c:pt idx="2">
                  <c:v>Current salary</c:v>
                </c:pt>
                <c:pt idx="3">
                  <c:v>Employer contribution</c:v>
                </c:pt>
                <c:pt idx="4">
                  <c:v>Salary increase/decrease</c:v>
                </c:pt>
              </c:strCache>
            </c:strRef>
          </c:cat>
          <c:val>
            <c:numRef>
              <c:f>'Generate insights'!$M$2:$M$6</c:f>
              <c:numCache>
                <c:formatCode>0.00%</c:formatCode>
                <c:ptCount val="5"/>
                <c:pt idx="0">
                  <c:v>3.7000000000000002E-3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EC-5047-9EBC-40F0CB57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02554"/>
        <c:axId val="71741745"/>
      </c:barChart>
      <c:catAx>
        <c:axId val="7553025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Inputs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41745"/>
        <c:crosses val="autoZero"/>
        <c:auto val="1"/>
        <c:lblAlgn val="ctr"/>
        <c:lblOffset val="100"/>
        <c:noMultiLvlLbl val="1"/>
      </c:catAx>
      <c:valAx>
        <c:axId val="71741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Absolute impact of 10% change (based on rate of return)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30255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Rate of return vs. Susan's contribution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'Generate insights (cont)'!$L$1</c:f>
              <c:strCache>
                <c:ptCount val="1"/>
                <c:pt idx="0">
                  <c:v>Rate of return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30438547681539818"/>
                  <c:y val="-8.86021322806347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1.54E-06*x + 0.0492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cat>
            <c:numRef>
              <c:f>'Generate insights (cont)'!$K$2:$K$10</c:f>
              <c:numCache>
                <c:formatCode>_("$"* #,##0_);_("$"* \(#,##0\);_("$"* "-"??_);_(@_)</c:formatCode>
                <c:ptCount val="9"/>
                <c:pt idx="0">
                  <c:v>11500</c:v>
                </c:pt>
                <c:pt idx="1">
                  <c:v>12500</c:v>
                </c:pt>
                <c:pt idx="2">
                  <c:v>13500</c:v>
                </c:pt>
                <c:pt idx="3">
                  <c:v>14500</c:v>
                </c:pt>
                <c:pt idx="4">
                  <c:v>15500</c:v>
                </c:pt>
                <c:pt idx="5">
                  <c:v>16500</c:v>
                </c:pt>
                <c:pt idx="6">
                  <c:v>17500</c:v>
                </c:pt>
                <c:pt idx="7">
                  <c:v>18500</c:v>
                </c:pt>
                <c:pt idx="8">
                  <c:v>19500</c:v>
                </c:pt>
              </c:numCache>
            </c:numRef>
          </c:cat>
          <c:val>
            <c:numRef>
              <c:f>'Generate insights (cont)'!$L$2:$L$10</c:f>
              <c:numCache>
                <c:formatCode>0.00%</c:formatCode>
                <c:ptCount val="9"/>
                <c:pt idx="0">
                  <c:v>6.6799999999999998E-2</c:v>
                </c:pt>
                <c:pt idx="1">
                  <c:v>6.8500000000000005E-2</c:v>
                </c:pt>
                <c:pt idx="2">
                  <c:v>7.0099999999999996E-2</c:v>
                </c:pt>
                <c:pt idx="3">
                  <c:v>7.17E-2</c:v>
                </c:pt>
                <c:pt idx="4">
                  <c:v>7.3300000000000004E-2</c:v>
                </c:pt>
                <c:pt idx="5">
                  <c:v>7.4800000000000005E-2</c:v>
                </c:pt>
                <c:pt idx="6">
                  <c:v>7.6300000000000007E-2</c:v>
                </c:pt>
                <c:pt idx="7">
                  <c:v>7.7700000000000005E-2</c:v>
                </c:pt>
                <c:pt idx="8">
                  <c:v>7.9200000000000007E-2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A-344C-9C5C-8C7FF383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77692"/>
        <c:axId val="1956610564"/>
      </c:lineChart>
      <c:catAx>
        <c:axId val="2024577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Susan's contribution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610564"/>
        <c:crosses val="autoZero"/>
        <c:auto val="1"/>
        <c:lblAlgn val="ctr"/>
        <c:lblOffset val="100"/>
        <c:noMultiLvlLbl val="1"/>
      </c:catAx>
      <c:valAx>
        <c:axId val="1956610564"/>
        <c:scaling>
          <c:orientation val="minMax"/>
          <c:max val="0.0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Rate of 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577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fund balance vs. Susan's contribution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'Generate insights (cont)'!$I$1</c:f>
              <c:strCache>
                <c:ptCount val="1"/>
                <c:pt idx="0">
                  <c:v>Ending fund balance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7568836395450569"/>
                  <c:y val="-5.92046748873371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19*x + 403408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cat>
            <c:numRef>
              <c:f>'Generate insights (cont)'!$H$2:$H$10</c:f>
              <c:numCache>
                <c:formatCode>_("$"* #,##0_);_("$"* \(#,##0\);_("$"* "-"??_);_(@_)</c:formatCode>
                <c:ptCount val="9"/>
                <c:pt idx="0">
                  <c:v>11500</c:v>
                </c:pt>
                <c:pt idx="1">
                  <c:v>12500</c:v>
                </c:pt>
                <c:pt idx="2">
                  <c:v>13500</c:v>
                </c:pt>
                <c:pt idx="3">
                  <c:v>14500</c:v>
                </c:pt>
                <c:pt idx="4">
                  <c:v>15500</c:v>
                </c:pt>
                <c:pt idx="5">
                  <c:v>16500</c:v>
                </c:pt>
                <c:pt idx="6">
                  <c:v>17500</c:v>
                </c:pt>
                <c:pt idx="7">
                  <c:v>18500</c:v>
                </c:pt>
                <c:pt idx="8">
                  <c:v>19500</c:v>
                </c:pt>
              </c:numCache>
            </c:numRef>
          </c:cat>
          <c:val>
            <c:numRef>
              <c:f>'Generate insights (cont)'!$I$2:$I$10</c:f>
              <c:numCache>
                <c:formatCode>_("$"* #,##0_);_("$"* \(#,##0\);_("$"* "-"??_);_(@_)</c:formatCode>
                <c:ptCount val="9"/>
                <c:pt idx="0">
                  <c:v>621908</c:v>
                </c:pt>
                <c:pt idx="1">
                  <c:v>640908</c:v>
                </c:pt>
                <c:pt idx="2">
                  <c:v>659908</c:v>
                </c:pt>
                <c:pt idx="3">
                  <c:v>678908</c:v>
                </c:pt>
                <c:pt idx="4">
                  <c:v>697908</c:v>
                </c:pt>
                <c:pt idx="5">
                  <c:v>716908</c:v>
                </c:pt>
                <c:pt idx="6">
                  <c:v>735908</c:v>
                </c:pt>
                <c:pt idx="7">
                  <c:v>754908</c:v>
                </c:pt>
                <c:pt idx="8">
                  <c:v>773908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A-2F42-AFD5-E71E4F24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30345"/>
        <c:axId val="900612164"/>
      </c:lineChart>
      <c:catAx>
        <c:axId val="1194230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Susan's contribution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0612164"/>
        <c:crosses val="autoZero"/>
        <c:auto val="1"/>
        <c:lblAlgn val="ctr"/>
        <c:lblOffset val="100"/>
        <c:noMultiLvlLbl val="1"/>
      </c:catAx>
      <c:valAx>
        <c:axId val="900612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Ending fund balance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42303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5</xdr:row>
      <xdr:rowOff>47625</xdr:rowOff>
    </xdr:from>
    <xdr:ext cx="1162050" cy="342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9738" y="3618075"/>
          <a:ext cx="1152525" cy="3238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current age</a:t>
          </a:r>
          <a:endParaRPr sz="1400"/>
        </a:p>
      </xdr:txBody>
    </xdr:sp>
    <xdr:clientData fLocksWithSheet="0"/>
  </xdr:oneCellAnchor>
  <xdr:oneCellAnchor>
    <xdr:from>
      <xdr:col>0</xdr:col>
      <xdr:colOff>523875</xdr:colOff>
      <xdr:row>7</xdr:row>
      <xdr:rowOff>142875</xdr:rowOff>
    </xdr:from>
    <xdr:ext cx="1162050" cy="3429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769738" y="3613313"/>
          <a:ext cx="1152525" cy="3333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current salary</a:t>
          </a:r>
          <a:endParaRPr sz="1100"/>
        </a:p>
      </xdr:txBody>
    </xdr:sp>
    <xdr:clientData fLocksWithSheet="0"/>
  </xdr:oneCellAnchor>
  <xdr:oneCellAnchor>
    <xdr:from>
      <xdr:col>0</xdr:col>
      <xdr:colOff>523875</xdr:colOff>
      <xdr:row>10</xdr:row>
      <xdr:rowOff>28575</xdr:rowOff>
    </xdr:from>
    <xdr:ext cx="1171575" cy="7334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764975" y="3418050"/>
          <a:ext cx="1162050" cy="7239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current rate of retirement savings</a:t>
          </a:r>
          <a:endParaRPr sz="1100"/>
        </a:p>
      </xdr:txBody>
    </xdr:sp>
    <xdr:clientData fLocksWithSheet="0"/>
  </xdr:oneCellAnchor>
  <xdr:oneCellAnchor>
    <xdr:from>
      <xdr:col>0</xdr:col>
      <xdr:colOff>523875</xdr:colOff>
      <xdr:row>14</xdr:row>
      <xdr:rowOff>104775</xdr:rowOff>
    </xdr:from>
    <xdr:ext cx="1162050" cy="638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738" y="3465675"/>
          <a:ext cx="1152525" cy="6286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current value of retirement fund</a:t>
          </a:r>
          <a:endParaRPr sz="1100"/>
        </a:p>
      </xdr:txBody>
    </xdr:sp>
    <xdr:clientData fLocksWithSheet="0"/>
  </xdr:oneCellAnchor>
  <xdr:oneCellAnchor>
    <xdr:from>
      <xdr:col>2</xdr:col>
      <xdr:colOff>209550</xdr:colOff>
      <xdr:row>18</xdr:row>
      <xdr:rowOff>28575</xdr:rowOff>
    </xdr:from>
    <xdr:ext cx="3609975" cy="3810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545775" y="3594263"/>
          <a:ext cx="3600450" cy="371475"/>
        </a:xfrm>
        <a:prstGeom prst="parallelogram">
          <a:avLst>
            <a:gd name="adj" fmla="val 25000"/>
          </a:avLst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new rate of retirement savings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17</xdr:row>
      <xdr:rowOff>180975</xdr:rowOff>
    </xdr:from>
    <xdr:ext cx="1590675" cy="3810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555425" y="3594263"/>
          <a:ext cx="1581150" cy="371475"/>
        </a:xfrm>
        <a:prstGeom prst="parallelogram">
          <a:avLst>
            <a:gd name="adj" fmla="val 25000"/>
          </a:avLst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retirement age</a:t>
          </a:r>
          <a:endParaRPr sz="1100"/>
        </a:p>
      </xdr:txBody>
    </xdr:sp>
    <xdr:clientData fLocksWithSheet="0"/>
  </xdr:oneCellAnchor>
  <xdr:oneCellAnchor>
    <xdr:from>
      <xdr:col>7</xdr:col>
      <xdr:colOff>723900</xdr:colOff>
      <xdr:row>18</xdr:row>
      <xdr:rowOff>0</xdr:rowOff>
    </xdr:from>
    <xdr:ext cx="1304925" cy="3810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698300" y="3599025"/>
          <a:ext cx="1295400" cy="361950"/>
        </a:xfrm>
        <a:prstGeom prst="parallelogram">
          <a:avLst>
            <a:gd name="adj" fmla="val 25000"/>
          </a:avLst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withdrawal</a:t>
          </a:r>
          <a:endParaRPr sz="1400"/>
        </a:p>
      </xdr:txBody>
    </xdr:sp>
    <xdr:clientData fLocksWithSheet="0"/>
  </xdr:oneCellAnchor>
  <xdr:oneCellAnchor>
    <xdr:from>
      <xdr:col>5</xdr:col>
      <xdr:colOff>342900</xdr:colOff>
      <xdr:row>9</xdr:row>
      <xdr:rowOff>0</xdr:rowOff>
    </xdr:from>
    <xdr:ext cx="1924050" cy="533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388738" y="3522825"/>
          <a:ext cx="1914525" cy="514350"/>
        </a:xfrm>
        <a:prstGeom prst="ellipse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retirement savings</a:t>
          </a:r>
          <a:endParaRPr sz="1400"/>
        </a:p>
      </xdr:txBody>
    </xdr:sp>
    <xdr:clientData fLocksWithSheet="0"/>
  </xdr:oneCellAnchor>
  <xdr:oneCellAnchor>
    <xdr:from>
      <xdr:col>1</xdr:col>
      <xdr:colOff>771525</xdr:colOff>
      <xdr:row>8</xdr:row>
      <xdr:rowOff>104775</xdr:rowOff>
    </xdr:from>
    <xdr:ext cx="4371975" cy="19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71625" y="1628775"/>
          <a:ext cx="4371975" cy="190500"/>
          <a:chOff x="3164775" y="3689513"/>
          <a:chExt cx="4362300" cy="18090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>
            <a:stCxn id="4" idx="3"/>
            <a:endCxn id="10" idx="1"/>
          </xdr:cNvCxnSpPr>
        </xdr:nvCxnSpPr>
        <xdr:spPr>
          <a:xfrm>
            <a:off x="3164775" y="3689513"/>
            <a:ext cx="4362300" cy="1809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400050</xdr:colOff>
      <xdr:row>10</xdr:row>
      <xdr:rowOff>161925</xdr:rowOff>
    </xdr:from>
    <xdr:ext cx="2762250" cy="14859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2800350" y="2066925"/>
          <a:ext cx="2762250" cy="1485900"/>
          <a:chOff x="3969638" y="3041813"/>
          <a:chExt cx="2752725" cy="1476375"/>
        </a:xfrm>
      </xdr:grpSpPr>
      <xdr:cxnSp macro="">
        <xdr:nvCxnSpPr>
          <xdr:cNvPr id="13" name="Shap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 flipH="1">
            <a:off x="3969638" y="3041813"/>
            <a:ext cx="2752725" cy="14763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276225</xdr:colOff>
      <xdr:row>11</xdr:row>
      <xdr:rowOff>95250</xdr:rowOff>
    </xdr:from>
    <xdr:ext cx="161925" cy="13049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5889625" y="2190750"/>
          <a:ext cx="161925" cy="1304925"/>
          <a:chOff x="5269800" y="3132300"/>
          <a:chExt cx="152400" cy="1295400"/>
        </a:xfrm>
      </xdr:grpSpPr>
      <xdr:cxnSp macro="">
        <xdr:nvCxnSpPr>
          <xdr:cNvPr id="15" name="Shape 1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 rot="10800000">
            <a:off x="5269800" y="3132300"/>
            <a:ext cx="152400" cy="12954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400050</xdr:colOff>
      <xdr:row>11</xdr:row>
      <xdr:rowOff>123825</xdr:rowOff>
    </xdr:from>
    <xdr:ext cx="1676400" cy="12668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6013450" y="2219325"/>
          <a:ext cx="1676400" cy="1266825"/>
          <a:chOff x="4512638" y="3151350"/>
          <a:chExt cx="1666800" cy="1257300"/>
        </a:xfrm>
      </xdr:grpSpPr>
      <xdr:cxnSp macro="">
        <xdr:nvCxnSpPr>
          <xdr:cNvPr id="17" name="Shape 1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>
            <a:endCxn id="10" idx="4"/>
          </xdr:cNvCxnSpPr>
        </xdr:nvCxnSpPr>
        <xdr:spPr>
          <a:xfrm rot="10800000">
            <a:off x="4512638" y="3151350"/>
            <a:ext cx="1666800" cy="12573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371475</xdr:colOff>
      <xdr:row>10</xdr:row>
      <xdr:rowOff>38100</xdr:rowOff>
    </xdr:from>
    <xdr:ext cx="6286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784975" y="1943100"/>
          <a:ext cx="628650" cy="38100"/>
          <a:chOff x="5031675" y="3765713"/>
          <a:chExt cx="628650" cy="28575"/>
        </a:xfrm>
      </xdr:grpSpPr>
      <xdr:cxnSp macro="">
        <xdr:nvCxnSpPr>
          <xdr:cNvPr id="19" name="Shape 15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 flipH="1">
            <a:off x="5031675" y="3765713"/>
            <a:ext cx="628650" cy="285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485775</xdr:colOff>
      <xdr:row>11</xdr:row>
      <xdr:rowOff>114300</xdr:rowOff>
    </xdr:from>
    <xdr:ext cx="142875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699375" y="2209800"/>
          <a:ext cx="142875" cy="1295400"/>
          <a:chOff x="5279325" y="3137063"/>
          <a:chExt cx="133350" cy="1285875"/>
        </a:xfrm>
      </xdr:grpSpPr>
      <xdr:cxnSp macro="">
        <xdr:nvCxnSpPr>
          <xdr:cNvPr id="21" name="Shape 16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 rot="10800000" flipH="1">
            <a:off x="5279325" y="3137063"/>
            <a:ext cx="133350" cy="12858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695325</xdr:colOff>
      <xdr:row>10</xdr:row>
      <xdr:rowOff>66675</xdr:rowOff>
    </xdr:from>
    <xdr:ext cx="4191000" cy="11430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495425" y="1971675"/>
          <a:ext cx="4191000" cy="1143000"/>
          <a:chOff x="3255263" y="3213338"/>
          <a:chExt cx="4181400" cy="1133400"/>
        </a:xfrm>
      </xdr:grpSpPr>
      <xdr:cxnSp macro="">
        <xdr:nvCxnSpPr>
          <xdr:cNvPr id="23" name="Shape 17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>
            <a:endCxn id="10" idx="2"/>
          </xdr:cNvCxnSpPr>
        </xdr:nvCxnSpPr>
        <xdr:spPr>
          <a:xfrm rot="10800000" flipH="1">
            <a:off x="3255263" y="3213338"/>
            <a:ext cx="4181400" cy="11334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752475</xdr:colOff>
      <xdr:row>6</xdr:row>
      <xdr:rowOff>28575</xdr:rowOff>
    </xdr:from>
    <xdr:ext cx="5095875" cy="59055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552575" y="1171575"/>
          <a:ext cx="5095875" cy="590550"/>
          <a:chOff x="2802825" y="3489488"/>
          <a:chExt cx="5086200" cy="581100"/>
        </a:xfrm>
      </xdr:grpSpPr>
      <xdr:cxnSp macro="">
        <xdr:nvCxnSpPr>
          <xdr:cNvPr id="25" name="Shape 18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>
            <a:endCxn id="10" idx="0"/>
          </xdr:cNvCxnSpPr>
        </xdr:nvCxnSpPr>
        <xdr:spPr>
          <a:xfrm>
            <a:off x="2802825" y="3489488"/>
            <a:ext cx="5086200" cy="5811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723900</xdr:colOff>
      <xdr:row>11</xdr:row>
      <xdr:rowOff>47625</xdr:rowOff>
    </xdr:from>
    <xdr:ext cx="4419600" cy="142875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524000" y="2143125"/>
          <a:ext cx="4419600" cy="142875"/>
          <a:chOff x="3140963" y="3713475"/>
          <a:chExt cx="4410000" cy="133200"/>
        </a:xfrm>
      </xdr:grpSpPr>
      <xdr:cxnSp macro="">
        <xdr:nvCxnSpPr>
          <xdr:cNvPr id="27" name="Shape 1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>
            <a:endCxn id="10" idx="3"/>
          </xdr:cNvCxnSpPr>
        </xdr:nvCxnSpPr>
        <xdr:spPr>
          <a:xfrm rot="10800000" flipH="1">
            <a:off x="3140963" y="3713475"/>
            <a:ext cx="4410000" cy="133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409575</xdr:colOff>
      <xdr:row>11</xdr:row>
      <xdr:rowOff>85725</xdr:rowOff>
    </xdr:from>
    <xdr:ext cx="3343275" cy="13716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2809875" y="2181225"/>
          <a:ext cx="3343275" cy="1371600"/>
          <a:chOff x="3679125" y="3098963"/>
          <a:chExt cx="3333750" cy="1362075"/>
        </a:xfrm>
      </xdr:grpSpPr>
      <xdr:cxnSp macro="">
        <xdr:nvCxnSpPr>
          <xdr:cNvPr id="29" name="Shape 20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 rot="10800000" flipH="1">
            <a:off x="3679125" y="3098963"/>
            <a:ext cx="3333750" cy="13620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504825</xdr:colOff>
      <xdr:row>18</xdr:row>
      <xdr:rowOff>123825</xdr:rowOff>
    </xdr:from>
    <xdr:ext cx="1333500" cy="352425"/>
    <xdr:sp macro="" textlink="">
      <xdr:nvSpPr>
        <xdr:cNvPr id="30" name="Shape 2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684013" y="3613313"/>
          <a:ext cx="1323975" cy="3333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life expectancy</a:t>
          </a:r>
          <a:endParaRPr sz="1400"/>
        </a:p>
      </xdr:txBody>
    </xdr:sp>
    <xdr:clientData fLocksWithSheet="0"/>
  </xdr:oneCellAnchor>
  <xdr:oneCellAnchor>
    <xdr:from>
      <xdr:col>1</xdr:col>
      <xdr:colOff>742950</xdr:colOff>
      <xdr:row>11</xdr:row>
      <xdr:rowOff>66675</xdr:rowOff>
    </xdr:from>
    <xdr:ext cx="4572000" cy="1609725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543050" y="2162175"/>
          <a:ext cx="4572000" cy="1609725"/>
          <a:chOff x="3064763" y="2979900"/>
          <a:chExt cx="4562475" cy="1600200"/>
        </a:xfrm>
      </xdr:grpSpPr>
      <xdr:cxnSp macro="">
        <xdr:nvCxnSpPr>
          <xdr:cNvPr id="32" name="Shape 2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/>
        </xdr:nvCxnSpPr>
        <xdr:spPr>
          <a:xfrm rot="10800000" flipH="1">
            <a:off x="3064763" y="2979900"/>
            <a:ext cx="4562475" cy="1600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438150</xdr:colOff>
      <xdr:row>8</xdr:row>
      <xdr:rowOff>28575</xdr:rowOff>
    </xdr:from>
    <xdr:ext cx="1809750" cy="857250"/>
    <xdr:sp macro="" textlink="">
      <xdr:nvSpPr>
        <xdr:cNvPr id="33" name="Shape 2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441125" y="3356138"/>
          <a:ext cx="1809750" cy="847725"/>
        </a:xfrm>
        <a:prstGeom prst="hexagon">
          <a:avLst>
            <a:gd name="adj" fmla="val 25000"/>
            <a:gd name="vf" fmla="val 115470"/>
          </a:avLst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amount that she needs when she retires</a:t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8</xdr:row>
      <xdr:rowOff>57150</xdr:rowOff>
    </xdr:from>
    <xdr:ext cx="1676400" cy="676275"/>
    <xdr:sp macro="" textlink="">
      <xdr:nvSpPr>
        <xdr:cNvPr id="34" name="Shape 2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517325" y="3446625"/>
          <a:ext cx="1657350" cy="666750"/>
        </a:xfrm>
        <a:prstGeom prst="ellipse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withdrawal rate 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771525</xdr:colOff>
      <xdr:row>9</xdr:row>
      <xdr:rowOff>180975</xdr:rowOff>
    </xdr:from>
    <xdr:ext cx="638175" cy="47625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8785225" y="1895475"/>
          <a:ext cx="638175" cy="47625"/>
          <a:chOff x="5031675" y="3760950"/>
          <a:chExt cx="628650" cy="38100"/>
        </a:xfrm>
      </xdr:grpSpPr>
      <xdr:cxnSp macro="">
        <xdr:nvCxnSpPr>
          <xdr:cNvPr id="36" name="Shape 2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CxnSpPr/>
        </xdr:nvCxnSpPr>
        <xdr:spPr>
          <a:xfrm rot="10800000" flipH="1">
            <a:off x="5031675" y="3760950"/>
            <a:ext cx="628650" cy="381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504825</xdr:colOff>
      <xdr:row>18</xdr:row>
      <xdr:rowOff>19050</xdr:rowOff>
    </xdr:from>
    <xdr:ext cx="1333500" cy="342900"/>
    <xdr:sp macro="" textlink="">
      <xdr:nvSpPr>
        <xdr:cNvPr id="37" name="Shape 2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684013" y="3613313"/>
          <a:ext cx="1323975" cy="3333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80% rule</a:t>
          </a: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57150</xdr:rowOff>
    </xdr:from>
    <xdr:ext cx="2981325" cy="140017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413500" y="2152650"/>
          <a:ext cx="2981325" cy="1400175"/>
          <a:chOff x="3860100" y="3079913"/>
          <a:chExt cx="2971800" cy="1400175"/>
        </a:xfrm>
      </xdr:grpSpPr>
      <xdr:cxnSp macro="">
        <xdr:nvCxnSpPr>
          <xdr:cNvPr id="39" name="Shape 27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 rot="10800000">
            <a:off x="3860100" y="3079913"/>
            <a:ext cx="2971800" cy="1400175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83003</xdr:colOff>
      <xdr:row>36</xdr:row>
      <xdr:rowOff>221343</xdr:rowOff>
    </xdr:from>
    <xdr:ext cx="2266950" cy="8763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080203" y="9829800"/>
          <a:ext cx="2266950" cy="876300"/>
        </a:xfrm>
        <a:prstGeom prst="flowChartMagneticTape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based on the ending value and beginning value (to double check my ROI)</a:t>
          </a:r>
          <a:endParaRPr sz="1400"/>
        </a:p>
      </xdr:txBody>
    </xdr:sp>
    <xdr:clientData fLocksWithSheet="0"/>
  </xdr:oneCellAnchor>
  <xdr:oneCellAnchor>
    <xdr:from>
      <xdr:col>5</xdr:col>
      <xdr:colOff>326572</xdr:colOff>
      <xdr:row>36</xdr:row>
      <xdr:rowOff>595085</xdr:rowOff>
    </xdr:from>
    <xdr:ext cx="950686" cy="3651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 flipV="1">
          <a:off x="5000172" y="10203542"/>
          <a:ext cx="950686" cy="365125"/>
          <a:chOff x="4860225" y="3741900"/>
          <a:chExt cx="971700" cy="76200"/>
        </a:xfrm>
      </xdr:grpSpPr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CxnSpPr>
            <a:stCxn id="3" idx="3"/>
          </xdr:cNvCxnSpPr>
        </xdr:nvCxnSpPr>
        <xdr:spPr>
          <a:xfrm>
            <a:off x="4860225" y="3741900"/>
            <a:ext cx="971700" cy="76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13</xdr:row>
      <xdr:rowOff>200025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128116</xdr:colOff>
      <xdr:row>44</xdr:row>
      <xdr:rowOff>279745</xdr:rowOff>
    </xdr:from>
    <xdr:ext cx="2409825" cy="8763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3128062" y="13982015"/>
          <a:ext cx="2409825" cy="876300"/>
        </a:xfrm>
        <a:prstGeom prst="flowChartMagneticTape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based on the ending value and beginning value (to double check my ROI)</a:t>
          </a:r>
          <a:endParaRPr sz="1400"/>
        </a:p>
      </xdr:txBody>
    </xdr:sp>
    <xdr:clientData fLocksWithSheet="0"/>
  </xdr:oneCellAnchor>
  <xdr:oneCellAnchor>
    <xdr:from>
      <xdr:col>5</xdr:col>
      <xdr:colOff>370702</xdr:colOff>
      <xdr:row>44</xdr:row>
      <xdr:rowOff>370703</xdr:rowOff>
    </xdr:from>
    <xdr:ext cx="871839" cy="638346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 flipV="1">
          <a:off x="5176107" y="14690811"/>
          <a:ext cx="871839" cy="638346"/>
          <a:chOff x="4860225" y="3741900"/>
          <a:chExt cx="971700" cy="76200"/>
        </a:xfrm>
      </xdr:grpSpPr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CxnSpPr>
            <a:stCxn id="3" idx="3"/>
          </xdr:cNvCxnSpPr>
        </xdr:nvCxnSpPr>
        <xdr:spPr>
          <a:xfrm>
            <a:off x="4860225" y="3741900"/>
            <a:ext cx="971700" cy="76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558800</xdr:colOff>
      <xdr:row>12</xdr:row>
      <xdr:rowOff>57150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533400</xdr:colOff>
      <xdr:row>0</xdr:row>
      <xdr:rowOff>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93910</xdr:colOff>
      <xdr:row>36</xdr:row>
      <xdr:rowOff>146454</xdr:rowOff>
    </xdr:from>
    <xdr:ext cx="2409825" cy="8763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3096396" y="10879055"/>
          <a:ext cx="2409825" cy="876300"/>
        </a:xfrm>
        <a:prstGeom prst="flowChartMagneticTape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based on the ending value and beginning value (to double check my ROI)</a:t>
          </a:r>
          <a:endParaRPr sz="1400"/>
        </a:p>
      </xdr:txBody>
    </xdr:sp>
    <xdr:clientData fLocksWithSheet="0"/>
  </xdr:oneCellAnchor>
  <xdr:oneCellAnchor>
    <xdr:from>
      <xdr:col>5</xdr:col>
      <xdr:colOff>330346</xdr:colOff>
      <xdr:row>36</xdr:row>
      <xdr:rowOff>594621</xdr:rowOff>
    </xdr:from>
    <xdr:ext cx="1387457" cy="286301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 flipV="1">
          <a:off x="5138728" y="11327222"/>
          <a:ext cx="1387457" cy="286301"/>
          <a:chOff x="4885629" y="4783300"/>
          <a:chExt cx="971700" cy="76200"/>
        </a:xfrm>
      </xdr:grpSpPr>
      <xdr:cxnSp macro="">
        <xdr:nvCxnSpPr>
          <xdr:cNvPr id="29" name="Shape 2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CxnSpPr>
            <a:stCxn id="3" idx="3"/>
          </xdr:cNvCxnSpPr>
        </xdr:nvCxnSpPr>
        <xdr:spPr>
          <a:xfrm>
            <a:off x="4885629" y="4783300"/>
            <a:ext cx="971700" cy="76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allstreetmojo.com/cagr-formul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wallstreetmojo.com/cagr-formul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wallstreetmojo.com/cagr-formu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zoomScale="150" workbookViewId="0">
      <selection sqref="A1:E1"/>
    </sheetView>
  </sheetViews>
  <sheetFormatPr baseColWidth="10" defaultColWidth="11.1640625" defaultRowHeight="15" customHeight="1"/>
  <cols>
    <col min="1" max="1" width="22" customWidth="1"/>
    <col min="2" max="26" width="10.5" customWidth="1"/>
  </cols>
  <sheetData>
    <row r="1" spans="1:11" ht="15.75" customHeight="1">
      <c r="A1" s="32" t="s">
        <v>0</v>
      </c>
      <c r="B1" s="30"/>
      <c r="C1" s="30"/>
      <c r="D1" s="30"/>
      <c r="E1" s="31"/>
    </row>
    <row r="2" spans="1:11" ht="48" customHeight="1">
      <c r="A2" s="32" t="s">
        <v>1</v>
      </c>
      <c r="B2" s="30"/>
      <c r="C2" s="30"/>
      <c r="D2" s="30"/>
      <c r="E2" s="31"/>
    </row>
    <row r="3" spans="1:11" ht="15.75" customHeight="1">
      <c r="A3" s="32" t="s">
        <v>2</v>
      </c>
      <c r="B3" s="30"/>
      <c r="C3" s="30"/>
      <c r="D3" s="30"/>
      <c r="E3" s="31"/>
    </row>
    <row r="4" spans="1:11" ht="15.75" customHeight="1">
      <c r="A4" s="1"/>
      <c r="B4" s="1"/>
    </row>
    <row r="5" spans="1:11" ht="15.75" customHeight="1">
      <c r="A5" s="1"/>
      <c r="B5" s="1"/>
    </row>
    <row r="6" spans="1:11" ht="15.75" customHeight="1">
      <c r="A6" s="33" t="s">
        <v>3</v>
      </c>
      <c r="B6" s="30"/>
      <c r="C6" s="30"/>
      <c r="D6" s="30"/>
      <c r="E6" s="30"/>
      <c r="F6" s="30"/>
      <c r="G6" s="30"/>
      <c r="H6" s="30"/>
      <c r="I6" s="30"/>
      <c r="J6" s="30"/>
      <c r="K6" s="31"/>
    </row>
    <row r="7" spans="1:11" ht="79.5" customHeight="1">
      <c r="A7" s="29" t="s">
        <v>4</v>
      </c>
      <c r="B7" s="30"/>
      <c r="C7" s="30"/>
      <c r="D7" s="30"/>
      <c r="E7" s="30"/>
      <c r="F7" s="30"/>
      <c r="G7" s="30"/>
      <c r="H7" s="30"/>
      <c r="I7" s="30"/>
      <c r="J7" s="30"/>
      <c r="K7" s="31"/>
    </row>
    <row r="8" spans="1:11" ht="15.75" customHeight="1">
      <c r="A8" s="1"/>
      <c r="B8" s="1"/>
    </row>
    <row r="9" spans="1:11" ht="15.75" customHeight="1">
      <c r="A9" s="1"/>
      <c r="B9" s="1"/>
    </row>
    <row r="10" spans="1:11" ht="45.75" customHeight="1">
      <c r="A10" s="2" t="s">
        <v>5</v>
      </c>
      <c r="B10" s="29" t="s">
        <v>6</v>
      </c>
      <c r="C10" s="30"/>
      <c r="D10" s="30"/>
      <c r="E10" s="30"/>
      <c r="F10" s="30"/>
      <c r="G10" s="30"/>
      <c r="H10" s="31"/>
    </row>
    <row r="11" spans="1:11" ht="15.75" customHeight="1">
      <c r="A11" s="34" t="s">
        <v>7</v>
      </c>
      <c r="B11" s="29" t="s">
        <v>8</v>
      </c>
      <c r="C11" s="30"/>
      <c r="D11" s="30"/>
      <c r="E11" s="30"/>
      <c r="F11" s="30"/>
      <c r="G11" s="30"/>
      <c r="H11" s="31"/>
    </row>
    <row r="12" spans="1:11" ht="15.75" customHeight="1">
      <c r="A12" s="27"/>
      <c r="B12" s="29" t="s">
        <v>9</v>
      </c>
      <c r="C12" s="30"/>
      <c r="D12" s="30"/>
      <c r="E12" s="30"/>
      <c r="F12" s="30"/>
      <c r="G12" s="30"/>
      <c r="H12" s="31"/>
    </row>
    <row r="13" spans="1:11" ht="15.75" customHeight="1">
      <c r="A13" s="27"/>
      <c r="B13" s="29" t="s">
        <v>10</v>
      </c>
      <c r="C13" s="30"/>
      <c r="D13" s="30"/>
      <c r="E13" s="30"/>
      <c r="F13" s="30"/>
      <c r="G13" s="30"/>
      <c r="H13" s="31"/>
    </row>
    <row r="14" spans="1:11" ht="45" customHeight="1">
      <c r="A14" s="27"/>
      <c r="B14" s="29" t="s">
        <v>11</v>
      </c>
      <c r="C14" s="30"/>
      <c r="D14" s="30"/>
      <c r="E14" s="30"/>
      <c r="F14" s="30"/>
      <c r="G14" s="30"/>
      <c r="H14" s="31"/>
    </row>
    <row r="15" spans="1:11" ht="54" customHeight="1">
      <c r="A15" s="28"/>
      <c r="B15" s="29" t="s">
        <v>12</v>
      </c>
      <c r="C15" s="30"/>
      <c r="D15" s="30"/>
      <c r="E15" s="30"/>
      <c r="F15" s="30"/>
      <c r="G15" s="30"/>
      <c r="H15" s="31"/>
    </row>
    <row r="16" spans="1:11" ht="51" customHeight="1">
      <c r="A16" s="3" t="s">
        <v>13</v>
      </c>
      <c r="B16" s="29" t="s">
        <v>14</v>
      </c>
      <c r="C16" s="30"/>
      <c r="D16" s="30"/>
      <c r="E16" s="30"/>
      <c r="F16" s="30"/>
      <c r="G16" s="30"/>
      <c r="H16" s="31"/>
    </row>
    <row r="17" spans="1:8" ht="15.75" customHeight="1">
      <c r="A17" s="26" t="s">
        <v>15</v>
      </c>
      <c r="B17" s="29" t="s">
        <v>16</v>
      </c>
      <c r="C17" s="30"/>
      <c r="D17" s="30"/>
      <c r="E17" s="30"/>
      <c r="F17" s="30"/>
      <c r="G17" s="30"/>
      <c r="H17" s="31"/>
    </row>
    <row r="18" spans="1:8" ht="15.75" customHeight="1">
      <c r="A18" s="27"/>
      <c r="B18" s="29" t="s">
        <v>17</v>
      </c>
      <c r="C18" s="30"/>
      <c r="D18" s="30"/>
      <c r="E18" s="30"/>
      <c r="F18" s="30"/>
      <c r="G18" s="30"/>
      <c r="H18" s="31"/>
    </row>
    <row r="19" spans="1:8" ht="15.75" customHeight="1">
      <c r="A19" s="28"/>
      <c r="B19" s="29" t="s">
        <v>18</v>
      </c>
      <c r="C19" s="30"/>
      <c r="D19" s="30"/>
      <c r="E19" s="30"/>
      <c r="F19" s="30"/>
      <c r="G19" s="30"/>
      <c r="H19" s="31"/>
    </row>
    <row r="20" spans="1:8" ht="15.75" customHeight="1">
      <c r="A20" s="4" t="s">
        <v>19</v>
      </c>
      <c r="B20" s="29" t="s">
        <v>20</v>
      </c>
      <c r="C20" s="30"/>
      <c r="D20" s="30"/>
      <c r="E20" s="30"/>
      <c r="F20" s="30"/>
      <c r="G20" s="30"/>
      <c r="H20" s="31"/>
    </row>
    <row r="21" spans="1:8" ht="15.75" customHeight="1">
      <c r="A21" s="26" t="s">
        <v>21</v>
      </c>
      <c r="B21" s="29" t="s">
        <v>22</v>
      </c>
      <c r="C21" s="30"/>
      <c r="D21" s="30"/>
      <c r="E21" s="30"/>
      <c r="F21" s="30"/>
      <c r="G21" s="30"/>
      <c r="H21" s="31"/>
    </row>
    <row r="22" spans="1:8" ht="15.75" customHeight="1">
      <c r="A22" s="27"/>
      <c r="B22" s="29" t="s">
        <v>23</v>
      </c>
      <c r="C22" s="30"/>
      <c r="D22" s="30"/>
      <c r="E22" s="30"/>
      <c r="F22" s="30"/>
      <c r="G22" s="30"/>
      <c r="H22" s="31"/>
    </row>
    <row r="23" spans="1:8" ht="15.75" customHeight="1">
      <c r="A23" s="28"/>
      <c r="B23" s="29" t="s">
        <v>24</v>
      </c>
      <c r="C23" s="30"/>
      <c r="D23" s="30"/>
      <c r="E23" s="30"/>
      <c r="F23" s="30"/>
      <c r="G23" s="30"/>
      <c r="H23" s="31"/>
    </row>
    <row r="24" spans="1:8" ht="40.5" customHeight="1">
      <c r="A24" s="26" t="s">
        <v>25</v>
      </c>
      <c r="B24" s="29" t="s">
        <v>26</v>
      </c>
      <c r="C24" s="30"/>
      <c r="D24" s="30"/>
      <c r="E24" s="30"/>
      <c r="F24" s="30"/>
      <c r="G24" s="30"/>
      <c r="H24" s="31"/>
    </row>
    <row r="25" spans="1:8" ht="28.5" customHeight="1">
      <c r="A25" s="27"/>
      <c r="B25" s="29" t="s">
        <v>27</v>
      </c>
      <c r="C25" s="30"/>
      <c r="D25" s="30"/>
      <c r="E25" s="30"/>
      <c r="F25" s="30"/>
      <c r="G25" s="30"/>
      <c r="H25" s="31"/>
    </row>
    <row r="26" spans="1:8" ht="15.75" customHeight="1">
      <c r="A26" s="27"/>
      <c r="B26" s="29" t="s">
        <v>28</v>
      </c>
      <c r="C26" s="30"/>
      <c r="D26" s="30"/>
      <c r="E26" s="30"/>
      <c r="F26" s="30"/>
      <c r="G26" s="30"/>
      <c r="H26" s="31"/>
    </row>
    <row r="27" spans="1:8" ht="15.75" customHeight="1">
      <c r="A27" s="27"/>
      <c r="B27" s="29" t="s">
        <v>29</v>
      </c>
      <c r="C27" s="30"/>
      <c r="D27" s="30"/>
      <c r="E27" s="30"/>
      <c r="F27" s="30"/>
      <c r="G27" s="30"/>
      <c r="H27" s="31"/>
    </row>
    <row r="28" spans="1:8" ht="15.75" customHeight="1">
      <c r="A28" s="28"/>
      <c r="B28" s="29" t="s">
        <v>30</v>
      </c>
      <c r="C28" s="30"/>
      <c r="D28" s="30"/>
      <c r="E28" s="30"/>
      <c r="F28" s="30"/>
      <c r="G28" s="30"/>
      <c r="H28" s="31"/>
    </row>
    <row r="29" spans="1:8" ht="15.75" customHeight="1">
      <c r="A29" s="26" t="s">
        <v>31</v>
      </c>
      <c r="B29" s="29" t="s">
        <v>32</v>
      </c>
      <c r="C29" s="30"/>
      <c r="D29" s="30"/>
      <c r="E29" s="30"/>
      <c r="F29" s="30"/>
      <c r="G29" s="30"/>
      <c r="H29" s="31"/>
    </row>
    <row r="30" spans="1:8" ht="15.75" customHeight="1">
      <c r="A30" s="27"/>
      <c r="B30" s="29" t="s">
        <v>33</v>
      </c>
      <c r="C30" s="30"/>
      <c r="D30" s="30"/>
      <c r="E30" s="30"/>
      <c r="F30" s="30"/>
      <c r="G30" s="30"/>
      <c r="H30" s="31"/>
    </row>
    <row r="31" spans="1:8" ht="15.75" customHeight="1">
      <c r="A31" s="28"/>
      <c r="B31" s="29" t="s">
        <v>34</v>
      </c>
      <c r="C31" s="30"/>
      <c r="D31" s="30"/>
      <c r="E31" s="30"/>
      <c r="F31" s="30"/>
      <c r="G31" s="30"/>
      <c r="H31" s="31"/>
    </row>
    <row r="32" spans="1:8" ht="15.75" customHeight="1">
      <c r="A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20:H20"/>
    <mergeCell ref="B21:H21"/>
    <mergeCell ref="B22:H22"/>
    <mergeCell ref="B23:H23"/>
    <mergeCell ref="B25:H25"/>
    <mergeCell ref="B11:H11"/>
    <mergeCell ref="B12:H12"/>
    <mergeCell ref="B13:H13"/>
    <mergeCell ref="B14:H14"/>
    <mergeCell ref="A1:E1"/>
    <mergeCell ref="A2:E2"/>
    <mergeCell ref="A3:E3"/>
    <mergeCell ref="A6:K6"/>
    <mergeCell ref="A7:K7"/>
    <mergeCell ref="B10:H10"/>
    <mergeCell ref="A11:A15"/>
    <mergeCell ref="B15:H15"/>
    <mergeCell ref="B16:H16"/>
    <mergeCell ref="A17:A19"/>
    <mergeCell ref="B17:H17"/>
    <mergeCell ref="B18:H18"/>
    <mergeCell ref="B19:H19"/>
    <mergeCell ref="A21:A23"/>
    <mergeCell ref="B24:H24"/>
    <mergeCell ref="A29:A31"/>
    <mergeCell ref="B29:H29"/>
    <mergeCell ref="B30:H30"/>
    <mergeCell ref="B31:H31"/>
    <mergeCell ref="A24:A28"/>
    <mergeCell ref="B26:H26"/>
    <mergeCell ref="B27:H27"/>
    <mergeCell ref="B28:H2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1.1640625" defaultRowHeight="15" customHeight="1"/>
  <cols>
    <col min="1" max="4" width="10.5" customWidth="1"/>
    <col min="5" max="5" width="21.1640625" customWidth="1"/>
    <col min="6" max="26" width="10.5" customWidth="1"/>
  </cols>
  <sheetData>
    <row r="1" spans="1:5" ht="15.75" customHeight="1">
      <c r="A1" s="32" t="s">
        <v>35</v>
      </c>
      <c r="B1" s="30"/>
      <c r="C1" s="30"/>
      <c r="D1" s="30"/>
      <c r="E1" s="31"/>
    </row>
    <row r="2" spans="1:5" ht="15.75" customHeight="1">
      <c r="A2" s="32" t="s">
        <v>36</v>
      </c>
      <c r="B2" s="30"/>
      <c r="C2" s="30"/>
      <c r="D2" s="30"/>
      <c r="E2" s="31"/>
    </row>
    <row r="3" spans="1:5" ht="15.75" customHeight="1">
      <c r="A3" s="32" t="s">
        <v>37</v>
      </c>
      <c r="B3" s="30"/>
      <c r="C3" s="30"/>
      <c r="D3" s="30"/>
      <c r="E3" s="31"/>
    </row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2:E2"/>
    <mergeCell ref="A3:E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="175" workbookViewId="0">
      <selection activeCell="G40" sqref="G40"/>
    </sheetView>
  </sheetViews>
  <sheetFormatPr baseColWidth="10" defaultColWidth="11.1640625" defaultRowHeight="15" customHeight="1"/>
  <cols>
    <col min="1" max="1" width="16.33203125" customWidth="1"/>
    <col min="2" max="2" width="12.5" customWidth="1"/>
    <col min="3" max="4" width="10.5" customWidth="1"/>
    <col min="5" max="5" width="11.5" customWidth="1"/>
    <col min="6" max="6" width="13.6640625" customWidth="1"/>
    <col min="7" max="7" width="11.5" customWidth="1"/>
    <col min="8" max="8" width="13" customWidth="1"/>
    <col min="9" max="26" width="10.5" customWidth="1"/>
  </cols>
  <sheetData>
    <row r="1" spans="1:8" ht="15.75" customHeight="1">
      <c r="A1" s="5" t="s">
        <v>38</v>
      </c>
    </row>
    <row r="2" spans="1:8" ht="15.75" customHeight="1">
      <c r="A2" s="6" t="s">
        <v>39</v>
      </c>
      <c r="B2" s="6">
        <v>46</v>
      </c>
      <c r="E2" s="7" t="s">
        <v>40</v>
      </c>
      <c r="F2" s="8">
        <f>B12/B11</f>
        <v>500000</v>
      </c>
    </row>
    <row r="3" spans="1:8" ht="15.75" customHeight="1">
      <c r="A3" s="6" t="s">
        <v>41</v>
      </c>
      <c r="B3" s="9">
        <v>145000</v>
      </c>
      <c r="E3" s="7" t="s">
        <v>42</v>
      </c>
      <c r="F3" s="8">
        <f>F34</f>
        <v>621907.77832946752</v>
      </c>
    </row>
    <row r="4" spans="1:8" ht="15.75" customHeight="1">
      <c r="A4" s="10" t="s">
        <v>43</v>
      </c>
      <c r="B4" s="11">
        <v>0.05</v>
      </c>
    </row>
    <row r="5" spans="1:8" ht="15.75" customHeight="1">
      <c r="A5" s="12" t="s">
        <v>44</v>
      </c>
      <c r="B5" s="9">
        <v>11500</v>
      </c>
    </row>
    <row r="6" spans="1:8" ht="33" customHeight="1">
      <c r="A6" s="12" t="s">
        <v>45</v>
      </c>
      <c r="B6" s="9">
        <v>182000</v>
      </c>
    </row>
    <row r="7" spans="1:8" ht="15.75" customHeight="1">
      <c r="A7" s="6" t="s">
        <v>46</v>
      </c>
      <c r="B7" s="13">
        <v>30</v>
      </c>
    </row>
    <row r="8" spans="1:8" ht="15.75" customHeight="1">
      <c r="A8" s="6" t="s">
        <v>47</v>
      </c>
      <c r="B8" s="13">
        <v>65</v>
      </c>
    </row>
    <row r="9" spans="1:8" ht="15.75" customHeight="1">
      <c r="A9" s="6" t="s">
        <v>48</v>
      </c>
      <c r="B9" s="13">
        <f>B8-B2</f>
        <v>19</v>
      </c>
    </row>
    <row r="10" spans="1:8" ht="34.5" customHeight="1">
      <c r="A10" s="12" t="s">
        <v>49</v>
      </c>
      <c r="B10" s="11">
        <v>0.05</v>
      </c>
    </row>
    <row r="11" spans="1:8" ht="19.5" customHeight="1">
      <c r="A11" s="12" t="s">
        <v>50</v>
      </c>
      <c r="B11" s="11">
        <v>0.04</v>
      </c>
    </row>
    <row r="12" spans="1:8" ht="34.5" customHeight="1">
      <c r="A12" s="12" t="s">
        <v>51</v>
      </c>
      <c r="B12" s="9">
        <v>20000</v>
      </c>
    </row>
    <row r="13" spans="1:8" ht="15.75" customHeight="1">
      <c r="E13" s="9"/>
    </row>
    <row r="14" spans="1:8" ht="15.75" customHeight="1">
      <c r="A14" s="5" t="s">
        <v>52</v>
      </c>
    </row>
    <row r="15" spans="1:8" ht="70.5" customHeight="1">
      <c r="A15" s="13" t="s">
        <v>53</v>
      </c>
      <c r="B15" s="12" t="s">
        <v>54</v>
      </c>
      <c r="C15" s="12" t="str">
        <f>A4</f>
        <v>Employer contribution</v>
      </c>
      <c r="D15" s="12" t="str">
        <f>A5</f>
        <v>Susan's contribution</v>
      </c>
      <c r="E15" s="12" t="s">
        <v>55</v>
      </c>
      <c r="F15" s="12" t="s">
        <v>56</v>
      </c>
      <c r="G15" s="12" t="s">
        <v>57</v>
      </c>
      <c r="H15" s="12" t="s">
        <v>58</v>
      </c>
    </row>
    <row r="16" spans="1:8" ht="15.75" customHeight="1">
      <c r="A16" s="6">
        <v>1</v>
      </c>
      <c r="B16" s="9">
        <v>145000</v>
      </c>
      <c r="C16" s="9">
        <f t="shared" ref="C16:C34" si="0">B16*B$4</f>
        <v>7250</v>
      </c>
      <c r="D16" s="9">
        <f t="shared" ref="D16:D34" si="1">B$5</f>
        <v>11500</v>
      </c>
      <c r="E16" s="9">
        <f t="shared" ref="E16:E34" si="2">C16+D16</f>
        <v>18750</v>
      </c>
      <c r="F16" s="9">
        <f>B6+E16</f>
        <v>200750</v>
      </c>
      <c r="G16" s="11">
        <f>(F16-B$6)/B$6</f>
        <v>0.10302197802197802</v>
      </c>
      <c r="H16" s="14">
        <f t="shared" ref="H16:H34" si="3">G16+1</f>
        <v>1.1030219780219781</v>
      </c>
    </row>
    <row r="17" spans="1:8" ht="15.75" customHeight="1">
      <c r="A17" s="6">
        <v>2</v>
      </c>
      <c r="B17" s="9">
        <f t="shared" ref="B17:B34" si="4">B16*(B$10+1)</f>
        <v>152250</v>
      </c>
      <c r="C17" s="9">
        <f t="shared" si="0"/>
        <v>7612.5</v>
      </c>
      <c r="D17" s="9">
        <f t="shared" si="1"/>
        <v>11500</v>
      </c>
      <c r="E17" s="9">
        <f t="shared" si="2"/>
        <v>19112.5</v>
      </c>
      <c r="F17" s="9">
        <f t="shared" ref="F17:F34" si="5">E17+F16</f>
        <v>219862.5</v>
      </c>
      <c r="G17" s="11">
        <f t="shared" ref="G17:G34" si="6">(F17-F16)/F16</f>
        <v>9.5205479452054792E-2</v>
      </c>
      <c r="H17" s="14">
        <f t="shared" si="3"/>
        <v>1.0952054794520547</v>
      </c>
    </row>
    <row r="18" spans="1:8" ht="15.75" customHeight="1">
      <c r="A18" s="6">
        <v>3</v>
      </c>
      <c r="B18" s="9">
        <f t="shared" si="4"/>
        <v>159862.5</v>
      </c>
      <c r="C18" s="9">
        <f t="shared" si="0"/>
        <v>7993.125</v>
      </c>
      <c r="D18" s="9">
        <f t="shared" si="1"/>
        <v>11500</v>
      </c>
      <c r="E18" s="9">
        <f t="shared" si="2"/>
        <v>19493.125</v>
      </c>
      <c r="F18" s="9">
        <f t="shared" si="5"/>
        <v>239355.625</v>
      </c>
      <c r="G18" s="11">
        <f t="shared" si="6"/>
        <v>8.866052646540451E-2</v>
      </c>
      <c r="H18" s="14">
        <f t="shared" si="3"/>
        <v>1.0886605264654046</v>
      </c>
    </row>
    <row r="19" spans="1:8" ht="15.75" customHeight="1">
      <c r="A19" s="6">
        <v>4</v>
      </c>
      <c r="B19" s="9">
        <f t="shared" si="4"/>
        <v>167855.625</v>
      </c>
      <c r="C19" s="9">
        <f t="shared" si="0"/>
        <v>8392.78125</v>
      </c>
      <c r="D19" s="9">
        <f t="shared" si="1"/>
        <v>11500</v>
      </c>
      <c r="E19" s="9">
        <f t="shared" si="2"/>
        <v>19892.78125</v>
      </c>
      <c r="F19" s="9">
        <f t="shared" si="5"/>
        <v>259248.40625</v>
      </c>
      <c r="G19" s="11">
        <f t="shared" si="6"/>
        <v>8.3109729508132515E-2</v>
      </c>
      <c r="H19" s="14">
        <f t="shared" si="3"/>
        <v>1.0831097295081324</v>
      </c>
    </row>
    <row r="20" spans="1:8" ht="15.75" customHeight="1">
      <c r="A20" s="6">
        <v>5</v>
      </c>
      <c r="B20" s="9">
        <f t="shared" si="4"/>
        <v>176248.40625</v>
      </c>
      <c r="C20" s="9">
        <f t="shared" si="0"/>
        <v>8812.4203125000004</v>
      </c>
      <c r="D20" s="9">
        <f t="shared" si="1"/>
        <v>11500</v>
      </c>
      <c r="E20" s="9">
        <f t="shared" si="2"/>
        <v>20312.420312499999</v>
      </c>
      <c r="F20" s="9">
        <f t="shared" si="5"/>
        <v>279560.82656249998</v>
      </c>
      <c r="G20" s="11">
        <f t="shared" si="6"/>
        <v>7.8351186826244867E-2</v>
      </c>
      <c r="H20" s="14">
        <f t="shared" si="3"/>
        <v>1.0783511868262448</v>
      </c>
    </row>
    <row r="21" spans="1:8" ht="15.75" customHeight="1">
      <c r="A21" s="6">
        <v>6</v>
      </c>
      <c r="B21" s="9">
        <f t="shared" si="4"/>
        <v>185060.82656250001</v>
      </c>
      <c r="C21" s="9">
        <f t="shared" si="0"/>
        <v>9253.0413281250003</v>
      </c>
      <c r="D21" s="9">
        <f t="shared" si="1"/>
        <v>11500</v>
      </c>
      <c r="E21" s="9">
        <f t="shared" si="2"/>
        <v>20753.041328125</v>
      </c>
      <c r="F21" s="9">
        <f t="shared" si="5"/>
        <v>300313.86789062497</v>
      </c>
      <c r="G21" s="11">
        <f t="shared" si="6"/>
        <v>7.4234439722138043E-2</v>
      </c>
      <c r="H21" s="14">
        <f t="shared" si="3"/>
        <v>1.0742344397221379</v>
      </c>
    </row>
    <row r="22" spans="1:8" ht="15.75" customHeight="1">
      <c r="A22" s="6">
        <v>7</v>
      </c>
      <c r="B22" s="9">
        <f t="shared" si="4"/>
        <v>194313.86789062503</v>
      </c>
      <c r="C22" s="9">
        <f t="shared" si="0"/>
        <v>9715.6933945312521</v>
      </c>
      <c r="D22" s="9">
        <f t="shared" si="1"/>
        <v>11500</v>
      </c>
      <c r="E22" s="9">
        <f t="shared" si="2"/>
        <v>21215.693394531252</v>
      </c>
      <c r="F22" s="9">
        <f t="shared" si="5"/>
        <v>321529.56128515623</v>
      </c>
      <c r="G22" s="11">
        <f t="shared" si="6"/>
        <v>7.0645067254296992E-2</v>
      </c>
      <c r="H22" s="14">
        <f t="shared" si="3"/>
        <v>1.0706450672542971</v>
      </c>
    </row>
    <row r="23" spans="1:8" ht="15.75" customHeight="1">
      <c r="A23" s="6">
        <v>8</v>
      </c>
      <c r="B23" s="9">
        <f t="shared" si="4"/>
        <v>204029.56128515629</v>
      </c>
      <c r="C23" s="9">
        <f t="shared" si="0"/>
        <v>10201.478064257815</v>
      </c>
      <c r="D23" s="9">
        <f t="shared" si="1"/>
        <v>11500</v>
      </c>
      <c r="E23" s="9">
        <f t="shared" si="2"/>
        <v>21701.478064257815</v>
      </c>
      <c r="F23" s="9">
        <f t="shared" si="5"/>
        <v>343231.03934941406</v>
      </c>
      <c r="G23" s="11">
        <f t="shared" si="6"/>
        <v>6.7494503390347196E-2</v>
      </c>
      <c r="H23" s="14">
        <f t="shared" si="3"/>
        <v>1.0674945033903471</v>
      </c>
    </row>
    <row r="24" spans="1:8" ht="15.75" customHeight="1">
      <c r="A24" s="6">
        <v>9</v>
      </c>
      <c r="B24" s="9">
        <f t="shared" si="4"/>
        <v>214231.03934941412</v>
      </c>
      <c r="C24" s="9">
        <f t="shared" si="0"/>
        <v>10711.551967470707</v>
      </c>
      <c r="D24" s="9">
        <f t="shared" si="1"/>
        <v>11500</v>
      </c>
      <c r="E24" s="9">
        <f t="shared" si="2"/>
        <v>22211.551967470707</v>
      </c>
      <c r="F24" s="9">
        <f t="shared" si="5"/>
        <v>365442.59131688479</v>
      </c>
      <c r="G24" s="11">
        <f t="shared" si="6"/>
        <v>6.4713121545103197E-2</v>
      </c>
      <c r="H24" s="14">
        <f t="shared" si="3"/>
        <v>1.0647131215451031</v>
      </c>
    </row>
    <row r="25" spans="1:8" ht="15.75" customHeight="1">
      <c r="A25" s="6">
        <v>10</v>
      </c>
      <c r="B25" s="9">
        <f t="shared" si="4"/>
        <v>224942.59131688482</v>
      </c>
      <c r="C25" s="9">
        <f t="shared" si="0"/>
        <v>11247.129565844241</v>
      </c>
      <c r="D25" s="9">
        <f t="shared" si="1"/>
        <v>11500</v>
      </c>
      <c r="E25" s="9">
        <f t="shared" si="2"/>
        <v>22747.12956584424</v>
      </c>
      <c r="F25" s="9">
        <f t="shared" si="5"/>
        <v>388189.72088272905</v>
      </c>
      <c r="G25" s="11">
        <f t="shared" si="6"/>
        <v>6.2245425427491084E-2</v>
      </c>
      <c r="H25" s="14">
        <f t="shared" si="3"/>
        <v>1.0622454254274911</v>
      </c>
    </row>
    <row r="26" spans="1:8" ht="15.75" customHeight="1">
      <c r="A26" s="6">
        <v>11</v>
      </c>
      <c r="B26" s="9">
        <f t="shared" si="4"/>
        <v>236189.72088272907</v>
      </c>
      <c r="C26" s="9">
        <f t="shared" si="0"/>
        <v>11809.486044136454</v>
      </c>
      <c r="D26" s="9">
        <f t="shared" si="1"/>
        <v>11500</v>
      </c>
      <c r="E26" s="9">
        <f t="shared" si="2"/>
        <v>23309.486044136454</v>
      </c>
      <c r="F26" s="9">
        <f t="shared" si="5"/>
        <v>411499.2069268655</v>
      </c>
      <c r="G26" s="11">
        <f t="shared" si="6"/>
        <v>6.0046633875651192E-2</v>
      </c>
      <c r="H26" s="14">
        <f t="shared" si="3"/>
        <v>1.0600466338756511</v>
      </c>
    </row>
    <row r="27" spans="1:8" ht="15.75" customHeight="1">
      <c r="A27" s="6">
        <v>12</v>
      </c>
      <c r="B27" s="9">
        <f t="shared" si="4"/>
        <v>247999.20692686553</v>
      </c>
      <c r="C27" s="9">
        <f t="shared" si="0"/>
        <v>12399.960346343278</v>
      </c>
      <c r="D27" s="9">
        <f t="shared" si="1"/>
        <v>11500</v>
      </c>
      <c r="E27" s="9">
        <f t="shared" si="2"/>
        <v>23899.96034634328</v>
      </c>
      <c r="F27" s="9">
        <f t="shared" si="5"/>
        <v>435399.16727320879</v>
      </c>
      <c r="G27" s="11">
        <f t="shared" si="6"/>
        <v>5.8080209983468946E-2</v>
      </c>
      <c r="H27" s="14">
        <f t="shared" si="3"/>
        <v>1.058080209983469</v>
      </c>
    </row>
    <row r="28" spans="1:8" ht="15.75" customHeight="1">
      <c r="A28" s="6">
        <v>13</v>
      </c>
      <c r="B28" s="9">
        <f t="shared" si="4"/>
        <v>260399.16727320882</v>
      </c>
      <c r="C28" s="9">
        <f t="shared" si="0"/>
        <v>13019.958363660442</v>
      </c>
      <c r="D28" s="9">
        <f t="shared" si="1"/>
        <v>11500</v>
      </c>
      <c r="E28" s="9">
        <f t="shared" si="2"/>
        <v>24519.958363660444</v>
      </c>
      <c r="F28" s="9">
        <f t="shared" si="5"/>
        <v>459919.12563686923</v>
      </c>
      <c r="G28" s="11">
        <f t="shared" si="6"/>
        <v>5.6316043315430594E-2</v>
      </c>
      <c r="H28" s="14">
        <f t="shared" si="3"/>
        <v>1.0563160433154306</v>
      </c>
    </row>
    <row r="29" spans="1:8" ht="15.75" customHeight="1">
      <c r="A29" s="6">
        <v>14</v>
      </c>
      <c r="B29" s="9">
        <f t="shared" si="4"/>
        <v>273419.12563686928</v>
      </c>
      <c r="C29" s="9">
        <f t="shared" si="0"/>
        <v>13670.956281843464</v>
      </c>
      <c r="D29" s="9">
        <f t="shared" si="1"/>
        <v>11500</v>
      </c>
      <c r="E29" s="9">
        <f t="shared" si="2"/>
        <v>25170.956281843464</v>
      </c>
      <c r="F29" s="9">
        <f t="shared" si="5"/>
        <v>485090.08191871271</v>
      </c>
      <c r="G29" s="11">
        <f t="shared" si="6"/>
        <v>5.4729092309410275E-2</v>
      </c>
      <c r="H29" s="14">
        <f t="shared" si="3"/>
        <v>1.0547290923094104</v>
      </c>
    </row>
    <row r="30" spans="1:8" ht="15.75" customHeight="1">
      <c r="A30" s="6">
        <v>15</v>
      </c>
      <c r="B30" s="9">
        <f t="shared" si="4"/>
        <v>287090.08191871276</v>
      </c>
      <c r="C30" s="9">
        <f t="shared" si="0"/>
        <v>14354.504095935639</v>
      </c>
      <c r="D30" s="9">
        <f t="shared" si="1"/>
        <v>11500</v>
      </c>
      <c r="E30" s="9">
        <f t="shared" si="2"/>
        <v>25854.504095935641</v>
      </c>
      <c r="F30" s="9">
        <f t="shared" si="5"/>
        <v>510944.58601464832</v>
      </c>
      <c r="G30" s="11">
        <f t="shared" si="6"/>
        <v>5.3298356448912287E-2</v>
      </c>
      <c r="H30" s="14">
        <f t="shared" si="3"/>
        <v>1.0532983564489122</v>
      </c>
    </row>
    <row r="31" spans="1:8" ht="15.75" customHeight="1">
      <c r="A31" s="6">
        <v>16</v>
      </c>
      <c r="B31" s="9">
        <f t="shared" si="4"/>
        <v>301444.58601464843</v>
      </c>
      <c r="C31" s="9">
        <f t="shared" si="0"/>
        <v>15072.229300732422</v>
      </c>
      <c r="D31" s="9">
        <f t="shared" si="1"/>
        <v>11500</v>
      </c>
      <c r="E31" s="9">
        <f t="shared" si="2"/>
        <v>26572.229300732422</v>
      </c>
      <c r="F31" s="9">
        <f t="shared" si="5"/>
        <v>537516.81531538069</v>
      </c>
      <c r="G31" s="11">
        <f t="shared" si="6"/>
        <v>5.2006088386208231E-2</v>
      </c>
      <c r="H31" s="14">
        <f t="shared" si="3"/>
        <v>1.0520060883862081</v>
      </c>
    </row>
    <row r="32" spans="1:8" ht="15.75" customHeight="1">
      <c r="A32" s="6">
        <v>17</v>
      </c>
      <c r="B32" s="9">
        <f t="shared" si="4"/>
        <v>316516.81531538087</v>
      </c>
      <c r="C32" s="9">
        <f t="shared" si="0"/>
        <v>15825.840765769044</v>
      </c>
      <c r="D32" s="9">
        <f t="shared" si="1"/>
        <v>11500</v>
      </c>
      <c r="E32" s="9">
        <f t="shared" si="2"/>
        <v>27325.840765769044</v>
      </c>
      <c r="F32" s="9">
        <f t="shared" si="5"/>
        <v>564842.6560811497</v>
      </c>
      <c r="G32" s="11">
        <f t="shared" si="6"/>
        <v>5.0837183111631483E-2</v>
      </c>
      <c r="H32" s="14">
        <f t="shared" si="3"/>
        <v>1.0508371831116314</v>
      </c>
    </row>
    <row r="33" spans="1:8" ht="15.75" customHeight="1">
      <c r="A33" s="6">
        <v>18</v>
      </c>
      <c r="B33" s="9">
        <f t="shared" si="4"/>
        <v>332342.65608114994</v>
      </c>
      <c r="C33" s="9">
        <f t="shared" si="0"/>
        <v>16617.132804057499</v>
      </c>
      <c r="D33" s="9">
        <f t="shared" si="1"/>
        <v>11500</v>
      </c>
      <c r="E33" s="9">
        <f t="shared" si="2"/>
        <v>28117.132804057499</v>
      </c>
      <c r="F33" s="9">
        <f t="shared" si="5"/>
        <v>592959.78888520715</v>
      </c>
      <c r="G33" s="11">
        <f t="shared" si="6"/>
        <v>4.9778699433100038E-2</v>
      </c>
      <c r="H33" s="14">
        <f t="shared" si="3"/>
        <v>1.0497786994331</v>
      </c>
    </row>
    <row r="34" spans="1:8" ht="15.75" customHeight="1">
      <c r="A34" s="6">
        <v>19</v>
      </c>
      <c r="B34" s="9">
        <f t="shared" si="4"/>
        <v>348959.78888520744</v>
      </c>
      <c r="C34" s="9">
        <f t="shared" si="0"/>
        <v>17447.989444260373</v>
      </c>
      <c r="D34" s="9">
        <f t="shared" si="1"/>
        <v>11500</v>
      </c>
      <c r="E34" s="9">
        <f t="shared" si="2"/>
        <v>28947.989444260373</v>
      </c>
      <c r="F34" s="9">
        <f t="shared" si="5"/>
        <v>621907.77832946752</v>
      </c>
      <c r="G34" s="11">
        <f t="shared" si="6"/>
        <v>4.8819481500902408E-2</v>
      </c>
      <c r="H34" s="14">
        <f t="shared" si="3"/>
        <v>1.0488194815009024</v>
      </c>
    </row>
    <row r="35" spans="1:8" ht="64" customHeight="1">
      <c r="F35" s="12"/>
      <c r="G35" s="15" t="s">
        <v>59</v>
      </c>
      <c r="H35" s="16">
        <f>(H16*H17*H18*H19*H20*H21*H22*H23*H24*H25*H26*H27*H28*H29*H30*H31*H32*H33*H34)-1</f>
        <v>2.417075705106964</v>
      </c>
    </row>
    <row r="36" spans="1:8" ht="71" customHeight="1">
      <c r="G36" s="15" t="s">
        <v>60</v>
      </c>
      <c r="H36" s="17">
        <f>(1+H35)^(1/19) -1</f>
        <v>6.6810015341141726E-2</v>
      </c>
    </row>
    <row r="37" spans="1:8" ht="61" customHeight="1">
      <c r="G37" s="15" t="s">
        <v>61</v>
      </c>
      <c r="H37" s="17">
        <f>(F34/B6)^(1/19)-1</f>
        <v>6.6810015341141726E-2</v>
      </c>
    </row>
    <row r="38" spans="1:8" ht="15.75" customHeight="1">
      <c r="G38" s="1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>
      <c r="A43" s="5" t="s">
        <v>62</v>
      </c>
    </row>
    <row r="44" spans="1:8" ht="15.75" customHeight="1">
      <c r="A44" s="6" t="s">
        <v>63</v>
      </c>
    </row>
    <row r="45" spans="1:8" ht="15.75" customHeight="1">
      <c r="A45" s="18" t="s">
        <v>64</v>
      </c>
    </row>
    <row r="46" spans="1:8" ht="15.75" customHeight="1">
      <c r="A46" s="6" t="s">
        <v>65</v>
      </c>
    </row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45" r:id="rId1" xr:uid="{00000000-0004-0000-0200-000000000000}"/>
  </hyperlinks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zoomScale="185" workbookViewId="0">
      <selection activeCell="I22" sqref="I22"/>
    </sheetView>
  </sheetViews>
  <sheetFormatPr baseColWidth="10" defaultColWidth="11.1640625" defaultRowHeight="15" customHeight="1"/>
  <cols>
    <col min="1" max="1" width="16.33203125" customWidth="1"/>
    <col min="2" max="2" width="12.5" customWidth="1"/>
    <col min="3" max="4" width="10.5" customWidth="1"/>
    <col min="5" max="5" width="13.1640625" customWidth="1"/>
    <col min="6" max="6" width="13.6640625" customWidth="1"/>
    <col min="7" max="7" width="11.5" customWidth="1"/>
    <col min="8" max="8" width="15.83203125" customWidth="1"/>
    <col min="9" max="9" width="13.5" customWidth="1"/>
    <col min="10" max="10" width="15.83203125" customWidth="1"/>
    <col min="11" max="11" width="10.5" customWidth="1"/>
    <col min="12" max="12" width="19.6640625" customWidth="1"/>
    <col min="13" max="26" width="10.5" customWidth="1"/>
  </cols>
  <sheetData>
    <row r="1" spans="1:13" ht="93" customHeight="1">
      <c r="A1" s="5" t="s">
        <v>38</v>
      </c>
      <c r="H1" s="19" t="s">
        <v>38</v>
      </c>
      <c r="I1" s="19" t="s">
        <v>66</v>
      </c>
      <c r="J1" s="19" t="s">
        <v>67</v>
      </c>
      <c r="L1" s="19" t="s">
        <v>38</v>
      </c>
      <c r="M1" s="15" t="s">
        <v>68</v>
      </c>
    </row>
    <row r="2" spans="1:13" ht="15.75" customHeight="1">
      <c r="A2" s="6" t="s">
        <v>39</v>
      </c>
      <c r="B2" s="6">
        <v>46</v>
      </c>
      <c r="E2" s="15" t="s">
        <v>40</v>
      </c>
      <c r="F2" s="8">
        <f>B12/B11</f>
        <v>500000</v>
      </c>
      <c r="H2" s="20" t="s">
        <v>41</v>
      </c>
      <c r="I2" s="8">
        <v>145000</v>
      </c>
      <c r="J2" s="21">
        <f t="shared" ref="J2:J6" si="0">I2*1.1</f>
        <v>159500</v>
      </c>
      <c r="L2" s="7" t="s">
        <v>69</v>
      </c>
      <c r="M2" s="17">
        <v>3.7000000000000002E-3</v>
      </c>
    </row>
    <row r="3" spans="1:13" ht="15.75" customHeight="1">
      <c r="A3" s="6" t="s">
        <v>41</v>
      </c>
      <c r="B3" s="9">
        <v>145000</v>
      </c>
      <c r="E3" s="15" t="s">
        <v>42</v>
      </c>
      <c r="F3" s="8">
        <f>F39</f>
        <v>621907.77832946752</v>
      </c>
      <c r="H3" s="22" t="s">
        <v>43</v>
      </c>
      <c r="I3" s="16">
        <v>0.05</v>
      </c>
      <c r="J3" s="17">
        <f t="shared" si="0"/>
        <v>5.5000000000000007E-2</v>
      </c>
      <c r="L3" s="7" t="s">
        <v>44</v>
      </c>
      <c r="M3" s="17">
        <v>2E-3</v>
      </c>
    </row>
    <row r="4" spans="1:13" ht="15.75" customHeight="1">
      <c r="A4" s="10" t="s">
        <v>43</v>
      </c>
      <c r="B4" s="23">
        <v>0.05</v>
      </c>
      <c r="E4" s="19" t="s">
        <v>70</v>
      </c>
      <c r="F4" s="17">
        <f>H45</f>
        <v>6.6810015341141726E-2</v>
      </c>
      <c r="H4" s="7" t="s">
        <v>44</v>
      </c>
      <c r="I4" s="8">
        <v>11500</v>
      </c>
      <c r="J4" s="21">
        <f t="shared" si="0"/>
        <v>12650.000000000002</v>
      </c>
      <c r="L4" s="20" t="s">
        <v>41</v>
      </c>
      <c r="M4" s="17">
        <v>2E-3</v>
      </c>
    </row>
    <row r="5" spans="1:13" ht="15.75" customHeight="1">
      <c r="A5" s="12" t="s">
        <v>44</v>
      </c>
      <c r="B5" s="9">
        <v>11500</v>
      </c>
      <c r="E5" s="19" t="s">
        <v>71</v>
      </c>
      <c r="F5" s="8">
        <f>F3-F2</f>
        <v>121907.77832946752</v>
      </c>
      <c r="H5" s="7" t="s">
        <v>69</v>
      </c>
      <c r="I5" s="8">
        <v>182000</v>
      </c>
      <c r="J5" s="21">
        <f t="shared" si="0"/>
        <v>200200.00000000003</v>
      </c>
      <c r="L5" s="22" t="s">
        <v>43</v>
      </c>
      <c r="M5" s="17">
        <v>2E-3</v>
      </c>
    </row>
    <row r="6" spans="1:13" ht="48.75" customHeight="1">
      <c r="A6" s="12" t="s">
        <v>45</v>
      </c>
      <c r="B6" s="9">
        <v>182000</v>
      </c>
      <c r="H6" s="7" t="s">
        <v>49</v>
      </c>
      <c r="I6" s="16">
        <v>0.05</v>
      </c>
      <c r="J6" s="17">
        <f t="shared" si="0"/>
        <v>5.5000000000000007E-2</v>
      </c>
      <c r="L6" s="7" t="s">
        <v>49</v>
      </c>
      <c r="M6" s="17">
        <v>1E-3</v>
      </c>
    </row>
    <row r="7" spans="1:13" ht="15.75" customHeight="1">
      <c r="A7" s="6" t="s">
        <v>46</v>
      </c>
      <c r="B7" s="13">
        <v>30</v>
      </c>
    </row>
    <row r="8" spans="1:13" ht="64" customHeight="1">
      <c r="A8" s="6" t="s">
        <v>47</v>
      </c>
      <c r="B8" s="13">
        <v>65</v>
      </c>
      <c r="F8" s="5"/>
      <c r="G8" s="24"/>
      <c r="I8" s="19" t="str">
        <f>H1</f>
        <v>Inputs</v>
      </c>
      <c r="J8" s="15" t="s">
        <v>72</v>
      </c>
    </row>
    <row r="9" spans="1:13" ht="49.5" customHeight="1">
      <c r="A9" s="6" t="s">
        <v>48</v>
      </c>
      <c r="B9" s="13">
        <f>B8-B2</f>
        <v>19</v>
      </c>
      <c r="F9" s="12"/>
      <c r="G9" s="23"/>
      <c r="I9" s="20" t="s">
        <v>41</v>
      </c>
      <c r="J9" s="8">
        <v>22141</v>
      </c>
    </row>
    <row r="10" spans="1:13" ht="60" customHeight="1">
      <c r="A10" s="12" t="s">
        <v>49</v>
      </c>
      <c r="B10" s="23">
        <v>0.05</v>
      </c>
      <c r="F10" s="12"/>
      <c r="G10" s="23"/>
      <c r="I10" s="22" t="s">
        <v>43</v>
      </c>
      <c r="J10" s="8">
        <v>22141</v>
      </c>
    </row>
    <row r="11" spans="1:13" ht="36.75" customHeight="1">
      <c r="A11" s="12" t="s">
        <v>50</v>
      </c>
      <c r="B11" s="11">
        <v>0.04</v>
      </c>
      <c r="F11" s="13"/>
      <c r="G11" s="23"/>
      <c r="I11" s="7" t="s">
        <v>44</v>
      </c>
      <c r="J11" s="8">
        <v>21850</v>
      </c>
    </row>
    <row r="12" spans="1:13" ht="34.5" customHeight="1">
      <c r="A12" s="12" t="s">
        <v>51</v>
      </c>
      <c r="B12" s="9">
        <v>20000</v>
      </c>
      <c r="F12" s="10"/>
      <c r="G12" s="23"/>
      <c r="I12" s="7" t="s">
        <v>45</v>
      </c>
      <c r="J12" s="8">
        <v>18200</v>
      </c>
    </row>
    <row r="13" spans="1:13" ht="45.75" customHeight="1">
      <c r="E13" s="9"/>
      <c r="F13" s="12"/>
      <c r="G13" s="23"/>
      <c r="I13" s="7" t="s">
        <v>49</v>
      </c>
      <c r="J13" s="8">
        <v>11336</v>
      </c>
    </row>
    <row r="14" spans="1:13" ht="15.75" customHeight="1">
      <c r="E14" s="9"/>
      <c r="I14" s="12"/>
    </row>
    <row r="15" spans="1:13" ht="15.75" customHeight="1">
      <c r="E15" s="9"/>
      <c r="I15" s="15" t="s">
        <v>73</v>
      </c>
      <c r="J15" s="8">
        <v>621908</v>
      </c>
    </row>
    <row r="16" spans="1:13" ht="15.75" customHeight="1">
      <c r="E16" s="9"/>
      <c r="I16" s="15" t="s">
        <v>74</v>
      </c>
      <c r="J16" s="8">
        <f>F3-J15</f>
        <v>-0.22167053248267621</v>
      </c>
    </row>
    <row r="17" spans="1:10" ht="15.75" customHeight="1">
      <c r="E17" s="9"/>
      <c r="I17" s="24"/>
      <c r="J17" s="9"/>
    </row>
    <row r="18" spans="1:10" ht="15.75" customHeight="1">
      <c r="E18" s="9"/>
      <c r="I18" s="15" t="s">
        <v>73</v>
      </c>
      <c r="J18" s="17">
        <v>6.6799999999999998E-2</v>
      </c>
    </row>
    <row r="19" spans="1:10" ht="15.75" customHeight="1">
      <c r="A19" s="5" t="s">
        <v>52</v>
      </c>
      <c r="I19" s="15" t="s">
        <v>74</v>
      </c>
      <c r="J19" s="17">
        <f>F4-J18</f>
        <v>1.0015341141728085E-5</v>
      </c>
    </row>
    <row r="20" spans="1:10" ht="70.5" customHeight="1">
      <c r="A20" s="13" t="s">
        <v>53</v>
      </c>
      <c r="B20" s="12" t="s">
        <v>54</v>
      </c>
      <c r="C20" s="12" t="str">
        <f>A4</f>
        <v>Employer contribution</v>
      </c>
      <c r="D20" s="12" t="str">
        <f>A5</f>
        <v>Susan's contribution</v>
      </c>
      <c r="E20" s="12" t="s">
        <v>55</v>
      </c>
      <c r="F20" s="12" t="s">
        <v>56</v>
      </c>
      <c r="G20" s="12" t="s">
        <v>57</v>
      </c>
      <c r="H20" s="12" t="s">
        <v>58</v>
      </c>
    </row>
    <row r="21" spans="1:10" ht="15.75" customHeight="1">
      <c r="A21" s="6">
        <v>1</v>
      </c>
      <c r="B21" s="9">
        <f>B3</f>
        <v>145000</v>
      </c>
      <c r="C21" s="9">
        <f t="shared" ref="C21:C39" si="1">B21*B$4</f>
        <v>7250</v>
      </c>
      <c r="D21" s="9">
        <f t="shared" ref="D21:D39" si="2">B$5</f>
        <v>11500</v>
      </c>
      <c r="E21" s="9">
        <f t="shared" ref="E21:E39" si="3">C21+D21</f>
        <v>18750</v>
      </c>
      <c r="F21" s="9">
        <f>B6+E21</f>
        <v>200750</v>
      </c>
      <c r="G21" s="11">
        <f>(F21-B$6)/B$6</f>
        <v>0.10302197802197802</v>
      </c>
      <c r="H21" s="14">
        <f t="shared" ref="H21:H39" si="4">G21+1</f>
        <v>1.1030219780219781</v>
      </c>
    </row>
    <row r="22" spans="1:10" ht="15.75" customHeight="1">
      <c r="A22" s="6">
        <v>2</v>
      </c>
      <c r="B22" s="9">
        <f t="shared" ref="B22:B39" si="5">B21*(B$10+1)</f>
        <v>152250</v>
      </c>
      <c r="C22" s="9">
        <f t="shared" si="1"/>
        <v>7612.5</v>
      </c>
      <c r="D22" s="9">
        <f t="shared" si="2"/>
        <v>11500</v>
      </c>
      <c r="E22" s="9">
        <f t="shared" si="3"/>
        <v>19112.5</v>
      </c>
      <c r="F22" s="9">
        <f t="shared" ref="F22:F39" si="6">E22+F21</f>
        <v>219862.5</v>
      </c>
      <c r="G22" s="11">
        <f t="shared" ref="G22:G39" si="7">(F22-F21)/F21</f>
        <v>9.5205479452054792E-2</v>
      </c>
      <c r="H22" s="14">
        <f t="shared" si="4"/>
        <v>1.0952054794520547</v>
      </c>
    </row>
    <row r="23" spans="1:10" ht="15.75" customHeight="1">
      <c r="A23" s="6">
        <v>3</v>
      </c>
      <c r="B23" s="9">
        <f t="shared" si="5"/>
        <v>159862.5</v>
      </c>
      <c r="C23" s="9">
        <f t="shared" si="1"/>
        <v>7993.125</v>
      </c>
      <c r="D23" s="9">
        <f t="shared" si="2"/>
        <v>11500</v>
      </c>
      <c r="E23" s="9">
        <f t="shared" si="3"/>
        <v>19493.125</v>
      </c>
      <c r="F23" s="9">
        <f t="shared" si="6"/>
        <v>239355.625</v>
      </c>
      <c r="G23" s="11">
        <f t="shared" si="7"/>
        <v>8.866052646540451E-2</v>
      </c>
      <c r="H23" s="14">
        <f t="shared" si="4"/>
        <v>1.0886605264654046</v>
      </c>
    </row>
    <row r="24" spans="1:10" ht="15.75" customHeight="1">
      <c r="A24" s="6">
        <v>4</v>
      </c>
      <c r="B24" s="9">
        <f t="shared" si="5"/>
        <v>167855.625</v>
      </c>
      <c r="C24" s="9">
        <f t="shared" si="1"/>
        <v>8392.78125</v>
      </c>
      <c r="D24" s="9">
        <f t="shared" si="2"/>
        <v>11500</v>
      </c>
      <c r="E24" s="9">
        <f t="shared" si="3"/>
        <v>19892.78125</v>
      </c>
      <c r="F24" s="9">
        <f t="shared" si="6"/>
        <v>259248.40625</v>
      </c>
      <c r="G24" s="11">
        <f t="shared" si="7"/>
        <v>8.3109729508132515E-2</v>
      </c>
      <c r="H24" s="14">
        <f t="shared" si="4"/>
        <v>1.0831097295081324</v>
      </c>
    </row>
    <row r="25" spans="1:10" ht="15.75" customHeight="1">
      <c r="A25" s="6">
        <v>5</v>
      </c>
      <c r="B25" s="9">
        <f t="shared" si="5"/>
        <v>176248.40625</v>
      </c>
      <c r="C25" s="9">
        <f t="shared" si="1"/>
        <v>8812.4203125000004</v>
      </c>
      <c r="D25" s="9">
        <f t="shared" si="2"/>
        <v>11500</v>
      </c>
      <c r="E25" s="9">
        <f t="shared" si="3"/>
        <v>20312.420312499999</v>
      </c>
      <c r="F25" s="9">
        <f t="shared" si="6"/>
        <v>279560.82656249998</v>
      </c>
      <c r="G25" s="11">
        <f t="shared" si="7"/>
        <v>7.8351186826244867E-2</v>
      </c>
      <c r="H25" s="14">
        <f t="shared" si="4"/>
        <v>1.0783511868262448</v>
      </c>
    </row>
    <row r="26" spans="1:10" ht="15.75" customHeight="1">
      <c r="A26" s="6">
        <v>6</v>
      </c>
      <c r="B26" s="9">
        <f t="shared" si="5"/>
        <v>185060.82656250001</v>
      </c>
      <c r="C26" s="9">
        <f t="shared" si="1"/>
        <v>9253.0413281250003</v>
      </c>
      <c r="D26" s="9">
        <f t="shared" si="2"/>
        <v>11500</v>
      </c>
      <c r="E26" s="9">
        <f t="shared" si="3"/>
        <v>20753.041328125</v>
      </c>
      <c r="F26" s="9">
        <f t="shared" si="6"/>
        <v>300313.86789062497</v>
      </c>
      <c r="G26" s="11">
        <f t="shared" si="7"/>
        <v>7.4234439722138043E-2</v>
      </c>
      <c r="H26" s="14">
        <f t="shared" si="4"/>
        <v>1.0742344397221379</v>
      </c>
    </row>
    <row r="27" spans="1:10" ht="15.75" customHeight="1">
      <c r="A27" s="6">
        <v>7</v>
      </c>
      <c r="B27" s="9">
        <f t="shared" si="5"/>
        <v>194313.86789062503</v>
      </c>
      <c r="C27" s="9">
        <f t="shared" si="1"/>
        <v>9715.6933945312521</v>
      </c>
      <c r="D27" s="9">
        <f t="shared" si="2"/>
        <v>11500</v>
      </c>
      <c r="E27" s="9">
        <f t="shared" si="3"/>
        <v>21215.693394531252</v>
      </c>
      <c r="F27" s="9">
        <f t="shared" si="6"/>
        <v>321529.56128515623</v>
      </c>
      <c r="G27" s="11">
        <f t="shared" si="7"/>
        <v>7.0645067254296992E-2</v>
      </c>
      <c r="H27" s="14">
        <f t="shared" si="4"/>
        <v>1.0706450672542971</v>
      </c>
    </row>
    <row r="28" spans="1:10" ht="15.75" customHeight="1">
      <c r="A28" s="6">
        <v>8</v>
      </c>
      <c r="B28" s="9">
        <f t="shared" si="5"/>
        <v>204029.56128515629</v>
      </c>
      <c r="C28" s="9">
        <f t="shared" si="1"/>
        <v>10201.478064257815</v>
      </c>
      <c r="D28" s="9">
        <f t="shared" si="2"/>
        <v>11500</v>
      </c>
      <c r="E28" s="9">
        <f t="shared" si="3"/>
        <v>21701.478064257815</v>
      </c>
      <c r="F28" s="9">
        <f t="shared" si="6"/>
        <v>343231.03934941406</v>
      </c>
      <c r="G28" s="11">
        <f t="shared" si="7"/>
        <v>6.7494503390347196E-2</v>
      </c>
      <c r="H28" s="14">
        <f t="shared" si="4"/>
        <v>1.0674945033903471</v>
      </c>
    </row>
    <row r="29" spans="1:10" ht="15.75" customHeight="1">
      <c r="A29" s="6">
        <v>9</v>
      </c>
      <c r="B29" s="9">
        <f t="shared" si="5"/>
        <v>214231.03934941412</v>
      </c>
      <c r="C29" s="9">
        <f t="shared" si="1"/>
        <v>10711.551967470707</v>
      </c>
      <c r="D29" s="9">
        <f t="shared" si="2"/>
        <v>11500</v>
      </c>
      <c r="E29" s="9">
        <f t="shared" si="3"/>
        <v>22211.551967470707</v>
      </c>
      <c r="F29" s="9">
        <f t="shared" si="6"/>
        <v>365442.59131688479</v>
      </c>
      <c r="G29" s="11">
        <f t="shared" si="7"/>
        <v>6.4713121545103197E-2</v>
      </c>
      <c r="H29" s="14">
        <f t="shared" si="4"/>
        <v>1.0647131215451031</v>
      </c>
    </row>
    <row r="30" spans="1:10" ht="15.75" customHeight="1">
      <c r="A30" s="6">
        <v>10</v>
      </c>
      <c r="B30" s="9">
        <f t="shared" si="5"/>
        <v>224942.59131688482</v>
      </c>
      <c r="C30" s="9">
        <f t="shared" si="1"/>
        <v>11247.129565844241</v>
      </c>
      <c r="D30" s="9">
        <f t="shared" si="2"/>
        <v>11500</v>
      </c>
      <c r="E30" s="9">
        <f t="shared" si="3"/>
        <v>22747.12956584424</v>
      </c>
      <c r="F30" s="9">
        <f t="shared" si="6"/>
        <v>388189.72088272905</v>
      </c>
      <c r="G30" s="11">
        <f t="shared" si="7"/>
        <v>6.2245425427491084E-2</v>
      </c>
      <c r="H30" s="14">
        <f t="shared" si="4"/>
        <v>1.0622454254274911</v>
      </c>
    </row>
    <row r="31" spans="1:10" ht="15.75" customHeight="1">
      <c r="A31" s="6">
        <v>11</v>
      </c>
      <c r="B31" s="9">
        <f t="shared" si="5"/>
        <v>236189.72088272907</v>
      </c>
      <c r="C31" s="9">
        <f t="shared" si="1"/>
        <v>11809.486044136454</v>
      </c>
      <c r="D31" s="9">
        <f t="shared" si="2"/>
        <v>11500</v>
      </c>
      <c r="E31" s="9">
        <f t="shared" si="3"/>
        <v>23309.486044136454</v>
      </c>
      <c r="F31" s="9">
        <f t="shared" si="6"/>
        <v>411499.2069268655</v>
      </c>
      <c r="G31" s="11">
        <f t="shared" si="7"/>
        <v>6.0046633875651192E-2</v>
      </c>
      <c r="H31" s="14">
        <f t="shared" si="4"/>
        <v>1.0600466338756511</v>
      </c>
    </row>
    <row r="32" spans="1:10" ht="15.75" customHeight="1">
      <c r="A32" s="6">
        <v>12</v>
      </c>
      <c r="B32" s="9">
        <f t="shared" si="5"/>
        <v>247999.20692686553</v>
      </c>
      <c r="C32" s="9">
        <f t="shared" si="1"/>
        <v>12399.960346343278</v>
      </c>
      <c r="D32" s="9">
        <f t="shared" si="2"/>
        <v>11500</v>
      </c>
      <c r="E32" s="9">
        <f t="shared" si="3"/>
        <v>23899.96034634328</v>
      </c>
      <c r="F32" s="9">
        <f t="shared" si="6"/>
        <v>435399.16727320879</v>
      </c>
      <c r="G32" s="11">
        <f t="shared" si="7"/>
        <v>5.8080209983468946E-2</v>
      </c>
      <c r="H32" s="14">
        <f t="shared" si="4"/>
        <v>1.058080209983469</v>
      </c>
    </row>
    <row r="33" spans="1:8" ht="15.75" customHeight="1">
      <c r="A33" s="6">
        <v>13</v>
      </c>
      <c r="B33" s="9">
        <f t="shared" si="5"/>
        <v>260399.16727320882</v>
      </c>
      <c r="C33" s="9">
        <f t="shared" si="1"/>
        <v>13019.958363660442</v>
      </c>
      <c r="D33" s="9">
        <f t="shared" si="2"/>
        <v>11500</v>
      </c>
      <c r="E33" s="9">
        <f t="shared" si="3"/>
        <v>24519.958363660444</v>
      </c>
      <c r="F33" s="9">
        <f t="shared" si="6"/>
        <v>459919.12563686923</v>
      </c>
      <c r="G33" s="11">
        <f t="shared" si="7"/>
        <v>5.6316043315430594E-2</v>
      </c>
      <c r="H33" s="14">
        <f t="shared" si="4"/>
        <v>1.0563160433154306</v>
      </c>
    </row>
    <row r="34" spans="1:8" ht="15.75" customHeight="1">
      <c r="A34" s="6">
        <v>14</v>
      </c>
      <c r="B34" s="9">
        <f t="shared" si="5"/>
        <v>273419.12563686928</v>
      </c>
      <c r="C34" s="9">
        <f t="shared" si="1"/>
        <v>13670.956281843464</v>
      </c>
      <c r="D34" s="9">
        <f t="shared" si="2"/>
        <v>11500</v>
      </c>
      <c r="E34" s="9">
        <f t="shared" si="3"/>
        <v>25170.956281843464</v>
      </c>
      <c r="F34" s="9">
        <f t="shared" si="6"/>
        <v>485090.08191871271</v>
      </c>
      <c r="G34" s="11">
        <f t="shared" si="7"/>
        <v>5.4729092309410275E-2</v>
      </c>
      <c r="H34" s="14">
        <f t="shared" si="4"/>
        <v>1.0547290923094104</v>
      </c>
    </row>
    <row r="35" spans="1:8" ht="15.75" customHeight="1">
      <c r="A35" s="6">
        <v>15</v>
      </c>
      <c r="B35" s="9">
        <f t="shared" si="5"/>
        <v>287090.08191871276</v>
      </c>
      <c r="C35" s="9">
        <f t="shared" si="1"/>
        <v>14354.504095935639</v>
      </c>
      <c r="D35" s="9">
        <f t="shared" si="2"/>
        <v>11500</v>
      </c>
      <c r="E35" s="9">
        <f t="shared" si="3"/>
        <v>25854.504095935641</v>
      </c>
      <c r="F35" s="9">
        <f t="shared" si="6"/>
        <v>510944.58601464832</v>
      </c>
      <c r="G35" s="11">
        <f t="shared" si="7"/>
        <v>5.3298356448912287E-2</v>
      </c>
      <c r="H35" s="14">
        <f t="shared" si="4"/>
        <v>1.0532983564489122</v>
      </c>
    </row>
    <row r="36" spans="1:8" ht="15.75" customHeight="1">
      <c r="A36" s="6">
        <v>16</v>
      </c>
      <c r="B36" s="9">
        <f t="shared" si="5"/>
        <v>301444.58601464843</v>
      </c>
      <c r="C36" s="9">
        <f t="shared" si="1"/>
        <v>15072.229300732422</v>
      </c>
      <c r="D36" s="9">
        <f t="shared" si="2"/>
        <v>11500</v>
      </c>
      <c r="E36" s="9">
        <f t="shared" si="3"/>
        <v>26572.229300732422</v>
      </c>
      <c r="F36" s="9">
        <f t="shared" si="6"/>
        <v>537516.81531538069</v>
      </c>
      <c r="G36" s="11">
        <f t="shared" si="7"/>
        <v>5.2006088386208231E-2</v>
      </c>
      <c r="H36" s="14">
        <f t="shared" si="4"/>
        <v>1.0520060883862081</v>
      </c>
    </row>
    <row r="37" spans="1:8" ht="15.75" customHeight="1">
      <c r="A37" s="6">
        <v>17</v>
      </c>
      <c r="B37" s="9">
        <f t="shared" si="5"/>
        <v>316516.81531538087</v>
      </c>
      <c r="C37" s="9">
        <f t="shared" si="1"/>
        <v>15825.840765769044</v>
      </c>
      <c r="D37" s="9">
        <f t="shared" si="2"/>
        <v>11500</v>
      </c>
      <c r="E37" s="9">
        <f t="shared" si="3"/>
        <v>27325.840765769044</v>
      </c>
      <c r="F37" s="9">
        <f t="shared" si="6"/>
        <v>564842.6560811497</v>
      </c>
      <c r="G37" s="11">
        <f t="shared" si="7"/>
        <v>5.0837183111631483E-2</v>
      </c>
      <c r="H37" s="14">
        <f t="shared" si="4"/>
        <v>1.0508371831116314</v>
      </c>
    </row>
    <row r="38" spans="1:8" ht="15.75" customHeight="1">
      <c r="A38" s="6">
        <v>18</v>
      </c>
      <c r="B38" s="9">
        <f t="shared" si="5"/>
        <v>332342.65608114994</v>
      </c>
      <c r="C38" s="9">
        <f t="shared" si="1"/>
        <v>16617.132804057499</v>
      </c>
      <c r="D38" s="9">
        <f t="shared" si="2"/>
        <v>11500</v>
      </c>
      <c r="E38" s="9">
        <f t="shared" si="3"/>
        <v>28117.132804057499</v>
      </c>
      <c r="F38" s="9">
        <f t="shared" si="6"/>
        <v>592959.78888520715</v>
      </c>
      <c r="G38" s="11">
        <f t="shared" si="7"/>
        <v>4.9778699433100038E-2</v>
      </c>
      <c r="H38" s="14">
        <f t="shared" si="4"/>
        <v>1.0497786994331</v>
      </c>
    </row>
    <row r="39" spans="1:8" ht="15.75" customHeight="1">
      <c r="A39" s="6">
        <v>19</v>
      </c>
      <c r="B39" s="9">
        <f t="shared" si="5"/>
        <v>348959.78888520744</v>
      </c>
      <c r="C39" s="9">
        <f t="shared" si="1"/>
        <v>17447.989444260373</v>
      </c>
      <c r="D39" s="9">
        <f t="shared" si="2"/>
        <v>11500</v>
      </c>
      <c r="E39" s="9">
        <f t="shared" si="3"/>
        <v>28947.989444260373</v>
      </c>
      <c r="F39" s="9">
        <f t="shared" si="6"/>
        <v>621907.77832946752</v>
      </c>
      <c r="G39" s="11">
        <f t="shared" si="7"/>
        <v>4.8819481500902408E-2</v>
      </c>
      <c r="H39" s="14">
        <f t="shared" si="4"/>
        <v>1.0488194815009024</v>
      </c>
    </row>
    <row r="40" spans="1:8" ht="15.75" customHeight="1">
      <c r="B40" s="9"/>
      <c r="C40" s="9"/>
      <c r="D40" s="9"/>
      <c r="E40" s="9"/>
      <c r="F40" s="9"/>
      <c r="G40" s="11"/>
      <c r="H40" s="14"/>
    </row>
    <row r="41" spans="1:8" ht="15.75" customHeight="1">
      <c r="B41" s="9"/>
      <c r="C41" s="9"/>
      <c r="D41" s="9"/>
      <c r="E41" s="9"/>
      <c r="F41" s="9"/>
      <c r="G41" s="11"/>
      <c r="H41" s="14"/>
    </row>
    <row r="42" spans="1:8" ht="15.75" customHeight="1">
      <c r="B42" s="9"/>
      <c r="C42" s="9"/>
      <c r="D42" s="9"/>
      <c r="E42" s="9"/>
      <c r="F42" s="9"/>
      <c r="G42" s="11"/>
      <c r="H42" s="14"/>
    </row>
    <row r="43" spans="1:8" ht="57" customHeight="1">
      <c r="F43" s="12"/>
      <c r="G43" s="15" t="s">
        <v>59</v>
      </c>
      <c r="H43" s="16">
        <f>(H21*H22*H23*H24*H25*H26*H27*H28*H29*H30*H31*H32*H33*H34*H35*H36*H37*H38*H39)-1</f>
        <v>2.417075705106964</v>
      </c>
    </row>
    <row r="44" spans="1:8" ht="72" customHeight="1">
      <c r="G44" s="15" t="s">
        <v>60</v>
      </c>
      <c r="H44" s="17">
        <f>(1+H43)^(1/19) -1</f>
        <v>6.6810015341141726E-2</v>
      </c>
    </row>
    <row r="45" spans="1:8" ht="59" customHeight="1">
      <c r="G45" s="15" t="s">
        <v>61</v>
      </c>
      <c r="H45" s="17">
        <f>(F39/B6)^(1/19)-1</f>
        <v>6.6810015341141726E-2</v>
      </c>
    </row>
    <row r="46" spans="1:8" ht="15.75" customHeight="1">
      <c r="G46" s="11"/>
    </row>
    <row r="47" spans="1:8" ht="15.75" customHeight="1"/>
    <row r="48" spans="1:8" ht="15.75" customHeight="1"/>
    <row r="49" spans="1:1" ht="15.75" customHeight="1"/>
    <row r="50" spans="1:1" ht="15.75" customHeight="1"/>
    <row r="51" spans="1:1" ht="15.75" customHeight="1">
      <c r="A51" s="5" t="s">
        <v>62</v>
      </c>
    </row>
    <row r="52" spans="1:1" ht="15.75" customHeight="1">
      <c r="A52" s="6" t="s">
        <v>63</v>
      </c>
    </row>
    <row r="53" spans="1:1" ht="15.75" customHeight="1">
      <c r="A53" s="18" t="s">
        <v>64</v>
      </c>
    </row>
    <row r="54" spans="1:1" ht="15.75" customHeight="1">
      <c r="A54" s="6" t="s">
        <v>65</v>
      </c>
    </row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53" r:id="rId1" xr:uid="{00000000-0004-0000-0300-000000000000}"/>
  </hyperlinks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1" zoomScale="173" workbookViewId="0">
      <selection activeCell="B36" sqref="B36"/>
    </sheetView>
  </sheetViews>
  <sheetFormatPr baseColWidth="10" defaultColWidth="11.1640625" defaultRowHeight="15" customHeight="1"/>
  <cols>
    <col min="1" max="1" width="16.33203125" customWidth="1"/>
    <col min="2" max="2" width="12.5" customWidth="1"/>
    <col min="3" max="4" width="10.5" customWidth="1"/>
    <col min="5" max="5" width="13.1640625" customWidth="1"/>
    <col min="6" max="6" width="13.6640625" customWidth="1"/>
    <col min="7" max="7" width="11.5" customWidth="1"/>
    <col min="8" max="8" width="13.5" customWidth="1"/>
    <col min="9" max="9" width="12.5" customWidth="1"/>
    <col min="10" max="10" width="10.5" customWidth="1"/>
    <col min="11" max="11" width="13.6640625" customWidth="1"/>
    <col min="12" max="12" width="13.5" customWidth="1"/>
    <col min="13" max="26" width="10.5" customWidth="1"/>
  </cols>
  <sheetData>
    <row r="1" spans="1:16" ht="47" customHeight="1">
      <c r="A1" s="5" t="s">
        <v>38</v>
      </c>
      <c r="H1" s="15" t="str">
        <f>A5</f>
        <v>Susan's contribution</v>
      </c>
      <c r="I1" s="15" t="s">
        <v>56</v>
      </c>
      <c r="K1" s="15" t="str">
        <f t="shared" ref="K1:K10" si="0">H1</f>
        <v>Susan's contribution</v>
      </c>
      <c r="L1" s="15" t="s">
        <v>70</v>
      </c>
    </row>
    <row r="2" spans="1:16" ht="75" customHeight="1">
      <c r="A2" s="6" t="s">
        <v>39</v>
      </c>
      <c r="B2" s="6">
        <v>46</v>
      </c>
      <c r="E2" s="7" t="s">
        <v>40</v>
      </c>
      <c r="F2" s="8">
        <f>B12/B11</f>
        <v>500000</v>
      </c>
      <c r="H2" s="8">
        <v>11500</v>
      </c>
      <c r="I2" s="8">
        <v>621908</v>
      </c>
      <c r="K2" s="8">
        <f t="shared" si="0"/>
        <v>11500</v>
      </c>
      <c r="L2" s="25">
        <v>6.6799999999999998E-2</v>
      </c>
    </row>
    <row r="3" spans="1:16" ht="15.75" customHeight="1">
      <c r="A3" s="6" t="s">
        <v>41</v>
      </c>
      <c r="B3" s="9">
        <v>145000</v>
      </c>
      <c r="E3" s="7" t="s">
        <v>42</v>
      </c>
      <c r="F3" s="8">
        <f>F34</f>
        <v>621907.77832946752</v>
      </c>
      <c r="H3" s="8">
        <f t="shared" ref="H3:H10" si="1">H2+1000</f>
        <v>12500</v>
      </c>
      <c r="I3" s="8">
        <v>640908</v>
      </c>
      <c r="K3" s="8">
        <f t="shared" si="0"/>
        <v>12500</v>
      </c>
      <c r="L3" s="17">
        <v>6.8500000000000005E-2</v>
      </c>
    </row>
    <row r="4" spans="1:16" ht="15.75" customHeight="1">
      <c r="A4" s="10" t="s">
        <v>43</v>
      </c>
      <c r="B4" s="11">
        <v>0.05</v>
      </c>
      <c r="E4" s="20" t="s">
        <v>70</v>
      </c>
      <c r="F4" s="17">
        <f>H37</f>
        <v>6.6810015341141726E-2</v>
      </c>
      <c r="H4" s="8">
        <f t="shared" si="1"/>
        <v>13500</v>
      </c>
      <c r="I4" s="8">
        <v>659908</v>
      </c>
      <c r="K4" s="8">
        <f t="shared" si="0"/>
        <v>13500</v>
      </c>
      <c r="L4" s="17">
        <v>7.0099999999999996E-2</v>
      </c>
    </row>
    <row r="5" spans="1:16" ht="15.75" customHeight="1">
      <c r="A5" s="12" t="s">
        <v>44</v>
      </c>
      <c r="B5" s="9">
        <v>11500</v>
      </c>
      <c r="H5" s="8">
        <f t="shared" si="1"/>
        <v>14500</v>
      </c>
      <c r="I5" s="8">
        <v>678908</v>
      </c>
      <c r="K5" s="8">
        <f t="shared" si="0"/>
        <v>14500</v>
      </c>
      <c r="L5" s="17">
        <v>7.17E-2</v>
      </c>
    </row>
    <row r="6" spans="1:16" ht="33" customHeight="1">
      <c r="A6" s="12" t="s">
        <v>45</v>
      </c>
      <c r="B6" s="9">
        <v>182000</v>
      </c>
      <c r="H6" s="8">
        <f t="shared" si="1"/>
        <v>15500</v>
      </c>
      <c r="I6" s="8">
        <v>697908</v>
      </c>
      <c r="K6" s="8">
        <f t="shared" si="0"/>
        <v>15500</v>
      </c>
      <c r="L6" s="17">
        <v>7.3300000000000004E-2</v>
      </c>
    </row>
    <row r="7" spans="1:16" ht="15.75" customHeight="1">
      <c r="A7" s="6" t="s">
        <v>46</v>
      </c>
      <c r="B7" s="13">
        <v>30</v>
      </c>
      <c r="H7" s="8">
        <f t="shared" si="1"/>
        <v>16500</v>
      </c>
      <c r="I7" s="8">
        <v>716908</v>
      </c>
      <c r="K7" s="8">
        <f t="shared" si="0"/>
        <v>16500</v>
      </c>
      <c r="L7" s="17">
        <v>7.4800000000000005E-2</v>
      </c>
      <c r="P7" s="17">
        <v>6.6799999999999998E-2</v>
      </c>
    </row>
    <row r="8" spans="1:16" ht="15.75" customHeight="1">
      <c r="A8" s="6" t="s">
        <v>47</v>
      </c>
      <c r="B8" s="13">
        <v>65</v>
      </c>
      <c r="H8" s="8">
        <f t="shared" si="1"/>
        <v>17500</v>
      </c>
      <c r="I8" s="8">
        <v>735908</v>
      </c>
      <c r="K8" s="8">
        <f t="shared" si="0"/>
        <v>17500</v>
      </c>
      <c r="L8" s="17">
        <v>7.6300000000000007E-2</v>
      </c>
    </row>
    <row r="9" spans="1:16" ht="15.75" customHeight="1">
      <c r="A9" s="6" t="s">
        <v>48</v>
      </c>
      <c r="B9" s="13">
        <f>B8-B2</f>
        <v>19</v>
      </c>
      <c r="H9" s="8">
        <f t="shared" si="1"/>
        <v>18500</v>
      </c>
      <c r="I9" s="8">
        <v>754908</v>
      </c>
      <c r="K9" s="8">
        <f t="shared" si="0"/>
        <v>18500</v>
      </c>
      <c r="L9" s="17">
        <v>7.7700000000000005E-2</v>
      </c>
    </row>
    <row r="10" spans="1:16" ht="34.5" customHeight="1">
      <c r="A10" s="12" t="s">
        <v>49</v>
      </c>
      <c r="B10" s="11">
        <v>0.05</v>
      </c>
      <c r="H10" s="8">
        <f t="shared" si="1"/>
        <v>19500</v>
      </c>
      <c r="I10" s="8">
        <v>773908</v>
      </c>
      <c r="K10" s="8">
        <f t="shared" si="0"/>
        <v>19500</v>
      </c>
      <c r="L10" s="17">
        <v>7.9200000000000007E-2</v>
      </c>
    </row>
    <row r="11" spans="1:16" ht="19.5" customHeight="1">
      <c r="A11" s="12" t="s">
        <v>50</v>
      </c>
      <c r="B11" s="11">
        <v>0.04</v>
      </c>
    </row>
    <row r="12" spans="1:16" ht="34.5" customHeight="1">
      <c r="A12" s="12" t="s">
        <v>51</v>
      </c>
      <c r="B12" s="9">
        <v>20000</v>
      </c>
    </row>
    <row r="13" spans="1:16" ht="15.75" customHeight="1">
      <c r="E13" s="9"/>
    </row>
    <row r="14" spans="1:16" ht="15.75" customHeight="1">
      <c r="A14" s="5" t="s">
        <v>52</v>
      </c>
    </row>
    <row r="15" spans="1:16" ht="70.5" customHeight="1">
      <c r="A15" s="13" t="s">
        <v>53</v>
      </c>
      <c r="B15" s="12" t="s">
        <v>54</v>
      </c>
      <c r="C15" s="12" t="str">
        <f>A4</f>
        <v>Employer contribution</v>
      </c>
      <c r="D15" s="12" t="str">
        <f>A5</f>
        <v>Susan's contribution</v>
      </c>
      <c r="E15" s="12" t="s">
        <v>55</v>
      </c>
      <c r="F15" s="12" t="s">
        <v>56</v>
      </c>
      <c r="G15" s="12" t="s">
        <v>57</v>
      </c>
      <c r="H15" s="12" t="s">
        <v>58</v>
      </c>
    </row>
    <row r="16" spans="1:16" ht="15.75" customHeight="1">
      <c r="A16" s="6">
        <v>1</v>
      </c>
      <c r="B16" s="9">
        <f>B3</f>
        <v>145000</v>
      </c>
      <c r="C16" s="9">
        <f t="shared" ref="C16:C34" si="2">B16*B$4</f>
        <v>7250</v>
      </c>
      <c r="D16" s="9">
        <f t="shared" ref="D16:D34" si="3">B$5</f>
        <v>11500</v>
      </c>
      <c r="E16" s="9">
        <f t="shared" ref="E16:E34" si="4">C16+D16</f>
        <v>18750</v>
      </c>
      <c r="F16" s="9">
        <f>B6+E16</f>
        <v>200750</v>
      </c>
      <c r="G16" s="11">
        <f>(F16-B$6)/B$6</f>
        <v>0.10302197802197802</v>
      </c>
      <c r="H16" s="14">
        <f t="shared" ref="H16:H34" si="5">G16+1</f>
        <v>1.1030219780219781</v>
      </c>
    </row>
    <row r="17" spans="1:8" ht="15.75" customHeight="1">
      <c r="A17" s="6">
        <v>2</v>
      </c>
      <c r="B17" s="9">
        <f t="shared" ref="B17:B34" si="6">B16*(B$10+1)</f>
        <v>152250</v>
      </c>
      <c r="C17" s="9">
        <f t="shared" si="2"/>
        <v>7612.5</v>
      </c>
      <c r="D17" s="9">
        <f t="shared" si="3"/>
        <v>11500</v>
      </c>
      <c r="E17" s="9">
        <f t="shared" si="4"/>
        <v>19112.5</v>
      </c>
      <c r="F17" s="9">
        <f t="shared" ref="F17:F34" si="7">E17+F16</f>
        <v>219862.5</v>
      </c>
      <c r="G17" s="11">
        <f t="shared" ref="G17:G34" si="8">(F17-F16)/F16</f>
        <v>9.5205479452054792E-2</v>
      </c>
      <c r="H17" s="14">
        <f t="shared" si="5"/>
        <v>1.0952054794520547</v>
      </c>
    </row>
    <row r="18" spans="1:8" ht="15.75" customHeight="1">
      <c r="A18" s="6">
        <v>3</v>
      </c>
      <c r="B18" s="9">
        <f t="shared" si="6"/>
        <v>159862.5</v>
      </c>
      <c r="C18" s="9">
        <f t="shared" si="2"/>
        <v>7993.125</v>
      </c>
      <c r="D18" s="9">
        <f t="shared" si="3"/>
        <v>11500</v>
      </c>
      <c r="E18" s="9">
        <f t="shared" si="4"/>
        <v>19493.125</v>
      </c>
      <c r="F18" s="9">
        <f t="shared" si="7"/>
        <v>239355.625</v>
      </c>
      <c r="G18" s="11">
        <f t="shared" si="8"/>
        <v>8.866052646540451E-2</v>
      </c>
      <c r="H18" s="14">
        <f t="shared" si="5"/>
        <v>1.0886605264654046</v>
      </c>
    </row>
    <row r="19" spans="1:8" ht="15.75" customHeight="1">
      <c r="A19" s="6">
        <v>4</v>
      </c>
      <c r="B19" s="9">
        <f t="shared" si="6"/>
        <v>167855.625</v>
      </c>
      <c r="C19" s="9">
        <f t="shared" si="2"/>
        <v>8392.78125</v>
      </c>
      <c r="D19" s="9">
        <f t="shared" si="3"/>
        <v>11500</v>
      </c>
      <c r="E19" s="9">
        <f t="shared" si="4"/>
        <v>19892.78125</v>
      </c>
      <c r="F19" s="9">
        <f t="shared" si="7"/>
        <v>259248.40625</v>
      </c>
      <c r="G19" s="11">
        <f t="shared" si="8"/>
        <v>8.3109729508132515E-2</v>
      </c>
      <c r="H19" s="14">
        <f t="shared" si="5"/>
        <v>1.0831097295081324</v>
      </c>
    </row>
    <row r="20" spans="1:8" ht="15.75" customHeight="1">
      <c r="A20" s="6">
        <v>5</v>
      </c>
      <c r="B20" s="9">
        <f t="shared" si="6"/>
        <v>176248.40625</v>
      </c>
      <c r="C20" s="9">
        <f t="shared" si="2"/>
        <v>8812.4203125000004</v>
      </c>
      <c r="D20" s="9">
        <f t="shared" si="3"/>
        <v>11500</v>
      </c>
      <c r="E20" s="9">
        <f t="shared" si="4"/>
        <v>20312.420312499999</v>
      </c>
      <c r="F20" s="9">
        <f t="shared" si="7"/>
        <v>279560.82656249998</v>
      </c>
      <c r="G20" s="11">
        <f t="shared" si="8"/>
        <v>7.8351186826244867E-2</v>
      </c>
      <c r="H20" s="14">
        <f t="shared" si="5"/>
        <v>1.0783511868262448</v>
      </c>
    </row>
    <row r="21" spans="1:8" ht="15.75" customHeight="1">
      <c r="A21" s="6">
        <v>6</v>
      </c>
      <c r="B21" s="9">
        <f t="shared" si="6"/>
        <v>185060.82656250001</v>
      </c>
      <c r="C21" s="9">
        <f t="shared" si="2"/>
        <v>9253.0413281250003</v>
      </c>
      <c r="D21" s="9">
        <f t="shared" si="3"/>
        <v>11500</v>
      </c>
      <c r="E21" s="9">
        <f t="shared" si="4"/>
        <v>20753.041328125</v>
      </c>
      <c r="F21" s="9">
        <f t="shared" si="7"/>
        <v>300313.86789062497</v>
      </c>
      <c r="G21" s="11">
        <f t="shared" si="8"/>
        <v>7.4234439722138043E-2</v>
      </c>
      <c r="H21" s="14">
        <f t="shared" si="5"/>
        <v>1.0742344397221379</v>
      </c>
    </row>
    <row r="22" spans="1:8" ht="15.75" customHeight="1">
      <c r="A22" s="6">
        <v>7</v>
      </c>
      <c r="B22" s="9">
        <f t="shared" si="6"/>
        <v>194313.86789062503</v>
      </c>
      <c r="C22" s="9">
        <f t="shared" si="2"/>
        <v>9715.6933945312521</v>
      </c>
      <c r="D22" s="9">
        <f t="shared" si="3"/>
        <v>11500</v>
      </c>
      <c r="E22" s="9">
        <f t="shared" si="4"/>
        <v>21215.693394531252</v>
      </c>
      <c r="F22" s="9">
        <f t="shared" si="7"/>
        <v>321529.56128515623</v>
      </c>
      <c r="G22" s="11">
        <f t="shared" si="8"/>
        <v>7.0645067254296992E-2</v>
      </c>
      <c r="H22" s="14">
        <f t="shared" si="5"/>
        <v>1.0706450672542971</v>
      </c>
    </row>
    <row r="23" spans="1:8" ht="15.75" customHeight="1">
      <c r="A23" s="6">
        <v>8</v>
      </c>
      <c r="B23" s="9">
        <f t="shared" si="6"/>
        <v>204029.56128515629</v>
      </c>
      <c r="C23" s="9">
        <f t="shared" si="2"/>
        <v>10201.478064257815</v>
      </c>
      <c r="D23" s="9">
        <f t="shared" si="3"/>
        <v>11500</v>
      </c>
      <c r="E23" s="9">
        <f t="shared" si="4"/>
        <v>21701.478064257815</v>
      </c>
      <c r="F23" s="9">
        <f t="shared" si="7"/>
        <v>343231.03934941406</v>
      </c>
      <c r="G23" s="11">
        <f t="shared" si="8"/>
        <v>6.7494503390347196E-2</v>
      </c>
      <c r="H23" s="14">
        <f t="shared" si="5"/>
        <v>1.0674945033903471</v>
      </c>
    </row>
    <row r="24" spans="1:8" ht="15.75" customHeight="1">
      <c r="A24" s="6">
        <v>9</v>
      </c>
      <c r="B24" s="9">
        <f t="shared" si="6"/>
        <v>214231.03934941412</v>
      </c>
      <c r="C24" s="9">
        <f t="shared" si="2"/>
        <v>10711.551967470707</v>
      </c>
      <c r="D24" s="9">
        <f t="shared" si="3"/>
        <v>11500</v>
      </c>
      <c r="E24" s="9">
        <f t="shared" si="4"/>
        <v>22211.551967470707</v>
      </c>
      <c r="F24" s="9">
        <f t="shared" si="7"/>
        <v>365442.59131688479</v>
      </c>
      <c r="G24" s="11">
        <f t="shared" si="8"/>
        <v>6.4713121545103197E-2</v>
      </c>
      <c r="H24" s="14">
        <f t="shared" si="5"/>
        <v>1.0647131215451031</v>
      </c>
    </row>
    <row r="25" spans="1:8" ht="15.75" customHeight="1">
      <c r="A25" s="6">
        <v>10</v>
      </c>
      <c r="B25" s="9">
        <f t="shared" si="6"/>
        <v>224942.59131688482</v>
      </c>
      <c r="C25" s="9">
        <f t="shared" si="2"/>
        <v>11247.129565844241</v>
      </c>
      <c r="D25" s="9">
        <f t="shared" si="3"/>
        <v>11500</v>
      </c>
      <c r="E25" s="9">
        <f t="shared" si="4"/>
        <v>22747.12956584424</v>
      </c>
      <c r="F25" s="9">
        <f t="shared" si="7"/>
        <v>388189.72088272905</v>
      </c>
      <c r="G25" s="11">
        <f t="shared" si="8"/>
        <v>6.2245425427491084E-2</v>
      </c>
      <c r="H25" s="14">
        <f t="shared" si="5"/>
        <v>1.0622454254274911</v>
      </c>
    </row>
    <row r="26" spans="1:8" ht="15.75" customHeight="1">
      <c r="A26" s="6">
        <v>11</v>
      </c>
      <c r="B26" s="9">
        <f t="shared" si="6"/>
        <v>236189.72088272907</v>
      </c>
      <c r="C26" s="9">
        <f t="shared" si="2"/>
        <v>11809.486044136454</v>
      </c>
      <c r="D26" s="9">
        <f t="shared" si="3"/>
        <v>11500</v>
      </c>
      <c r="E26" s="9">
        <f t="shared" si="4"/>
        <v>23309.486044136454</v>
      </c>
      <c r="F26" s="9">
        <f t="shared" si="7"/>
        <v>411499.2069268655</v>
      </c>
      <c r="G26" s="11">
        <f t="shared" si="8"/>
        <v>6.0046633875651192E-2</v>
      </c>
      <c r="H26" s="14">
        <f t="shared" si="5"/>
        <v>1.0600466338756511</v>
      </c>
    </row>
    <row r="27" spans="1:8" ht="15.75" customHeight="1">
      <c r="A27" s="6">
        <v>12</v>
      </c>
      <c r="B27" s="9">
        <f t="shared" si="6"/>
        <v>247999.20692686553</v>
      </c>
      <c r="C27" s="9">
        <f t="shared" si="2"/>
        <v>12399.960346343278</v>
      </c>
      <c r="D27" s="9">
        <f t="shared" si="3"/>
        <v>11500</v>
      </c>
      <c r="E27" s="9">
        <f t="shared" si="4"/>
        <v>23899.96034634328</v>
      </c>
      <c r="F27" s="9">
        <f t="shared" si="7"/>
        <v>435399.16727320879</v>
      </c>
      <c r="G27" s="11">
        <f t="shared" si="8"/>
        <v>5.8080209983468946E-2</v>
      </c>
      <c r="H27" s="14">
        <f t="shared" si="5"/>
        <v>1.058080209983469</v>
      </c>
    </row>
    <row r="28" spans="1:8" ht="15.75" customHeight="1">
      <c r="A28" s="6">
        <v>13</v>
      </c>
      <c r="B28" s="9">
        <f t="shared" si="6"/>
        <v>260399.16727320882</v>
      </c>
      <c r="C28" s="9">
        <f t="shared" si="2"/>
        <v>13019.958363660442</v>
      </c>
      <c r="D28" s="9">
        <f t="shared" si="3"/>
        <v>11500</v>
      </c>
      <c r="E28" s="9">
        <f t="shared" si="4"/>
        <v>24519.958363660444</v>
      </c>
      <c r="F28" s="9">
        <f t="shared" si="7"/>
        <v>459919.12563686923</v>
      </c>
      <c r="G28" s="11">
        <f t="shared" si="8"/>
        <v>5.6316043315430594E-2</v>
      </c>
      <c r="H28" s="14">
        <f t="shared" si="5"/>
        <v>1.0563160433154306</v>
      </c>
    </row>
    <row r="29" spans="1:8" ht="15.75" customHeight="1">
      <c r="A29" s="6">
        <v>14</v>
      </c>
      <c r="B29" s="9">
        <f t="shared" si="6"/>
        <v>273419.12563686928</v>
      </c>
      <c r="C29" s="9">
        <f t="shared" si="2"/>
        <v>13670.956281843464</v>
      </c>
      <c r="D29" s="9">
        <f t="shared" si="3"/>
        <v>11500</v>
      </c>
      <c r="E29" s="9">
        <f t="shared" si="4"/>
        <v>25170.956281843464</v>
      </c>
      <c r="F29" s="9">
        <f t="shared" si="7"/>
        <v>485090.08191871271</v>
      </c>
      <c r="G29" s="11">
        <f t="shared" si="8"/>
        <v>5.4729092309410275E-2</v>
      </c>
      <c r="H29" s="14">
        <f t="shared" si="5"/>
        <v>1.0547290923094104</v>
      </c>
    </row>
    <row r="30" spans="1:8" ht="15.75" customHeight="1">
      <c r="A30" s="6">
        <v>15</v>
      </c>
      <c r="B30" s="9">
        <f t="shared" si="6"/>
        <v>287090.08191871276</v>
      </c>
      <c r="C30" s="9">
        <f t="shared" si="2"/>
        <v>14354.504095935639</v>
      </c>
      <c r="D30" s="9">
        <f t="shared" si="3"/>
        <v>11500</v>
      </c>
      <c r="E30" s="9">
        <f t="shared" si="4"/>
        <v>25854.504095935641</v>
      </c>
      <c r="F30" s="9">
        <f t="shared" si="7"/>
        <v>510944.58601464832</v>
      </c>
      <c r="G30" s="11">
        <f t="shared" si="8"/>
        <v>5.3298356448912287E-2</v>
      </c>
      <c r="H30" s="14">
        <f t="shared" si="5"/>
        <v>1.0532983564489122</v>
      </c>
    </row>
    <row r="31" spans="1:8" ht="15.75" customHeight="1">
      <c r="A31" s="6">
        <v>16</v>
      </c>
      <c r="B31" s="9">
        <f t="shared" si="6"/>
        <v>301444.58601464843</v>
      </c>
      <c r="C31" s="9">
        <f t="shared" si="2"/>
        <v>15072.229300732422</v>
      </c>
      <c r="D31" s="9">
        <f t="shared" si="3"/>
        <v>11500</v>
      </c>
      <c r="E31" s="9">
        <f t="shared" si="4"/>
        <v>26572.229300732422</v>
      </c>
      <c r="F31" s="9">
        <f t="shared" si="7"/>
        <v>537516.81531538069</v>
      </c>
      <c r="G31" s="11">
        <f t="shared" si="8"/>
        <v>5.2006088386208231E-2</v>
      </c>
      <c r="H31" s="14">
        <f t="shared" si="5"/>
        <v>1.0520060883862081</v>
      </c>
    </row>
    <row r="32" spans="1:8" ht="15.75" customHeight="1">
      <c r="A32" s="6">
        <v>17</v>
      </c>
      <c r="B32" s="9">
        <f t="shared" si="6"/>
        <v>316516.81531538087</v>
      </c>
      <c r="C32" s="9">
        <f t="shared" si="2"/>
        <v>15825.840765769044</v>
      </c>
      <c r="D32" s="9">
        <f t="shared" si="3"/>
        <v>11500</v>
      </c>
      <c r="E32" s="9">
        <f t="shared" si="4"/>
        <v>27325.840765769044</v>
      </c>
      <c r="F32" s="9">
        <f t="shared" si="7"/>
        <v>564842.6560811497</v>
      </c>
      <c r="G32" s="11">
        <f t="shared" si="8"/>
        <v>5.0837183111631483E-2</v>
      </c>
      <c r="H32" s="14">
        <f t="shared" si="5"/>
        <v>1.0508371831116314</v>
      </c>
    </row>
    <row r="33" spans="1:8" ht="15.75" customHeight="1">
      <c r="A33" s="6">
        <v>18</v>
      </c>
      <c r="B33" s="9">
        <f t="shared" si="6"/>
        <v>332342.65608114994</v>
      </c>
      <c r="C33" s="9">
        <f t="shared" si="2"/>
        <v>16617.132804057499</v>
      </c>
      <c r="D33" s="9">
        <f t="shared" si="3"/>
        <v>11500</v>
      </c>
      <c r="E33" s="9">
        <f t="shared" si="4"/>
        <v>28117.132804057499</v>
      </c>
      <c r="F33" s="9">
        <f t="shared" si="7"/>
        <v>592959.78888520715</v>
      </c>
      <c r="G33" s="11">
        <f t="shared" si="8"/>
        <v>4.9778699433100038E-2</v>
      </c>
      <c r="H33" s="14">
        <f t="shared" si="5"/>
        <v>1.0497786994331</v>
      </c>
    </row>
    <row r="34" spans="1:8" ht="15.75" customHeight="1">
      <c r="A34" s="6">
        <v>19</v>
      </c>
      <c r="B34" s="9">
        <f t="shared" si="6"/>
        <v>348959.78888520744</v>
      </c>
      <c r="C34" s="9">
        <f t="shared" si="2"/>
        <v>17447.989444260373</v>
      </c>
      <c r="D34" s="9">
        <f t="shared" si="3"/>
        <v>11500</v>
      </c>
      <c r="E34" s="9">
        <f t="shared" si="4"/>
        <v>28947.989444260373</v>
      </c>
      <c r="F34" s="9">
        <f t="shared" si="7"/>
        <v>621907.77832946752</v>
      </c>
      <c r="G34" s="11">
        <f t="shared" si="8"/>
        <v>4.8819481500902408E-2</v>
      </c>
      <c r="H34" s="14">
        <f t="shared" si="5"/>
        <v>1.0488194815009024</v>
      </c>
    </row>
    <row r="35" spans="1:8" ht="48" customHeight="1">
      <c r="F35" s="12"/>
      <c r="G35" s="15" t="s">
        <v>59</v>
      </c>
      <c r="H35" s="16">
        <f>(H16*H17*H18*H19*H20*H21*H22*H23*H24*H25*H26*H27*H28*H29*H30*H31*H32*H33*H34)-1</f>
        <v>2.417075705106964</v>
      </c>
    </row>
    <row r="36" spans="1:8" ht="79" customHeight="1">
      <c r="G36" s="15" t="s">
        <v>60</v>
      </c>
      <c r="H36" s="17">
        <f>(1+H35)^(1/19) -1</f>
        <v>6.6810015341141726E-2</v>
      </c>
    </row>
    <row r="37" spans="1:8" ht="52" customHeight="1">
      <c r="G37" s="15" t="s">
        <v>61</v>
      </c>
      <c r="H37" s="17">
        <f>(F34/B6)^(1/19)-1</f>
        <v>6.6810015341141726E-2</v>
      </c>
    </row>
    <row r="38" spans="1:8" ht="15.75" customHeight="1">
      <c r="G38" s="1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>
      <c r="A43" s="5" t="s">
        <v>62</v>
      </c>
    </row>
    <row r="44" spans="1:8" ht="15.75" customHeight="1">
      <c r="A44" s="6" t="s">
        <v>63</v>
      </c>
    </row>
    <row r="45" spans="1:8" ht="15.75" customHeight="1">
      <c r="A45" s="18" t="s">
        <v>64</v>
      </c>
    </row>
    <row r="46" spans="1:8" ht="15.75" customHeight="1">
      <c r="A46" s="6" t="s">
        <v>65</v>
      </c>
    </row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45" r:id="rId1" xr:uid="{00000000-0004-0000-04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Framing</vt:lpstr>
      <vt:lpstr>Influence Diagram</vt:lpstr>
      <vt:lpstr>Modeling</vt:lpstr>
      <vt:lpstr>Generate insights</vt:lpstr>
      <vt:lpstr>Generate insights (cont)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2022-03-23T05:23:58Z</dcterms:modified>
</cp:coreProperties>
</file>