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
    </mc:Choice>
  </mc:AlternateContent>
  <xr:revisionPtr revIDLastSave="0" documentId="8_{0FE672CE-C1FD-4870-B887-F8517F2AA4FE}"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10</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R4" i="10" l="1"/>
  <c r="S5" i="20"/>
  <c r="R4" i="9"/>
  <c r="Q29" i="1"/>
  <c r="M29" i="1"/>
  <c r="N23" i="1"/>
  <c r="M9" i="1"/>
  <c r="M7" i="1"/>
  <c r="P1" i="1"/>
  <c r="H53" i="64"/>
  <c r="H51" i="26"/>
  <c r="F38" i="62"/>
  <c r="F37" i="62"/>
  <c r="L18" i="25"/>
  <c r="K18" i="25"/>
  <c r="L17" i="25"/>
  <c r="K17" i="25"/>
  <c r="L16" i="25"/>
  <c r="K16" i="25"/>
  <c r="L15" i="25"/>
  <c r="K15" i="25"/>
  <c r="L14" i="25"/>
  <c r="K14" i="25"/>
  <c r="L13" i="25"/>
  <c r="K13" i="25"/>
  <c r="O9" i="25" s="1"/>
  <c r="L12" i="25"/>
  <c r="K12" i="25"/>
  <c r="L11" i="25"/>
  <c r="K11" i="25"/>
  <c r="L10" i="25"/>
  <c r="P8" i="25" s="1"/>
  <c r="K10" i="25"/>
  <c r="L9" i="25"/>
  <c r="K9" i="25"/>
  <c r="L8" i="25"/>
  <c r="K8" i="25"/>
  <c r="O7" i="25" s="1"/>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10" i="25" l="1"/>
  <c r="I27" i="65"/>
  <c r="P7" i="25"/>
  <c r="I30" i="65"/>
  <c r="H32" i="62"/>
  <c r="H39" i="62" s="1"/>
  <c r="H40" i="62" s="1"/>
  <c r="O8" i="25"/>
  <c r="P9" i="25"/>
  <c r="P10"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L566" i="60"/>
  <c r="AI566" i="60"/>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99" i="60" s="1"/>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s="1"/>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<sst xmlns="http://schemas.openxmlformats.org/spreadsheetml/2006/main" count="22971" uniqueCount="6014">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</sst>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04" fillId="11" borderId="0" xfId="0" applyFont="1" applyFill="1" applyAlignment="1">
      <alignment horizont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left"/>
    </xf>
    <xf numFmtId="0" fontId="102" fillId="11" borderId="0" xfId="0" applyFont="1" applyFill="1" applyAlignment="1">
      <alignment horizontal="center"/>
    </xf>
    <xf numFmtId="49" fontId="106" fillId="23" borderId="102" xfId="0"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02" fillId="11" borderId="0" xfId="0" applyFont="1" applyFill="1" applyAlignment="1">
      <alignment horizontal="right"/>
    </xf>
    <xf numFmtId="49" fontId="104" fillId="11" borderId="1" xfId="0" applyNumberFormat="1" applyFont="1" applyFill="1" applyBorder="1" applyAlignment="1">
      <alignment horizontal="center" vertical="center" wrapText="1"/>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6" xfId="0"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3" xfId="0" applyFont="1" applyFill="1" applyBorder="1" applyAlignment="1">
      <alignment horizontal="center" vertical="center" wrapText="1"/>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0" fontId="18" fillId="11" borderId="0" xfId="13" applyFont="1" applyFill="1" applyAlignment="1">
      <alignment horizontal="left" vertical="center" wrapText="1"/>
    </xf>
    <xf numFmtId="0" fontId="19" fillId="11" borderId="1" xfId="13" applyFont="1" applyFill="1" applyBorder="1" applyAlignment="1">
      <alignment horizontal="center" vertical="center" wrapText="1"/>
    </xf>
    <xf numFmtId="0" fontId="18" fillId="11" borderId="53" xfId="13" applyFont="1" applyFill="1" applyBorder="1" applyAlignment="1">
      <alignment horizontal="center"/>
    </xf>
    <xf numFmtId="0" fontId="18" fillId="11" borderId="54" xfId="13" applyFont="1" applyFill="1" applyBorder="1" applyAlignment="1">
      <alignment horizontal="center"/>
    </xf>
    <xf numFmtId="0" fontId="18" fillId="11" borderId="55" xfId="13"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3" xfId="13" applyFont="1" applyFill="1" applyBorder="1" applyAlignment="1">
      <alignment horizontal="left"/>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14" fontId="18" fillId="11" borderId="55" xfId="13" applyNumberFormat="1" applyFont="1" applyFill="1" applyBorder="1" applyAlignment="1">
      <alignment horizontal="center"/>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92"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78" xfId="0" applyFont="1" applyFill="1" applyBorder="1" applyAlignment="1">
      <alignment horizontal="left" vertical="center" wrapText="1"/>
    </xf>
    <xf numFmtId="0" fontId="107" fillId="21" borderId="81"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78" xfId="0" applyFont="1" applyFill="1" applyBorder="1" applyAlignment="1">
      <alignment horizontal="left" vertical="center"/>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02" fillId="1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7" fillId="21" borderId="108"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2" fillId="11" borderId="83" xfId="0" applyFont="1" applyFill="1" applyBorder="1" applyAlignment="1">
      <alignment horizontal="left" vertical="center" wrapText="1"/>
    </xf>
    <xf numFmtId="0" fontId="122" fillId="19" borderId="90" xfId="0" applyFont="1" applyFill="1" applyBorder="1" applyAlignment="1">
      <alignment horizontal="right"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51"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53" fillId="6" borderId="2" xfId="18" applyFont="1" applyFill="1" applyBorder="1" applyAlignment="1">
      <alignment horizontal="center" vertical="center" wrapText="1"/>
    </xf>
    <xf numFmtId="0" fontId="62" fillId="6" borderId="1" xfId="18" applyFont="1" applyFill="1" applyBorder="1" applyAlignment="1">
      <alignment horizontal="center" vertical="center" wrapText="1"/>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34" fillId="12" borderId="67"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21" fillId="0" borderId="0" xfId="18" applyFont="1" applyAlignment="1">
      <alignment horizontal="left" vertical="center"/>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5"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1" fillId="0" borderId="0" xfId="18" applyFont="1" applyAlignment="1">
      <alignment horizontal="left"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21" fillId="0" borderId="0" xfId="18" applyFont="1" applyAlignment="1">
      <alignment horizontal="left" wrapText="1"/>
    </xf>
    <xf numFmtId="0" fontId="76" fillId="11" borderId="1" xfId="18" applyFont="1" applyFill="1" applyBorder="1" applyAlignment="1">
      <alignment horizontal="left" vertical="center" wrapText="1"/>
    </xf>
    <xf numFmtId="178" fontId="56" fillId="9"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0" fontId="80" fillId="0" borderId="0" xfId="18" applyFont="1" applyAlignment="1">
      <alignment horizontal="left" vertical="center"/>
    </xf>
    <xf numFmtId="0" fontId="26" fillId="0" borderId="0" xfId="18" applyFont="1" applyAlignment="1">
      <alignment horizontal="center" vertical="center"/>
    </xf>
    <xf numFmtId="0" fontId="64" fillId="11" borderId="1" xfId="18" applyFont="1" applyFill="1" applyBorder="1" applyAlignment="1">
      <alignment horizontal="center" vertical="center" wrapText="1"/>
    </xf>
    <xf numFmtId="0" fontId="84" fillId="11" borderId="1" xfId="18" applyFont="1" applyFill="1" applyBorder="1" applyAlignment="1">
      <alignment horizontal="left" vertical="center" wrapText="1"/>
    </xf>
    <xf numFmtId="165" fontId="83" fillId="13"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3" borderId="1" xfId="19" applyNumberFormat="1" applyFont="1" applyFill="1" applyBorder="1" applyAlignment="1">
      <alignment horizontal="center" vertical="center" wrapText="1"/>
    </xf>
    <xf numFmtId="0" fontId="81" fillId="9" borderId="1" xfId="18"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1" borderId="1"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65" fontId="83" fillId="11" borderId="1" xfId="19" applyNumberFormat="1"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xf>
    <xf numFmtId="0" fontId="29" fillId="0" borderId="0" xfId="0" applyFont="1" applyAlignment="1">
      <alignment horizontal="center" wrapText="1"/>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32" fillId="0" borderId="0" xfId="0" applyFont="1" applyAlignment="1">
      <alignment horizontal="center" vertical="center" wrapText="1"/>
    </xf>
    <xf numFmtId="0" fontId="132" fillId="0" borderId="0" xfId="0" applyFont="1" applyAlignment="1">
      <alignment horizontal="center" vertic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54"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0" fontId="93" fillId="0" borderId="0" xfId="21" applyNumberFormat="1" applyFont="1" applyAlignment="1">
      <alignment horizontal="center"/>
    </xf>
    <xf numFmtId="180" fontId="93" fillId="0" borderId="0" xfId="21" applyNumberFormat="1" applyFont="1"/>
    <xf numFmtId="49" fontId="89" fillId="0" borderId="0" xfId="21" applyNumberFormat="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0" fontId="112" fillId="19" borderId="127"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6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1" fontId="93" fillId="0" borderId="0" xfId="23" applyNumberFormat="1" applyFont="1"/>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0" fontId="112" fillId="19" borderId="180" xfId="21" applyNumberFormat="1" applyFont="1" applyFill="1" applyBorder="1" applyAlignment="1">
      <alignment horizontal="center" vertical="center" wrapText="1"/>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184" fontId="102" fillId="11" borderId="168" xfId="21"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184" fontId="102" fillId="11" borderId="105" xfId="23"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184" fontId="108" fillId="22" borderId="101" xfId="21" applyNumberFormat="1" applyFont="1" applyFill="1" applyBorder="1" applyAlignment="1">
      <alignment horizontal="right" vertical="center"/>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112" fillId="19" borderId="123" xfId="21" applyNumberFormat="1" applyFont="1" applyFill="1" applyBorder="1" applyAlignment="1">
      <alignment horizontal="center" vertical="center" wrapText="1"/>
    </xf>
    <xf numFmtId="184" fontId="102" fillId="11" borderId="180"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4" fontId="102" fillId="11" borderId="165" xfId="23" applyNumberFormat="1" applyFont="1" applyFill="1" applyBorder="1" applyAlignment="1">
      <alignment horizontal="right" vertical="center" wrapText="1"/>
    </xf>
    <xf numFmtId="184" fontId="102" fillId="11" borderId="169" xfId="23" applyNumberFormat="1" applyFont="1" applyFill="1" applyBorder="1" applyAlignment="1">
      <alignment horizontal="right" vertical="center" wrapText="1"/>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0" fontId="154" fillId="19" borderId="88" xfId="21" applyNumberFormat="1" applyFont="1" applyFill="1" applyBorder="1" applyAlignment="1">
      <alignment horizontal="center" vertical="center" wrapText="1"/>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83"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184" fontId="102" fillId="11" borderId="170"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70" xfId="23" applyNumberFormat="1" applyFont="1" applyFill="1" applyBorder="1" applyAlignment="1">
      <alignment horizontal="right" vertical="center"/>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180" fontId="112" fillId="19" borderId="89" xfId="21" applyNumberFormat="1" applyFont="1" applyFill="1" applyBorder="1" applyAlignment="1">
      <alignment horizontal="center" vertical="center" wrapText="1"/>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184" fontId="102" fillId="11" borderId="169" xfId="23"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0" fontId="102" fillId="11" borderId="168" xfId="21" applyFont="1" applyFill="1" applyBorder="1" applyAlignment="1">
      <alignment horizontal="lef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65"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180" fontId="154" fillId="19" borderId="89"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70"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22" fillId="11" borderId="0" xfId="0" applyFont="1" applyFill="1" applyAlignment="1">
      <alignment horizontal="center"/>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19" fillId="11" borderId="38" xfId="0" applyFont="1" applyFill="1" applyBorder="1" applyAlignment="1" applyProtection="1">
      <alignment horizontal="left"/>
      <protection locked="0"/>
    </xf>
    <xf numFmtId="0" fontId="19" fillId="11" borderId="38" xfId="0" applyFont="1" applyFill="1" applyBorder="1" applyAlignment="1" applyProtection="1">
      <alignment horizontal="center"/>
      <protection locked="0"/>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4488</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4489</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4490</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4491</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t="s">
        <v>5981</v>
      </c>
      <c r="B45" s="1884" t="s">
        <v>5982</v>
      </c>
      <c r="C45" s="1884" t="s">
        <v>3484</v>
      </c>
      <c r="D45" s="1884" t="s">
        <v>5983</v>
      </c>
      <c r="E45" s="1884" t="s">
        <v>5984</v>
      </c>
      <c r="F45" s="1884" t="s">
        <v>91</v>
      </c>
      <c r="G45" s="1884" t="s">
        <v>4281</v>
      </c>
      <c r="H45" s="1884" t="s">
        <v>5985</v>
      </c>
      <c r="I45" s="1884"/>
    </row>
    <row r="46" spans="1:9" x14ac:dyDescent="0.3">
      <c r="A46" s="1884" t="s">
        <v>5986</v>
      </c>
      <c r="B46" s="1884" t="s">
        <v>5947</v>
      </c>
      <c r="C46" s="1884" t="s">
        <v>3484</v>
      </c>
      <c r="D46" s="1884" t="s">
        <v>5987</v>
      </c>
      <c r="E46" s="1884" t="s">
        <v>4659</v>
      </c>
      <c r="F46" s="1884" t="s">
        <v>91</v>
      </c>
      <c r="G46" s="1884" t="s">
        <v>5963</v>
      </c>
      <c r="H46" s="1884" t="s">
        <v>5988</v>
      </c>
      <c r="I46" s="1884"/>
    </row>
    <row r="47" spans="1:9" x14ac:dyDescent="0.3">
      <c r="A47" s="1884" t="s">
        <v>5989</v>
      </c>
      <c r="B47" s="1884" t="s">
        <v>5799</v>
      </c>
      <c r="C47" s="1884" t="s">
        <v>3484</v>
      </c>
      <c r="D47" s="1884" t="s">
        <v>5987</v>
      </c>
      <c r="E47" s="1884" t="s">
        <v>91</v>
      </c>
      <c r="F47" s="1884" t="s">
        <v>5990</v>
      </c>
      <c r="G47" s="1884" t="s">
        <v>4281</v>
      </c>
      <c r="H47" s="1884" t="s">
        <v>5991</v>
      </c>
      <c r="I47" s="1884"/>
    </row>
    <row r="48" spans="1:9" x14ac:dyDescent="0.3">
      <c r="A48" s="1884" t="s">
        <v>5992</v>
      </c>
      <c r="B48" s="1884" t="s">
        <v>5993</v>
      </c>
      <c r="C48" s="1884" t="s">
        <v>3484</v>
      </c>
      <c r="D48" s="1884" t="s">
        <v>5987</v>
      </c>
      <c r="E48" s="1884" t="s">
        <v>5994</v>
      </c>
      <c r="F48" s="1884" t="s">
        <v>91</v>
      </c>
      <c r="G48" s="1884" t="s">
        <v>4281</v>
      </c>
      <c r="H48" s="1884" t="s">
        <v>5995</v>
      </c>
      <c r="I48" s="1884"/>
    </row>
    <row r="49" spans="1:9" x14ac:dyDescent="0.3">
      <c r="A49" s="1884" t="s">
        <v>5996</v>
      </c>
      <c r="B49" s="1884" t="s">
        <v>5982</v>
      </c>
      <c r="C49" s="1884" t="s">
        <v>3484</v>
      </c>
      <c r="D49" s="1884" t="s">
        <v>5997</v>
      </c>
      <c r="E49" s="1884" t="s">
        <v>5998</v>
      </c>
      <c r="F49" s="1884" t="s">
        <v>91</v>
      </c>
      <c r="G49" s="1884" t="s">
        <v>4281</v>
      </c>
      <c r="H49" s="1884" t="s">
        <v>5999</v>
      </c>
      <c r="I49" s="1884"/>
    </row>
    <row r="50" spans="1:9" x14ac:dyDescent="0.3">
      <c r="A50" s="1884" t="s">
        <v>6000</v>
      </c>
      <c r="B50" s="1884" t="s">
        <v>5947</v>
      </c>
      <c r="C50" s="1884" t="s">
        <v>3484</v>
      </c>
      <c r="D50" s="1884" t="s">
        <v>6001</v>
      </c>
      <c r="E50" s="1884" t="s">
        <v>4659</v>
      </c>
      <c r="F50" s="1884" t="s">
        <v>91</v>
      </c>
      <c r="G50" s="1884" t="s">
        <v>5963</v>
      </c>
      <c r="H50" s="1884" t="s">
        <v>6002</v>
      </c>
      <c r="I50" s="1884"/>
    </row>
    <row r="51" spans="1:9" x14ac:dyDescent="0.3">
      <c r="A51" s="1884" t="s">
        <v>6003</v>
      </c>
      <c r="B51" s="1884" t="s">
        <v>5799</v>
      </c>
      <c r="C51" s="1884" t="s">
        <v>3484</v>
      </c>
      <c r="D51" s="1884" t="s">
        <v>6001</v>
      </c>
      <c r="E51" s="1884" t="s">
        <v>91</v>
      </c>
      <c r="F51" s="1884" t="s">
        <v>5990</v>
      </c>
      <c r="G51" s="1884" t="s">
        <v>4281</v>
      </c>
      <c r="H51" s="1884" t="s">
        <v>6004</v>
      </c>
      <c r="I51" s="1884"/>
    </row>
    <row r="52" spans="1:9" x14ac:dyDescent="0.3">
      <c r="A52" s="1884" t="s">
        <v>6005</v>
      </c>
      <c r="B52" s="1884" t="s">
        <v>5993</v>
      </c>
      <c r="C52" s="1884" t="s">
        <v>3484</v>
      </c>
      <c r="D52" s="1884" t="s">
        <v>6001</v>
      </c>
      <c r="E52" s="1884" t="s">
        <v>5994</v>
      </c>
      <c r="F52" s="1884" t="s">
        <v>91</v>
      </c>
      <c r="G52" s="1884" t="s">
        <v>4281</v>
      </c>
      <c r="H52" s="1884" t="s">
        <v>6006</v>
      </c>
      <c r="I52" s="1884"/>
    </row>
    <row r="53" spans="1:9" x14ac:dyDescent="0.3">
      <c r="A53" s="1884" t="s">
        <v>6007</v>
      </c>
      <c r="B53" s="1884" t="s">
        <v>5947</v>
      </c>
      <c r="C53" s="1884" t="s">
        <v>5948</v>
      </c>
      <c r="D53" s="1884" t="s">
        <v>6008</v>
      </c>
      <c r="E53" s="1884" t="s">
        <v>4565</v>
      </c>
      <c r="F53" s="1884" t="s">
        <v>91</v>
      </c>
      <c r="G53" s="1884" t="s">
        <v>4281</v>
      </c>
      <c r="H53" s="1884" t="s">
        <v>6009</v>
      </c>
      <c r="I53" s="1884" t="s">
        <v>91</v>
      </c>
    </row>
    <row r="54" spans="1:9" x14ac:dyDescent="0.3">
      <c r="A54" s="1884" t="s">
        <v>6010</v>
      </c>
      <c r="B54" s="1884" t="s">
        <v>5947</v>
      </c>
      <c r="C54" s="1884" t="s">
        <v>5948</v>
      </c>
      <c r="D54" s="1884" t="s">
        <v>6011</v>
      </c>
      <c r="E54" s="1884" t="s">
        <v>4565</v>
      </c>
      <c r="F54" s="1884" t="s">
        <v>91</v>
      </c>
      <c r="G54" s="1884" t="s">
        <v>4281</v>
      </c>
      <c r="H54" s="1884" t="s">
        <v>6012</v>
      </c>
      <c r="I54" s="1884" t="s">
        <v>91</v>
      </c>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60" t="s">
        <v>10</v>
      </c>
      <c r="E1" s="2160"/>
      <c r="F1" s="2160"/>
      <c r="G1" s="2160"/>
      <c r="H1" s="2160"/>
      <c r="I1" s="2160"/>
      <c r="J1" s="2160"/>
      <c r="K1" s="2160"/>
      <c r="L1" s="2160"/>
      <c r="M1" s="2160"/>
      <c r="N1" s="2160"/>
      <c r="O1" s="2160"/>
      <c r="P1" s="2160"/>
      <c r="Q1" s="2160"/>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61"/>
      <c r="E2" s="2161"/>
      <c r="F2" s="2161"/>
      <c r="G2" s="2161"/>
      <c r="H2" s="2161"/>
      <c r="I2" s="2161"/>
      <c r="J2" s="2161"/>
      <c r="K2" s="2161"/>
      <c r="L2" s="2161"/>
      <c r="M2" s="2161"/>
      <c r="N2" s="2161"/>
      <c r="O2" s="2161"/>
      <c r="P2" s="2161"/>
      <c r="Q2" s="2161"/>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59" t="s">
        <v>707</v>
      </c>
      <c r="BA4" s="2159"/>
      <c r="BB4" s="2159"/>
      <c r="BC4" s="2159"/>
      <c r="BD4" s="2159"/>
      <c r="BE4" s="2159"/>
      <c r="BF4" s="2159"/>
      <c r="BG4" s="2159"/>
      <c r="BH4" s="2159"/>
      <c r="BI4" s="2159"/>
      <c r="BJ4" s="2159"/>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62"/>
      <c r="G5" s="2163"/>
      <c r="H5" s="2163"/>
      <c r="I5" s="2163"/>
      <c r="J5" s="2163"/>
      <c r="K5" s="2163"/>
      <c r="L5" s="2163"/>
      <c r="M5" s="2163"/>
      <c r="N5" s="1183"/>
      <c r="O5" s="1183"/>
      <c r="P5" s="1183"/>
      <c r="Q5" s="1195"/>
      <c r="AL5" s="805" t="s">
        <v>845</v>
      </c>
      <c r="AM5" s="805" t="s">
        <v>846</v>
      </c>
      <c r="AN5" s="367">
        <v>4</v>
      </c>
      <c r="AO5" s="367" t="s">
        <v>42</v>
      </c>
      <c r="AR5" s="367" t="s">
        <v>619</v>
      </c>
      <c r="AS5" s="367" t="s">
        <v>1045</v>
      </c>
      <c r="AT5" s="367" t="s">
        <v>620</v>
      </c>
      <c r="AZ5" s="2159"/>
      <c r="BA5" s="2159"/>
      <c r="BB5" s="2159"/>
      <c r="BC5" s="2159"/>
      <c r="BD5" s="2159"/>
      <c r="BE5" s="2159"/>
      <c r="BF5" s="2159"/>
      <c r="BG5" s="2159"/>
      <c r="BH5" s="2159"/>
      <c r="BI5" s="2159"/>
      <c r="BJ5" s="2159"/>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65" t="s">
        <v>708</v>
      </c>
      <c r="BA6" s="2165"/>
      <c r="BB6" s="2165"/>
      <c r="BC6" s="2165"/>
      <c r="BD6" s="2165"/>
      <c r="BE6" s="2165"/>
      <c r="BF6" s="2165"/>
      <c r="BG6" s="2165"/>
      <c r="BH6" s="2165"/>
      <c r="BI6" s="2165"/>
      <c r="BJ6" s="2165"/>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62"/>
      <c r="G7" s="2163"/>
      <c r="H7" s="2163"/>
      <c r="I7" s="2163"/>
      <c r="J7" s="2163"/>
      <c r="K7" s="2163"/>
      <c r="L7" s="2163"/>
      <c r="M7" s="2163"/>
      <c r="N7" s="1183"/>
      <c r="O7" s="1183"/>
      <c r="P7" s="1183"/>
      <c r="Q7" s="1195"/>
      <c r="AN7" s="367">
        <v>6</v>
      </c>
      <c r="AR7" s="367" t="s">
        <v>609</v>
      </c>
      <c r="AS7" s="367" t="s">
        <v>625</v>
      </c>
      <c r="AU7" s="367" t="s">
        <v>626</v>
      </c>
      <c r="AV7" s="367" t="s">
        <v>627</v>
      </c>
      <c r="AW7" s="367" t="s">
        <v>628</v>
      </c>
      <c r="AZ7" s="2165" t="s">
        <v>709</v>
      </c>
      <c r="BA7" s="2165"/>
      <c r="BB7" s="2165"/>
      <c r="BC7" s="2165"/>
      <c r="BD7" s="2165"/>
      <c r="BE7" s="2165"/>
      <c r="BF7" s="2165"/>
      <c r="BG7" s="2165"/>
      <c r="BH7" s="2165"/>
      <c r="BI7" s="2165"/>
      <c r="BJ7" s="2165"/>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66" t="s">
        <v>91</v>
      </c>
      <c r="G9" s="2167"/>
      <c r="H9" s="2167"/>
      <c r="I9" s="1184"/>
      <c r="J9" s="1798" t="s">
        <v>2</v>
      </c>
      <c r="K9" s="2166" t="s">
        <v>91</v>
      </c>
      <c r="L9" s="2168"/>
      <c r="M9" s="2168"/>
      <c r="N9" s="1185"/>
      <c r="O9" s="1186"/>
      <c r="P9" s="1185"/>
      <c r="Q9" s="1195"/>
      <c r="AN9" s="367">
        <v>8</v>
      </c>
      <c r="AR9" s="367" t="s">
        <v>631</v>
      </c>
      <c r="AS9" s="367" t="s">
        <v>632</v>
      </c>
      <c r="AZ9" s="2164" t="s">
        <v>710</v>
      </c>
      <c r="BA9" s="2164"/>
      <c r="BB9" s="2164"/>
      <c r="BC9" s="2164"/>
      <c r="BD9" s="2164"/>
      <c r="BE9" s="2164"/>
      <c r="BF9" s="2164"/>
      <c r="BG9" s="2164"/>
      <c r="BH9" s="2164"/>
      <c r="BI9" s="2164"/>
      <c r="BJ9" s="2164"/>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64" t="s">
        <v>711</v>
      </c>
      <c r="BA10" s="2164"/>
      <c r="BB10" s="2164"/>
      <c r="BC10" s="2164"/>
      <c r="BD10" s="2164"/>
      <c r="BE10" s="2164"/>
      <c r="BF10" s="2164"/>
      <c r="BG10" s="2164"/>
      <c r="BH10" s="2164"/>
      <c r="BI10" s="2164"/>
      <c r="BJ10" s="2164"/>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66" t="s">
        <v>91</v>
      </c>
      <c r="G11" s="2167"/>
      <c r="H11" s="2167"/>
      <c r="I11" s="1184"/>
      <c r="J11" s="1798" t="s">
        <v>4</v>
      </c>
      <c r="K11" s="2166" t="s">
        <v>91</v>
      </c>
      <c r="L11" s="2168"/>
      <c r="M11" s="2168"/>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69" t="s">
        <v>712</v>
      </c>
      <c r="BA12" s="2169"/>
      <c r="BB12" s="2169"/>
      <c r="BC12" s="2169"/>
      <c r="BD12" s="2169"/>
      <c r="BE12" s="2169"/>
      <c r="BF12" s="2169"/>
      <c r="BG12" s="2169"/>
      <c r="BH12" s="2169"/>
      <c r="BI12" s="2169"/>
      <c r="BJ12" s="2169"/>
      <c r="BN12" s="430"/>
      <c r="BO12" s="430"/>
      <c r="BP12" s="1164"/>
      <c r="BQ12" s="430"/>
      <c r="BR12" s="430"/>
      <c r="BS12" s="430"/>
      <c r="BT12" s="1165" t="s">
        <v>1138</v>
      </c>
      <c r="BU12" s="1165"/>
      <c r="BV12" s="1165" t="s">
        <v>722</v>
      </c>
      <c r="BW12" s="1165"/>
      <c r="BX12" s="1165" t="s">
        <v>723</v>
      </c>
      <c r="BY12" s="1165"/>
    </row>
    <row r="13" spans="1:114" ht="20.25" customHeight="1" x14ac:dyDescent="0.45">
      <c r="A13" s="1480">
        <v>26100601</v>
      </c>
      <c r="B13" s="1468"/>
      <c r="C13" s="1474"/>
      <c r="D13" s="1183"/>
      <c r="E13" s="1800"/>
      <c r="F13" s="2171" t="s">
        <v>6</v>
      </c>
      <c r="G13" s="2172"/>
      <c r="H13" s="2172"/>
      <c r="I13" s="1182"/>
      <c r="J13" s="1800"/>
      <c r="K13" s="2171" t="s">
        <v>7</v>
      </c>
      <c r="L13" s="2172"/>
      <c r="M13" s="2172"/>
      <c r="N13" s="1182"/>
      <c r="O13" s="1183"/>
      <c r="P13" s="1183"/>
      <c r="Q13" s="1195"/>
      <c r="AN13" s="367">
        <v>12</v>
      </c>
      <c r="AR13" s="367" t="s">
        <v>640</v>
      </c>
      <c r="AS13" s="367" t="s">
        <v>641</v>
      </c>
      <c r="AU13" s="367" t="s">
        <v>642</v>
      </c>
      <c r="AZ13" s="2170" t="s">
        <v>45</v>
      </c>
      <c r="BA13" s="2175" t="s">
        <v>760</v>
      </c>
      <c r="BB13" s="2176"/>
      <c r="BC13" s="2176"/>
      <c r="BD13" s="2177"/>
      <c r="BE13" s="2170" t="s">
        <v>713</v>
      </c>
      <c r="BF13" s="2170" t="s">
        <v>714</v>
      </c>
      <c r="BG13" s="2181" t="s">
        <v>49</v>
      </c>
      <c r="BH13" s="2170" t="s">
        <v>761</v>
      </c>
      <c r="BI13" s="2170" t="s">
        <v>50</v>
      </c>
      <c r="BJ13" s="2170"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73">
        <v>46023</v>
      </c>
      <c r="G14" s="2174"/>
      <c r="H14" s="2174"/>
      <c r="I14" s="1183"/>
      <c r="J14" s="1801"/>
      <c r="K14" s="2173">
        <v>46387</v>
      </c>
      <c r="L14" s="2174"/>
      <c r="M14" s="2174"/>
      <c r="N14" s="1183"/>
      <c r="O14" s="1183"/>
      <c r="P14" s="1183"/>
      <c r="Q14" s="1195"/>
      <c r="AR14" s="367" t="s">
        <v>643</v>
      </c>
      <c r="AS14" s="367" t="s">
        <v>644</v>
      </c>
      <c r="AT14" s="367" t="s">
        <v>645</v>
      </c>
      <c r="AU14" s="367" t="s">
        <v>642</v>
      </c>
      <c r="AZ14" s="2170"/>
      <c r="BA14" s="2178"/>
      <c r="BB14" s="2179"/>
      <c r="BC14" s="2179"/>
      <c r="BD14" s="2180"/>
      <c r="BE14" s="2170"/>
      <c r="BF14" s="2170"/>
      <c r="BG14" s="2182"/>
      <c r="BH14" s="2170"/>
      <c r="BI14" s="2170"/>
      <c r="BJ14" s="2170"/>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0"/>
      <c r="BA15" s="1166" t="s">
        <v>12</v>
      </c>
      <c r="BB15" s="1166" t="s">
        <v>46</v>
      </c>
      <c r="BC15" s="1166" t="s">
        <v>715</v>
      </c>
      <c r="BD15" s="1166" t="s">
        <v>757</v>
      </c>
      <c r="BE15" s="2170"/>
      <c r="BF15" s="2170"/>
      <c r="BG15" s="2183"/>
      <c r="BH15" s="2170"/>
      <c r="BI15" s="2170"/>
      <c r="BJ15" s="2170"/>
      <c r="BP15" s="368"/>
      <c r="BR15" s="431"/>
    </row>
    <row r="16" spans="1:114" ht="23.5" customHeight="1" x14ac:dyDescent="0.45">
      <c r="A16" s="1469"/>
      <c r="B16" s="1468"/>
      <c r="C16" s="1474"/>
      <c r="D16" s="1183"/>
      <c r="E16" s="1798" t="s">
        <v>44</v>
      </c>
      <c r="F16" s="1802"/>
      <c r="G16" s="1183"/>
      <c r="H16" s="1183"/>
      <c r="I16" s="1183"/>
      <c r="J16" s="1798" t="s">
        <v>43</v>
      </c>
      <c r="K16" s="2186" t="s">
        <v>6013</v>
      </c>
      <c r="L16" s="2187"/>
      <c r="M16" s="218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65"/>
      <c r="BI17" s="2165"/>
      <c r="BJ17" s="2165"/>
      <c r="BP17" s="368"/>
      <c r="BR17" s="431"/>
    </row>
    <row r="18" spans="1:70" ht="23.5" customHeight="1" x14ac:dyDescent="0.45">
      <c r="D18" s="1189"/>
      <c r="E18" s="1798" t="s">
        <v>2519</v>
      </c>
      <c r="F18" s="2190" t="s">
        <v>91</v>
      </c>
      <c r="G18" s="2167"/>
      <c r="H18" s="2167"/>
      <c r="I18" s="1183"/>
      <c r="J18" s="1798" t="s">
        <v>2673</v>
      </c>
      <c r="K18" s="2188" t="s">
        <v>2674</v>
      </c>
      <c r="L18" s="2189"/>
      <c r="M18" s="2189"/>
      <c r="N18" s="1183"/>
      <c r="O18" s="1183"/>
      <c r="P18" s="1183"/>
      <c r="Q18" s="1195"/>
      <c r="AM18" s="495">
        <v>10</v>
      </c>
      <c r="AN18" s="537"/>
      <c r="AR18" s="367" t="b">
        <v>1</v>
      </c>
      <c r="AS18" s="367" t="s">
        <v>1406</v>
      </c>
      <c r="AZ18" s="537"/>
      <c r="BA18" s="537"/>
      <c r="BB18" s="537"/>
      <c r="BC18" s="537"/>
      <c r="BD18" s="537"/>
      <c r="BE18" s="537"/>
      <c r="BF18" s="537"/>
      <c r="BG18" s="537"/>
      <c r="BH18" s="2165"/>
      <c r="BI18" s="2165"/>
      <c r="BJ18" s="2165"/>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95" t="s">
        <v>2570</v>
      </c>
      <c r="F21" s="2196"/>
      <c r="G21" s="2196"/>
      <c r="H21" s="1183"/>
      <c r="I21" s="2195" t="s">
        <v>8</v>
      </c>
      <c r="J21" s="2196"/>
      <c r="K21" s="2196"/>
      <c r="L21" s="1183"/>
      <c r="M21" s="2195" t="s">
        <v>9</v>
      </c>
      <c r="N21" s="2196"/>
      <c r="O21" s="219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59" t="s">
        <v>716</v>
      </c>
      <c r="BA22" s="2159"/>
      <c r="BB22" s="2159"/>
      <c r="BC22" s="2159"/>
      <c r="BD22" s="2159"/>
      <c r="BE22" s="2159"/>
      <c r="BF22" s="2159"/>
      <c r="BG22" s="2159"/>
      <c r="BH22" s="2159"/>
      <c r="BI22" s="2159"/>
      <c r="BJ22" s="2159"/>
      <c r="BK22" s="2159"/>
      <c r="BP22" s="368"/>
      <c r="BR22" s="431"/>
    </row>
    <row r="23" spans="1:70" ht="10.5" customHeight="1" x14ac:dyDescent="0.45">
      <c r="D23" s="1189"/>
      <c r="E23" s="2191"/>
      <c r="F23" s="2191"/>
      <c r="G23" s="2192"/>
      <c r="H23" s="1903"/>
      <c r="I23" s="2191"/>
      <c r="J23" s="2191"/>
      <c r="K23" s="2192"/>
      <c r="L23" s="1903"/>
      <c r="M23" s="2191"/>
      <c r="N23" s="2191"/>
      <c r="O23" s="219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93"/>
      <c r="F24" s="2193"/>
      <c r="G24" s="2194"/>
      <c r="H24" s="1903"/>
      <c r="I24" s="2193"/>
      <c r="J24" s="2193"/>
      <c r="K24" s="2194"/>
      <c r="L24" s="1903"/>
      <c r="M24" s="2193"/>
      <c r="N24" s="2193"/>
      <c r="O24" s="2194"/>
      <c r="P24" s="1183"/>
      <c r="Q24" s="1195"/>
      <c r="AM24" s="431" t="s">
        <v>291</v>
      </c>
      <c r="AN24" s="367" t="s">
        <v>1085</v>
      </c>
      <c r="AO24" s="367" t="s">
        <v>1037</v>
      </c>
      <c r="AZ24" s="2165" t="s">
        <v>708</v>
      </c>
      <c r="BA24" s="2165"/>
      <c r="BB24" s="2165"/>
      <c r="BC24" s="2165"/>
      <c r="BD24" s="2165"/>
      <c r="BE24" s="2165"/>
      <c r="BF24" s="2165"/>
      <c r="BG24" s="2165"/>
      <c r="BH24" s="2165"/>
      <c r="BI24" s="2165"/>
      <c r="BJ24" s="2165"/>
      <c r="BK24" s="2165"/>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65" t="s">
        <v>717</v>
      </c>
      <c r="BA25" s="2165"/>
      <c r="BB25" s="2165"/>
      <c r="BC25" s="2165"/>
      <c r="BD25" s="2165"/>
      <c r="BE25" s="2165"/>
      <c r="BF25" s="2165"/>
      <c r="BG25" s="2165"/>
      <c r="BH25" s="2165"/>
      <c r="BI25" s="2165"/>
      <c r="BJ25" s="2165"/>
      <c r="BK25" s="2165"/>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64" t="s">
        <v>710</v>
      </c>
      <c r="BA27" s="2164"/>
      <c r="BB27" s="2164"/>
      <c r="BC27" s="2164"/>
      <c r="BD27" s="2164"/>
      <c r="BE27" s="2164"/>
      <c r="BF27" s="2164"/>
      <c r="BG27" s="2164"/>
      <c r="BH27" s="2164"/>
      <c r="BI27" s="2164"/>
      <c r="BJ27" s="2164"/>
      <c r="BK27" s="2164"/>
      <c r="BP27" s="368"/>
      <c r="BR27" s="431"/>
    </row>
    <row r="28" spans="1:70" ht="17.5" customHeight="1" x14ac:dyDescent="0.45">
      <c r="D28" s="1329"/>
      <c r="E28" s="1330"/>
      <c r="F28" s="2156" t="s">
        <v>2675</v>
      </c>
      <c r="G28" s="2157"/>
      <c r="H28" s="2157"/>
      <c r="I28" s="2157"/>
      <c r="J28" s="2157"/>
      <c r="K28" s="2157"/>
      <c r="L28" s="2157"/>
      <c r="M28" s="1330"/>
      <c r="N28" s="1331"/>
      <c r="O28" s="1331"/>
      <c r="P28" s="1331"/>
      <c r="Q28" s="1332"/>
      <c r="AR28" s="1174">
        <v>2</v>
      </c>
      <c r="AS28" s="1174" t="s">
        <v>3077</v>
      </c>
      <c r="AZ28" s="2164" t="s">
        <v>711</v>
      </c>
      <c r="BA28" s="2164"/>
      <c r="BB28" s="2164"/>
      <c r="BC28" s="2164"/>
      <c r="BD28" s="2164"/>
      <c r="BE28" s="2164"/>
      <c r="BF28" s="2164"/>
      <c r="BG28" s="2164"/>
      <c r="BH28" s="2164"/>
      <c r="BI28" s="2164"/>
      <c r="BJ28" s="2164"/>
      <c r="BK28" s="2164"/>
      <c r="BP28" s="368"/>
      <c r="BR28" s="431"/>
    </row>
    <row r="29" spans="1:70" ht="18" customHeight="1" x14ac:dyDescent="0.45">
      <c r="D29" s="651"/>
      <c r="E29" s="1328"/>
      <c r="F29" s="2158"/>
      <c r="G29" s="2158"/>
      <c r="H29" s="2158"/>
      <c r="I29" s="2158"/>
      <c r="J29" s="2158"/>
      <c r="K29" s="2158"/>
      <c r="L29" s="2158"/>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85" t="s">
        <v>712</v>
      </c>
      <c r="BA30" s="2185"/>
      <c r="BB30" s="2185"/>
      <c r="BC30" s="2185"/>
      <c r="BD30" s="2185"/>
      <c r="BE30" s="2185"/>
      <c r="BF30" s="2185"/>
      <c r="BG30" s="2185"/>
      <c r="BH30" s="2185"/>
      <c r="BI30" s="2185"/>
      <c r="BJ30" s="218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0" t="s">
        <v>45</v>
      </c>
      <c r="BA31" s="2175" t="s">
        <v>756</v>
      </c>
      <c r="BB31" s="2176"/>
      <c r="BC31" s="2176"/>
      <c r="BD31" s="2177"/>
      <c r="BE31" s="2170" t="s">
        <v>47</v>
      </c>
      <c r="BF31" s="2170" t="s">
        <v>48</v>
      </c>
      <c r="BG31" s="2181" t="s">
        <v>49</v>
      </c>
      <c r="BH31" s="2170" t="s">
        <v>758</v>
      </c>
      <c r="BI31" s="2184" t="s">
        <v>20</v>
      </c>
      <c r="BJ31" s="2184" t="s">
        <v>759</v>
      </c>
      <c r="BK31" s="2181"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0"/>
      <c r="BA32" s="2178"/>
      <c r="BB32" s="2179"/>
      <c r="BC32" s="2179"/>
      <c r="BD32" s="2180"/>
      <c r="BE32" s="2170"/>
      <c r="BF32" s="2170"/>
      <c r="BG32" s="2182"/>
      <c r="BH32" s="2170"/>
      <c r="BI32" s="2184"/>
      <c r="BJ32" s="2184"/>
      <c r="BK32" s="2182"/>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0"/>
      <c r="BA33" s="1166" t="s">
        <v>12</v>
      </c>
      <c r="BB33" s="1166" t="s">
        <v>46</v>
      </c>
      <c r="BC33" s="1166" t="s">
        <v>715</v>
      </c>
      <c r="BD33" s="1166" t="s">
        <v>757</v>
      </c>
      <c r="BE33" s="2170"/>
      <c r="BF33" s="2170"/>
      <c r="BG33" s="2183"/>
      <c r="BH33" s="2170"/>
      <c r="BI33" s="2184"/>
      <c r="BJ33" s="2184"/>
      <c r="BK33" s="2183"/>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K16:M16"/>
    <mergeCell ref="K18:M18"/>
    <mergeCell ref="F18:H18"/>
    <mergeCell ref="E23:G24"/>
    <mergeCell ref="I21:K21"/>
    <mergeCell ref="I23:K24"/>
    <mergeCell ref="M21:O21"/>
    <mergeCell ref="M23:O24"/>
    <mergeCell ref="E21:G21"/>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7" t="s">
        <v>32</v>
      </c>
      <c r="I5" s="2197" t="s">
        <v>5775</v>
      </c>
      <c r="J5" s="2197"/>
      <c r="K5" s="2197"/>
      <c r="L5" s="2197"/>
      <c r="M5" s="2198" t="s">
        <v>5776</v>
      </c>
      <c r="N5" s="2198"/>
      <c r="O5" s="2198"/>
      <c r="P5" s="2198"/>
      <c r="Q5" s="2199" t="s">
        <v>5777</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7" t="s">
        <v>32</v>
      </c>
      <c r="I23" s="2197" t="s">
        <v>5780</v>
      </c>
      <c r="J23" s="2197"/>
      <c r="K23" s="2197"/>
      <c r="L23" s="2197"/>
      <c r="M23" s="2198" t="s">
        <v>5781</v>
      </c>
      <c r="N23" s="2198"/>
      <c r="O23" s="2198"/>
      <c r="P23" s="2198"/>
      <c r="Q23" s="2199" t="s">
        <v>5777</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5853</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4" t="s">
        <v>74</v>
      </c>
      <c r="U4" s="2214"/>
      <c r="V4" s="2214"/>
      <c r="W4" s="2214"/>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2" t="s">
        <v>4474</v>
      </c>
      <c r="T5" s="2204" t="s">
        <v>482</v>
      </c>
      <c r="U5" s="2204" t="s">
        <v>483</v>
      </c>
      <c r="V5" s="2204" t="s">
        <v>484</v>
      </c>
      <c r="W5" s="2204" t="s">
        <v>1879</v>
      </c>
    </row>
    <row r="6" spans="1:27" x14ac:dyDescent="0.45">
      <c r="A6" s="2215"/>
      <c r="B6" s="2211"/>
      <c r="C6" s="2211"/>
      <c r="D6" s="2211"/>
      <c r="E6" s="2217"/>
      <c r="F6" s="2211"/>
      <c r="G6" s="2211"/>
      <c r="H6" s="2211"/>
      <c r="I6" s="2211"/>
      <c r="J6" s="2211"/>
      <c r="K6" s="2211"/>
      <c r="L6" s="2211"/>
      <c r="M6" s="2211" t="s">
        <v>30</v>
      </c>
      <c r="N6" s="2211"/>
      <c r="O6" s="2211" t="s">
        <v>31</v>
      </c>
      <c r="P6" s="2211"/>
      <c r="Q6" s="2211"/>
      <c r="R6" s="2211"/>
      <c r="S6" s="2213" t="s">
        <v>4475</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 ref="H5:H6"/>
    <mergeCell ref="R5:R6"/>
    <mergeCell ref="I5:I6"/>
    <mergeCell ref="J5:J6"/>
    <mergeCell ref="K5:K6"/>
    <mergeCell ref="L5:L6"/>
    <mergeCell ref="M5:P5"/>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9" t="s">
        <v>74</v>
      </c>
      <c r="V4" s="2220"/>
      <c r="W4" s="2220"/>
      <c r="X4" s="2220"/>
      <c r="Y4" s="2221"/>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2" t="s">
        <v>4474</v>
      </c>
      <c r="U5" s="2204" t="s">
        <v>482</v>
      </c>
      <c r="V5" s="2204" t="s">
        <v>600</v>
      </c>
      <c r="W5" s="2204" t="s">
        <v>484</v>
      </c>
      <c r="X5" s="2204" t="s">
        <v>601</v>
      </c>
      <c r="Y5" s="2204" t="s">
        <v>1879</v>
      </c>
      <c r="AA5" s="490" t="s">
        <v>796</v>
      </c>
      <c r="AB5" s="490"/>
      <c r="AC5" s="490"/>
    </row>
    <row r="6" spans="1:29" x14ac:dyDescent="0.45">
      <c r="A6" s="2215"/>
      <c r="B6" s="2211"/>
      <c r="C6" s="2211"/>
      <c r="D6" s="2211"/>
      <c r="E6" s="2217"/>
      <c r="F6" s="2211"/>
      <c r="G6" s="2211"/>
      <c r="H6" s="2211"/>
      <c r="I6" s="2218"/>
      <c r="J6" s="2211"/>
      <c r="K6" s="2218"/>
      <c r="L6" s="2211"/>
      <c r="M6" s="2211" t="s">
        <v>30</v>
      </c>
      <c r="N6" s="2211"/>
      <c r="O6" s="2211" t="s">
        <v>31</v>
      </c>
      <c r="P6" s="2211"/>
      <c r="Q6" s="2211"/>
      <c r="R6" s="2211"/>
      <c r="S6" s="2211"/>
      <c r="T6" s="2223" t="s">
        <v>4475</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B44D6FFD-CCB6-459C-BD38-716875EAD1FE}"/>
    </customSheetView>
  </customSheetViews>
  <mergeCells count="25">
    <mergeCell ref="Y5:Y6"/>
    <mergeCell ref="U4:Y4"/>
    <mergeCell ref="R5:R6"/>
    <mergeCell ref="S5:S6"/>
    <mergeCell ref="Q5:Q6"/>
    <mergeCell ref="U5:U6"/>
    <mergeCell ref="V5:V6"/>
    <mergeCell ref="W5:W6"/>
    <mergeCell ref="X5:X6"/>
    <mergeCell ref="T5:T6"/>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5"/>
      <c r="D6" s="2211"/>
      <c r="E6" s="2211"/>
      <c r="F6" s="2211"/>
      <c r="G6" s="2211"/>
      <c r="H6" s="2211"/>
      <c r="I6" s="2211"/>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5"/>
      <c r="D6" s="2217"/>
      <c r="E6" s="2211"/>
      <c r="F6" s="2211"/>
      <c r="G6" s="2211"/>
      <c r="H6" s="2211"/>
      <c r="I6" s="2211"/>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5"/>
      <c r="C11" s="2211"/>
      <c r="D11" s="2211"/>
      <c r="E11" s="2211"/>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5"/>
      <c r="D14" s="2211"/>
      <c r="E14" s="2211"/>
      <c r="F14" s="2211"/>
      <c r="G14" s="2211"/>
      <c r="H14" s="2211"/>
      <c r="I14" s="2211"/>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32">
        <v>1</v>
      </c>
      <c r="Z6" s="2228">
        <v>2</v>
      </c>
      <c r="AA6" s="2228">
        <v>3</v>
      </c>
      <c r="AB6" s="2228">
        <v>4</v>
      </c>
      <c r="AC6" s="2228">
        <v>5</v>
      </c>
      <c r="AD6" s="2228">
        <v>6</v>
      </c>
      <c r="AE6" s="2228">
        <v>7</v>
      </c>
      <c r="AF6" s="2228">
        <v>8</v>
      </c>
      <c r="AG6" s="2228">
        <v>9</v>
      </c>
      <c r="AH6" s="2228">
        <v>10</v>
      </c>
      <c r="AI6" s="2228">
        <v>11</v>
      </c>
      <c r="AJ6" s="2230">
        <v>12</v>
      </c>
    </row>
    <row r="7" spans="2:36" ht="32" x14ac:dyDescent="0.45">
      <c r="B7" s="2215"/>
      <c r="C7" s="2211"/>
      <c r="D7" s="2211"/>
      <c r="E7" s="2211"/>
      <c r="F7" s="2211"/>
      <c r="G7" s="2211"/>
      <c r="H7" s="2211"/>
      <c r="I7" s="2211"/>
      <c r="J7" s="2211"/>
      <c r="K7" s="2211"/>
      <c r="L7" s="2211"/>
      <c r="M7" s="2211"/>
      <c r="N7" s="2211"/>
      <c r="O7" s="2211"/>
      <c r="P7" s="474" t="s">
        <v>104</v>
      </c>
      <c r="Q7" s="474" t="s">
        <v>359</v>
      </c>
      <c r="R7" s="474" t="s">
        <v>701</v>
      </c>
      <c r="S7" s="2211"/>
      <c r="T7" s="2211"/>
      <c r="U7" s="474" t="s">
        <v>2360</v>
      </c>
      <c r="V7" s="474" t="s">
        <v>1212</v>
      </c>
      <c r="W7" s="476" t="s">
        <v>2361</v>
      </c>
      <c r="X7" s="581"/>
      <c r="Y7" s="2233"/>
      <c r="Z7" s="2229"/>
      <c r="AA7" s="2229"/>
      <c r="AB7" s="2229"/>
      <c r="AC7" s="2229"/>
      <c r="AD7" s="2229"/>
      <c r="AE7" s="2229"/>
      <c r="AF7" s="2229"/>
      <c r="AG7" s="2229"/>
      <c r="AH7" s="2229"/>
      <c r="AI7" s="2229"/>
      <c r="AJ7" s="2231"/>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J6:J7"/>
    <mergeCell ref="K6:K7"/>
    <mergeCell ref="T6:T7"/>
    <mergeCell ref="P6:R6"/>
    <mergeCell ref="S6:S7"/>
    <mergeCell ref="L6:L7"/>
    <mergeCell ref="M6:M7"/>
    <mergeCell ref="N6:N7"/>
    <mergeCell ref="O6:O7"/>
    <mergeCell ref="G6:G7"/>
    <mergeCell ref="H6:H7"/>
    <mergeCell ref="I6:I7"/>
    <mergeCell ref="B6:B7"/>
    <mergeCell ref="C6:C7"/>
    <mergeCell ref="D6:D7"/>
    <mergeCell ref="E6:E7"/>
    <mergeCell ref="F6:F7"/>
    <mergeCell ref="Y6:Y7"/>
    <mergeCell ref="Z6:Z7"/>
    <mergeCell ref="AA6:AA7"/>
    <mergeCell ref="U6:W6"/>
    <mergeCell ref="AB6:AB7"/>
    <mergeCell ref="AC6:AC7"/>
    <mergeCell ref="AI6:AI7"/>
    <mergeCell ref="AJ6:AJ7"/>
    <mergeCell ref="AD6:AD7"/>
    <mergeCell ref="AE6:AE7"/>
    <mergeCell ref="AF6:AF7"/>
    <mergeCell ref="AG6:AG7"/>
    <mergeCell ref="AH6:AH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0" t="s">
        <v>2668</v>
      </c>
      <c r="E8" s="2240"/>
      <c r="F8" s="2240"/>
      <c r="G8" s="2240"/>
      <c r="H8" s="2240"/>
      <c r="I8" s="2240"/>
      <c r="J8" s="2240"/>
      <c r="K8" s="2240"/>
      <c r="L8" s="2240"/>
      <c r="M8" s="2240"/>
      <c r="N8" s="2240"/>
      <c r="O8" s="2240"/>
      <c r="P8" s="2240"/>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41" t="s">
        <v>98</v>
      </c>
      <c r="E12" s="2241"/>
      <c r="F12" s="2241" t="s">
        <v>606</v>
      </c>
      <c r="G12" s="2241" t="s">
        <v>364</v>
      </c>
      <c r="H12" s="2241" t="s">
        <v>365</v>
      </c>
      <c r="I12" s="2241" t="s">
        <v>607</v>
      </c>
      <c r="J12" s="2241" t="s">
        <v>368</v>
      </c>
      <c r="K12" s="2241" t="s">
        <v>605</v>
      </c>
      <c r="L12" s="2241" t="s">
        <v>366</v>
      </c>
      <c r="M12" s="2241" t="s">
        <v>367</v>
      </c>
      <c r="N12" s="2241" t="s">
        <v>369</v>
      </c>
      <c r="O12" s="2241" t="s">
        <v>859</v>
      </c>
      <c r="P12" s="2237" t="s">
        <v>22</v>
      </c>
      <c r="R12" s="2234" t="s">
        <v>1866</v>
      </c>
      <c r="S12" s="2241"/>
      <c r="T12" s="2241"/>
      <c r="U12" s="2241"/>
      <c r="V12" s="2241"/>
      <c r="W12" s="2241"/>
      <c r="X12" s="2241"/>
      <c r="Y12" s="2241"/>
      <c r="Z12" s="2241"/>
      <c r="AA12" s="2241"/>
      <c r="AB12" s="2241"/>
      <c r="AC12" s="2237"/>
    </row>
    <row r="13" spans="3:29" x14ac:dyDescent="0.45">
      <c r="C13" s="2235"/>
      <c r="D13" s="2242" t="s">
        <v>362</v>
      </c>
      <c r="E13" s="2242" t="s">
        <v>363</v>
      </c>
      <c r="F13" s="2242"/>
      <c r="G13" s="2242"/>
      <c r="H13" s="2242"/>
      <c r="I13" s="2242"/>
      <c r="J13" s="2242"/>
      <c r="K13" s="2242"/>
      <c r="L13" s="2242"/>
      <c r="M13" s="2242"/>
      <c r="N13" s="2242"/>
      <c r="O13" s="2242"/>
      <c r="P13" s="2238"/>
      <c r="R13" s="2244">
        <v>1</v>
      </c>
      <c r="S13" s="2246">
        <v>2</v>
      </c>
      <c r="T13" s="2246">
        <v>3</v>
      </c>
      <c r="U13" s="2246">
        <v>4</v>
      </c>
      <c r="V13" s="2246">
        <v>5</v>
      </c>
      <c r="W13" s="2246">
        <v>6</v>
      </c>
      <c r="X13" s="2246">
        <v>7</v>
      </c>
      <c r="Y13" s="2246">
        <v>8</v>
      </c>
      <c r="Z13" s="2246">
        <v>9</v>
      </c>
      <c r="AA13" s="2246">
        <v>10</v>
      </c>
      <c r="AB13" s="2246">
        <v>11</v>
      </c>
      <c r="AC13" s="2248">
        <v>12</v>
      </c>
    </row>
    <row r="14" spans="3:29" x14ac:dyDescent="0.45">
      <c r="C14" s="2236"/>
      <c r="D14" s="2243"/>
      <c r="E14" s="2243"/>
      <c r="F14" s="2243"/>
      <c r="G14" s="2243"/>
      <c r="H14" s="2243"/>
      <c r="I14" s="2243"/>
      <c r="J14" s="2243"/>
      <c r="K14" s="2243"/>
      <c r="L14" s="2243"/>
      <c r="M14" s="2243"/>
      <c r="N14" s="2243"/>
      <c r="O14" s="2243"/>
      <c r="P14" s="2239"/>
      <c r="R14" s="2245"/>
      <c r="S14" s="2247"/>
      <c r="T14" s="2247"/>
      <c r="U14" s="2247"/>
      <c r="V14" s="2247"/>
      <c r="W14" s="2247"/>
      <c r="X14" s="2247"/>
      <c r="Y14" s="2247"/>
      <c r="Z14" s="2247"/>
      <c r="AA14" s="2247"/>
      <c r="AB14" s="2247"/>
      <c r="AC14" s="2249"/>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R12:AC12"/>
    <mergeCell ref="R13:R14"/>
    <mergeCell ref="S13:S14"/>
    <mergeCell ref="T13:T14"/>
    <mergeCell ref="U13:U14"/>
    <mergeCell ref="V13:V14"/>
    <mergeCell ref="W13:W14"/>
    <mergeCell ref="X13:X14"/>
    <mergeCell ref="Y13:Y14"/>
    <mergeCell ref="Z13:Z14"/>
    <mergeCell ref="AA13:AA14"/>
    <mergeCell ref="AB13:AB14"/>
    <mergeCell ref="AC13:AC14"/>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4" t="s">
        <v>1443</v>
      </c>
      <c r="H1" s="2254"/>
      <c r="I1" s="2255"/>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6">
        <v>12</v>
      </c>
      <c r="H2" s="2256"/>
      <c r="I2" s="2257"/>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0" t="str">
        <f>"SỔ THEO DÕI VÀ TRÍCH KHẤU HAO TSCĐ "&amp;IF($G$1="All","",RIGHT($G$1,LEN($G$1)-5)&amp;" ")&amp;"NĂM "&amp;YEAR(KB_Den)</f>
        <v>SỔ THEO DÕI VÀ TRÍCH KHẤU HAO TSCĐ NĂM 2026</v>
      </c>
      <c r="D8" s="2240"/>
      <c r="E8" s="2240"/>
      <c r="F8" s="2240"/>
      <c r="G8" s="2240"/>
      <c r="H8" s="2240"/>
      <c r="I8" s="2240"/>
      <c r="J8" s="2240"/>
      <c r="K8" s="2240"/>
      <c r="L8" s="2240"/>
      <c r="M8" s="2240"/>
      <c r="N8" s="2240"/>
      <c r="O8" s="2240"/>
      <c r="P8" s="2240"/>
      <c r="Q8" s="2240"/>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41" t="s">
        <v>343</v>
      </c>
      <c r="C10" s="2241" t="s">
        <v>344</v>
      </c>
      <c r="D10" s="2241" t="s">
        <v>345</v>
      </c>
      <c r="E10" s="2241"/>
      <c r="F10" s="2241"/>
      <c r="G10" s="2241"/>
      <c r="H10" s="2241"/>
      <c r="I10" s="2241"/>
      <c r="J10" s="2241"/>
      <c r="K10" s="2241" t="s">
        <v>346</v>
      </c>
      <c r="L10" s="2241"/>
      <c r="M10" s="2241"/>
      <c r="N10" s="2241"/>
      <c r="O10" s="2241" t="s">
        <v>347</v>
      </c>
      <c r="P10" s="2241"/>
      <c r="Q10" s="2241"/>
      <c r="R10" s="2241" t="s">
        <v>855</v>
      </c>
      <c r="S10" s="2241"/>
      <c r="T10" s="2237"/>
      <c r="V10" s="2234" t="s">
        <v>1867</v>
      </c>
      <c r="W10" s="2241"/>
      <c r="X10" s="2241"/>
      <c r="Y10" s="2241"/>
      <c r="Z10" s="2241"/>
      <c r="AA10" s="2241"/>
      <c r="AB10" s="2241"/>
      <c r="AC10" s="2241"/>
      <c r="AD10" s="2241"/>
      <c r="AE10" s="2241"/>
      <c r="AF10" s="2241"/>
      <c r="AG10" s="2237"/>
    </row>
    <row r="11" spans="1:33" x14ac:dyDescent="0.45">
      <c r="A11" s="2235"/>
      <c r="B11" s="2242"/>
      <c r="C11" s="2242"/>
      <c r="D11" s="2242" t="s">
        <v>98</v>
      </c>
      <c r="E11" s="2242"/>
      <c r="F11" s="2242" t="s">
        <v>348</v>
      </c>
      <c r="G11" s="2242" t="s">
        <v>349</v>
      </c>
      <c r="H11" s="2242" t="s">
        <v>350</v>
      </c>
      <c r="I11" s="2242" t="s">
        <v>351</v>
      </c>
      <c r="J11" s="2242" t="s">
        <v>352</v>
      </c>
      <c r="K11" s="2242" t="s">
        <v>353</v>
      </c>
      <c r="L11" s="2242"/>
      <c r="M11" s="2242"/>
      <c r="N11" s="2242" t="s">
        <v>354</v>
      </c>
      <c r="O11" s="2242" t="s">
        <v>98</v>
      </c>
      <c r="P11" s="2242"/>
      <c r="Q11" s="2242" t="s">
        <v>355</v>
      </c>
      <c r="R11" s="2250" t="s">
        <v>856</v>
      </c>
      <c r="S11" s="2250" t="s">
        <v>857</v>
      </c>
      <c r="T11" s="2252" t="s">
        <v>858</v>
      </c>
      <c r="V11" s="2244">
        <v>1</v>
      </c>
      <c r="W11" s="2246">
        <v>2</v>
      </c>
      <c r="X11" s="2246">
        <v>3</v>
      </c>
      <c r="Y11" s="2246">
        <v>4</v>
      </c>
      <c r="Z11" s="2246">
        <v>5</v>
      </c>
      <c r="AA11" s="2246">
        <v>6</v>
      </c>
      <c r="AB11" s="2246">
        <v>7</v>
      </c>
      <c r="AC11" s="2246">
        <v>8</v>
      </c>
      <c r="AD11" s="2246">
        <v>9</v>
      </c>
      <c r="AE11" s="2246">
        <v>10</v>
      </c>
      <c r="AF11" s="2246">
        <v>11</v>
      </c>
      <c r="AG11" s="2248">
        <v>12</v>
      </c>
    </row>
    <row r="12" spans="1:33" x14ac:dyDescent="0.45">
      <c r="A12" s="2235"/>
      <c r="B12" s="2242"/>
      <c r="C12" s="2242"/>
      <c r="D12" s="2242" t="s">
        <v>104</v>
      </c>
      <c r="E12" s="2242" t="s">
        <v>105</v>
      </c>
      <c r="F12" s="2242"/>
      <c r="G12" s="2242"/>
      <c r="H12" s="2242"/>
      <c r="I12" s="2242"/>
      <c r="J12" s="2242"/>
      <c r="K12" s="2242" t="s">
        <v>356</v>
      </c>
      <c r="L12" s="2242" t="s">
        <v>357</v>
      </c>
      <c r="M12" s="2242" t="s">
        <v>358</v>
      </c>
      <c r="N12" s="2242"/>
      <c r="O12" s="2242" t="s">
        <v>104</v>
      </c>
      <c r="P12" s="2242" t="s">
        <v>359</v>
      </c>
      <c r="Q12" s="2242"/>
      <c r="R12" s="2250"/>
      <c r="S12" s="2250"/>
      <c r="T12" s="2252"/>
      <c r="V12" s="2244"/>
      <c r="W12" s="2246"/>
      <c r="X12" s="2246"/>
      <c r="Y12" s="2246"/>
      <c r="Z12" s="2246"/>
      <c r="AA12" s="2246"/>
      <c r="AB12" s="2246"/>
      <c r="AC12" s="2246"/>
      <c r="AD12" s="2246"/>
      <c r="AE12" s="2246"/>
      <c r="AF12" s="2246"/>
      <c r="AG12" s="2248"/>
    </row>
    <row r="13" spans="1:33" x14ac:dyDescent="0.45">
      <c r="A13" s="2235"/>
      <c r="B13" s="2242"/>
      <c r="C13" s="2242"/>
      <c r="D13" s="2242"/>
      <c r="E13" s="2242"/>
      <c r="F13" s="2242"/>
      <c r="G13" s="2242"/>
      <c r="H13" s="2242"/>
      <c r="I13" s="2242"/>
      <c r="J13" s="2242"/>
      <c r="K13" s="2242"/>
      <c r="L13" s="2242"/>
      <c r="M13" s="2242"/>
      <c r="N13" s="2242"/>
      <c r="O13" s="2242"/>
      <c r="P13" s="2242"/>
      <c r="Q13" s="2242"/>
      <c r="R13" s="2250"/>
      <c r="S13" s="2250"/>
      <c r="T13" s="2252"/>
      <c r="V13" s="2244"/>
      <c r="W13" s="2246"/>
      <c r="X13" s="2246"/>
      <c r="Y13" s="2246"/>
      <c r="Z13" s="2246"/>
      <c r="AA13" s="2246"/>
      <c r="AB13" s="2246"/>
      <c r="AC13" s="2246"/>
      <c r="AD13" s="2246"/>
      <c r="AE13" s="2246"/>
      <c r="AF13" s="2246"/>
      <c r="AG13" s="2248"/>
    </row>
    <row r="14" spans="1:33" x14ac:dyDescent="0.45">
      <c r="A14" s="2236"/>
      <c r="B14" s="2243"/>
      <c r="C14" s="2243"/>
      <c r="D14" s="2243"/>
      <c r="E14" s="2243"/>
      <c r="F14" s="2243"/>
      <c r="G14" s="2243"/>
      <c r="H14" s="2243"/>
      <c r="I14" s="2243"/>
      <c r="J14" s="2243"/>
      <c r="K14" s="2243"/>
      <c r="L14" s="2243"/>
      <c r="M14" s="2243"/>
      <c r="N14" s="2243"/>
      <c r="O14" s="2243"/>
      <c r="P14" s="2243"/>
      <c r="Q14" s="2243"/>
      <c r="R14" s="2251"/>
      <c r="S14" s="2251"/>
      <c r="T14" s="2253"/>
      <c r="V14" s="2245"/>
      <c r="W14" s="2247"/>
      <c r="X14" s="2247"/>
      <c r="Y14" s="2247"/>
      <c r="Z14" s="2247"/>
      <c r="AA14" s="2247"/>
      <c r="AB14" s="2247"/>
      <c r="AC14" s="2247"/>
      <c r="AD14" s="2247"/>
      <c r="AE14" s="2247"/>
      <c r="AF14" s="2247"/>
      <c r="AG14" s="2249"/>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5"/>
      <c r="C6" s="2211"/>
      <c r="D6" s="2211"/>
      <c r="E6" s="474" t="s">
        <v>230</v>
      </c>
      <c r="F6" s="474" t="s">
        <v>231</v>
      </c>
      <c r="G6" s="474" t="s">
        <v>19</v>
      </c>
      <c r="H6" s="2211"/>
      <c r="I6" s="2225"/>
      <c r="J6" s="741"/>
      <c r="K6" s="2215"/>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5722</v>
      </c>
      <c r="E5" s="2260"/>
      <c r="F5" s="2260"/>
      <c r="G5" s="2260"/>
      <c r="H5" s="2260"/>
      <c r="I5" s="2259"/>
      <c r="J5" s="2266" t="s">
        <v>68</v>
      </c>
      <c r="K5" s="2266" t="s">
        <v>5724</v>
      </c>
      <c r="L5" s="2261" t="s">
        <v>5723</v>
      </c>
      <c r="M5" s="2262"/>
      <c r="N5" s="2262"/>
      <c r="O5" s="2262"/>
      <c r="P5" s="2262"/>
      <c r="Q5" s="2263"/>
    </row>
    <row r="6" spans="1:17" s="1909" customFormat="1" ht="14" customHeight="1" x14ac:dyDescent="0.3">
      <c r="A6" s="2265"/>
      <c r="B6" s="550" t="s">
        <v>512</v>
      </c>
      <c r="C6" s="474" t="s">
        <v>63</v>
      </c>
      <c r="D6" s="550" t="s">
        <v>5725</v>
      </c>
      <c r="E6" s="474" t="s">
        <v>5726</v>
      </c>
      <c r="F6" s="550" t="s">
        <v>1591</v>
      </c>
      <c r="G6" s="474" t="s">
        <v>230</v>
      </c>
      <c r="H6" s="550" t="s">
        <v>231</v>
      </c>
      <c r="I6" s="497" t="s">
        <v>19</v>
      </c>
      <c r="J6" s="2267"/>
      <c r="K6" s="2267"/>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41" t="s">
        <v>747</v>
      </c>
      <c r="D10" s="2241" t="s">
        <v>748</v>
      </c>
      <c r="E10" s="2241" t="s">
        <v>229</v>
      </c>
      <c r="F10" s="2241" t="s">
        <v>749</v>
      </c>
      <c r="G10" s="2241"/>
      <c r="H10" s="2241" t="s">
        <v>750</v>
      </c>
      <c r="I10" s="2241"/>
      <c r="J10" s="2241" t="s">
        <v>1413</v>
      </c>
      <c r="K10" s="2241"/>
      <c r="L10" s="2241" t="s">
        <v>750</v>
      </c>
      <c r="M10" s="2241"/>
      <c r="N10" s="2241" t="s">
        <v>1414</v>
      </c>
      <c r="O10" s="2241"/>
      <c r="P10" s="2241" t="s">
        <v>1414</v>
      </c>
      <c r="Q10" s="2241"/>
      <c r="R10" s="2241" t="s">
        <v>1414</v>
      </c>
      <c r="S10" s="2241"/>
      <c r="T10" s="2241" t="s">
        <v>502</v>
      </c>
      <c r="U10" s="2241"/>
      <c r="V10" s="2241" t="s">
        <v>751</v>
      </c>
      <c r="W10" s="2237" t="s">
        <v>68</v>
      </c>
      <c r="Y10" s="1241"/>
      <c r="Z10" s="1242"/>
      <c r="AA10" s="1243"/>
      <c r="AB10" s="1243"/>
      <c r="AC10" s="1243"/>
      <c r="AD10" s="1243"/>
      <c r="AE10" s="1243"/>
      <c r="AF10" s="1243"/>
      <c r="AG10" s="1243"/>
      <c r="AH10" s="1243"/>
      <c r="AI10" s="1243"/>
      <c r="AJ10" s="1243"/>
      <c r="AK10" s="1243"/>
      <c r="AL10" s="1243"/>
    </row>
    <row r="11" spans="2:38" x14ac:dyDescent="0.45">
      <c r="B11" s="2236"/>
      <c r="C11" s="2243"/>
      <c r="D11" s="2243"/>
      <c r="E11" s="2243"/>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3"/>
      <c r="W11" s="2239"/>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EB8C843B-85D2-43D6-BA63-630EA2A81E0D}"/>
    </customSheetView>
  </customSheetViews>
  <mergeCells count="15">
    <mergeCell ref="W10:W11"/>
    <mergeCell ref="F10:G10"/>
    <mergeCell ref="L10:M10"/>
    <mergeCell ref="R10:S10"/>
    <mergeCell ref="T10:U10"/>
    <mergeCell ref="H10:I10"/>
    <mergeCell ref="J10:K10"/>
    <mergeCell ref="N10:O10"/>
    <mergeCell ref="P10:Q10"/>
    <mergeCell ref="V10:V11"/>
    <mergeCell ref="D1:E1"/>
    <mergeCell ref="B10:B11"/>
    <mergeCell ref="C10:C11"/>
    <mergeCell ref="D10:D11"/>
    <mergeCell ref="E10:E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90" t="s">
        <v>45</v>
      </c>
      <c r="C6" s="2289" t="s">
        <v>1696</v>
      </c>
      <c r="D6" s="2289" t="s">
        <v>1697</v>
      </c>
      <c r="E6" s="2289" t="s">
        <v>1698</v>
      </c>
      <c r="F6" s="2289" t="s">
        <v>1699</v>
      </c>
      <c r="G6" s="2289" t="s">
        <v>1700</v>
      </c>
      <c r="H6" s="2289" t="s">
        <v>1701</v>
      </c>
      <c r="I6" s="2289" t="s">
        <v>1702</v>
      </c>
      <c r="J6" s="2289"/>
      <c r="K6" s="2289"/>
      <c r="L6" s="2289"/>
      <c r="M6" s="2289"/>
      <c r="N6" s="2289" t="s">
        <v>1703</v>
      </c>
      <c r="O6" s="2289"/>
      <c r="P6" s="2289"/>
      <c r="Q6" s="2289"/>
      <c r="R6" s="2289" t="s">
        <v>1704</v>
      </c>
      <c r="S6" s="2289"/>
      <c r="T6" s="2289"/>
      <c r="U6" s="2289"/>
      <c r="V6" s="2291"/>
      <c r="W6" s="1446"/>
      <c r="X6" s="2290" t="s">
        <v>1705</v>
      </c>
      <c r="Y6" s="2289"/>
      <c r="Z6" s="2289"/>
      <c r="AA6" s="2289"/>
      <c r="AB6" s="2289"/>
      <c r="AC6" s="2289" t="s">
        <v>1706</v>
      </c>
      <c r="AD6" s="2289"/>
      <c r="AE6" s="2289"/>
      <c r="AF6" s="2289"/>
      <c r="AG6" s="2289" t="s">
        <v>1573</v>
      </c>
      <c r="AH6" s="2289"/>
      <c r="AI6" s="2289"/>
      <c r="AJ6" s="2289"/>
      <c r="AK6" s="2289" t="s">
        <v>1707</v>
      </c>
      <c r="AL6" s="2291"/>
      <c r="AM6" s="2292"/>
      <c r="AN6" s="2290" t="s">
        <v>22</v>
      </c>
      <c r="AO6" s="2289"/>
      <c r="AP6" s="2289"/>
      <c r="AQ6" s="2291"/>
      <c r="AR6" s="1446"/>
      <c r="AS6" s="2290" t="s">
        <v>1708</v>
      </c>
      <c r="AT6" s="2289"/>
      <c r="AU6" s="2289"/>
      <c r="AV6" s="2289"/>
      <c r="AW6" s="2289"/>
      <c r="AX6" s="2289"/>
      <c r="AY6" s="2289"/>
      <c r="AZ6" s="2289"/>
      <c r="BA6" s="2289"/>
      <c r="BB6" s="2289"/>
      <c r="BC6" s="2289"/>
      <c r="BD6" s="2291"/>
      <c r="BE6" s="1446"/>
      <c r="BF6" s="2293" t="s">
        <v>1708</v>
      </c>
      <c r="BG6" s="2294"/>
      <c r="BH6" s="2294"/>
      <c r="BI6" s="2294"/>
      <c r="BJ6" s="2294"/>
      <c r="BK6" s="2294"/>
      <c r="BL6" s="2294"/>
      <c r="BM6" s="2294"/>
      <c r="BN6" s="2294"/>
      <c r="BO6" s="2294"/>
      <c r="BP6" s="2294"/>
      <c r="BQ6" s="2295"/>
      <c r="BR6" s="1446"/>
      <c r="BS6" s="1313"/>
      <c r="BT6" s="1312"/>
      <c r="BU6" s="1312"/>
      <c r="BV6" s="1312"/>
      <c r="BW6" s="1312"/>
      <c r="BX6" s="1312"/>
      <c r="BY6" s="1312"/>
      <c r="BZ6" s="1433"/>
      <c r="CA6" s="1446"/>
      <c r="CB6" s="1313"/>
      <c r="CC6" s="1433"/>
    </row>
    <row r="7" spans="2:81" ht="16" customHeight="1" x14ac:dyDescent="0.45">
      <c r="B7" s="2281"/>
      <c r="C7" s="2277"/>
      <c r="D7" s="2277"/>
      <c r="E7" s="2277"/>
      <c r="F7" s="2277"/>
      <c r="G7" s="2277"/>
      <c r="H7" s="2277"/>
      <c r="I7" s="2277" t="s">
        <v>1709</v>
      </c>
      <c r="J7" s="2277" t="s">
        <v>1710</v>
      </c>
      <c r="K7" s="2277" t="s">
        <v>1711</v>
      </c>
      <c r="L7" s="2277" t="s">
        <v>1712</v>
      </c>
      <c r="M7" s="2277" t="s">
        <v>1713</v>
      </c>
      <c r="N7" s="2277" t="s">
        <v>1714</v>
      </c>
      <c r="O7" s="2277" t="s">
        <v>1715</v>
      </c>
      <c r="P7" s="2277" t="s">
        <v>1716</v>
      </c>
      <c r="Q7" s="2277" t="s">
        <v>1717</v>
      </c>
      <c r="R7" s="2277" t="s">
        <v>1718</v>
      </c>
      <c r="S7" s="2277" t="s">
        <v>1719</v>
      </c>
      <c r="T7" s="2277" t="s">
        <v>357</v>
      </c>
      <c r="U7" s="2277"/>
      <c r="V7" s="2279" t="s">
        <v>1904</v>
      </c>
      <c r="W7" s="1446"/>
      <c r="X7" s="2281" t="s">
        <v>1720</v>
      </c>
      <c r="Y7" s="2277" t="s">
        <v>852</v>
      </c>
      <c r="Z7" s="2277" t="s">
        <v>1721</v>
      </c>
      <c r="AA7" s="2277" t="s">
        <v>2381</v>
      </c>
      <c r="AB7" s="2277" t="s">
        <v>1561</v>
      </c>
      <c r="AC7" s="2277" t="s">
        <v>1722</v>
      </c>
      <c r="AD7" s="2277" t="s">
        <v>1723</v>
      </c>
      <c r="AE7" s="2277" t="s">
        <v>1724</v>
      </c>
      <c r="AF7" s="2277" t="s">
        <v>1723</v>
      </c>
      <c r="AG7" s="2277" t="s">
        <v>1576</v>
      </c>
      <c r="AH7" s="2277" t="s">
        <v>1577</v>
      </c>
      <c r="AI7" s="2277"/>
      <c r="AJ7" s="2277"/>
      <c r="AK7" s="2277" t="s">
        <v>1720</v>
      </c>
      <c r="AL7" s="2279" t="s">
        <v>852</v>
      </c>
      <c r="AM7" s="2279" t="s">
        <v>1561</v>
      </c>
      <c r="AN7" s="2281" t="s">
        <v>1725</v>
      </c>
      <c r="AO7" s="2277" t="s">
        <v>1726</v>
      </c>
      <c r="AP7" s="2277" t="s">
        <v>1727</v>
      </c>
      <c r="AQ7" s="2279" t="s">
        <v>1728</v>
      </c>
      <c r="AR7" s="1446"/>
      <c r="AS7" s="2285">
        <v>1</v>
      </c>
      <c r="AT7" s="2287">
        <v>2</v>
      </c>
      <c r="AU7" s="2287">
        <v>3</v>
      </c>
      <c r="AV7" s="2287">
        <v>4</v>
      </c>
      <c r="AW7" s="2287">
        <v>5</v>
      </c>
      <c r="AX7" s="2287">
        <v>6</v>
      </c>
      <c r="AY7" s="2287">
        <v>7</v>
      </c>
      <c r="AZ7" s="2287">
        <v>8</v>
      </c>
      <c r="BA7" s="2287">
        <v>9</v>
      </c>
      <c r="BB7" s="2287">
        <v>10</v>
      </c>
      <c r="BC7" s="2287">
        <v>11</v>
      </c>
      <c r="BD7" s="2283">
        <v>12</v>
      </c>
      <c r="BE7" s="1446"/>
      <c r="BF7" s="2285">
        <v>1</v>
      </c>
      <c r="BG7" s="2287">
        <v>2</v>
      </c>
      <c r="BH7" s="2287">
        <v>3</v>
      </c>
      <c r="BI7" s="2287">
        <v>4</v>
      </c>
      <c r="BJ7" s="2287">
        <v>5</v>
      </c>
      <c r="BK7" s="2287">
        <v>6</v>
      </c>
      <c r="BL7" s="2287">
        <v>7</v>
      </c>
      <c r="BM7" s="2287">
        <v>8</v>
      </c>
      <c r="BN7" s="2287">
        <v>9</v>
      </c>
      <c r="BO7" s="2287">
        <v>10</v>
      </c>
      <c r="BP7" s="2287">
        <v>11</v>
      </c>
      <c r="BQ7" s="2283">
        <v>12</v>
      </c>
      <c r="BR7" s="1446"/>
      <c r="BS7" s="1314"/>
      <c r="BT7" s="2277" t="s">
        <v>1913</v>
      </c>
      <c r="BU7" s="2277"/>
      <c r="BV7" s="2277" t="s">
        <v>1905</v>
      </c>
      <c r="BW7" s="2277"/>
      <c r="BX7" s="2277" t="s">
        <v>1906</v>
      </c>
      <c r="BY7" s="2277"/>
      <c r="BZ7" s="2279" t="s">
        <v>1907</v>
      </c>
      <c r="CA7" s="1446"/>
      <c r="CB7" s="1314"/>
      <c r="CC7" s="1434"/>
    </row>
    <row r="8" spans="2:81" ht="16" customHeight="1" x14ac:dyDescent="0.45">
      <c r="B8" s="2282"/>
      <c r="C8" s="2278"/>
      <c r="D8" s="2278"/>
      <c r="E8" s="2278"/>
      <c r="F8" s="2278"/>
      <c r="G8" s="2278"/>
      <c r="H8" s="2278"/>
      <c r="I8" s="2278"/>
      <c r="J8" s="2278"/>
      <c r="K8" s="2278"/>
      <c r="L8" s="2278"/>
      <c r="M8" s="2278"/>
      <c r="N8" s="2278"/>
      <c r="O8" s="2278"/>
      <c r="P8" s="2278"/>
      <c r="Q8" s="2278"/>
      <c r="R8" s="2278"/>
      <c r="S8" s="2278"/>
      <c r="T8" s="1811" t="s">
        <v>1729</v>
      </c>
      <c r="U8" s="1811" t="s">
        <v>1730</v>
      </c>
      <c r="V8" s="2280"/>
      <c r="W8" s="1446"/>
      <c r="X8" s="2282"/>
      <c r="Y8" s="2278"/>
      <c r="Z8" s="2278"/>
      <c r="AA8" s="2278"/>
      <c r="AB8" s="2278"/>
      <c r="AC8" s="2278"/>
      <c r="AD8" s="2278"/>
      <c r="AE8" s="2278"/>
      <c r="AF8" s="2278"/>
      <c r="AG8" s="2278"/>
      <c r="AH8" s="1811" t="s">
        <v>230</v>
      </c>
      <c r="AI8" s="1811" t="s">
        <v>246</v>
      </c>
      <c r="AJ8" s="1811" t="s">
        <v>1731</v>
      </c>
      <c r="AK8" s="2278"/>
      <c r="AL8" s="2280"/>
      <c r="AM8" s="2280"/>
      <c r="AN8" s="2282"/>
      <c r="AO8" s="2278"/>
      <c r="AP8" s="2278"/>
      <c r="AQ8" s="2280"/>
      <c r="AR8" s="1446"/>
      <c r="AS8" s="2286"/>
      <c r="AT8" s="2288"/>
      <c r="AU8" s="2288"/>
      <c r="AV8" s="2288"/>
      <c r="AW8" s="2288"/>
      <c r="AX8" s="2288"/>
      <c r="AY8" s="2288"/>
      <c r="AZ8" s="2288"/>
      <c r="BA8" s="2288"/>
      <c r="BB8" s="2288"/>
      <c r="BC8" s="2288"/>
      <c r="BD8" s="2284"/>
      <c r="BE8" s="1446"/>
      <c r="BF8" s="2286"/>
      <c r="BG8" s="2288"/>
      <c r="BH8" s="2288"/>
      <c r="BI8" s="2288"/>
      <c r="BJ8" s="2288"/>
      <c r="BK8" s="2288"/>
      <c r="BL8" s="2288"/>
      <c r="BM8" s="2288"/>
      <c r="BN8" s="2288"/>
      <c r="BO8" s="2288"/>
      <c r="BP8" s="2288"/>
      <c r="BQ8" s="2284"/>
      <c r="BR8" s="1446"/>
      <c r="BS8" s="1810" t="s">
        <v>32</v>
      </c>
      <c r="BT8" s="1811" t="s">
        <v>1575</v>
      </c>
      <c r="BU8" s="1811" t="s">
        <v>5713</v>
      </c>
      <c r="BV8" s="1811" t="s">
        <v>1575</v>
      </c>
      <c r="BW8" s="1811" t="s">
        <v>5713</v>
      </c>
      <c r="BX8" s="1811" t="s">
        <v>1908</v>
      </c>
      <c r="BY8" s="1811" t="s">
        <v>1909</v>
      </c>
      <c r="BZ8" s="2280"/>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BO7:BO8"/>
    <mergeCell ref="BP7:BP8"/>
    <mergeCell ref="BQ7:BQ8"/>
    <mergeCell ref="BF6:BQ6"/>
    <mergeCell ref="BF7:BF8"/>
    <mergeCell ref="BG7:BG8"/>
    <mergeCell ref="BH7:BH8"/>
    <mergeCell ref="BI7:BI8"/>
    <mergeCell ref="BJ7:BJ8"/>
    <mergeCell ref="BK7:BK8"/>
    <mergeCell ref="BL7:BL8"/>
    <mergeCell ref="BM7:BM8"/>
    <mergeCell ref="BN7:BN8"/>
    <mergeCell ref="AY7:AY8"/>
    <mergeCell ref="AZ7:AZ8"/>
    <mergeCell ref="BA7:BA8"/>
    <mergeCell ref="BB7:BB8"/>
    <mergeCell ref="BC7:BC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K7:K8"/>
    <mergeCell ref="L7:L8"/>
    <mergeCell ref="M7:M8"/>
    <mergeCell ref="T7:U7"/>
    <mergeCell ref="V7:V8"/>
    <mergeCell ref="B6:B8"/>
    <mergeCell ref="C6:C8"/>
    <mergeCell ref="D6:D8"/>
    <mergeCell ref="E6:E8"/>
    <mergeCell ref="F6:F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324" t="s">
        <v>1748</v>
      </c>
      <c r="H12" s="2324"/>
      <c r="I12" s="2324"/>
      <c r="J12" s="2324"/>
      <c r="K12" s="2324"/>
      <c r="L12" s="2324"/>
      <c r="M12" s="2324"/>
      <c r="N12" s="2324"/>
      <c r="O12" s="2324"/>
      <c r="P12" s="2324"/>
    </row>
    <row r="13" spans="5:18" ht="12" customHeight="1" x14ac:dyDescent="0.45">
      <c r="G13" s="2324" t="s">
        <v>1749</v>
      </c>
      <c r="H13" s="2324"/>
      <c r="I13" s="2324"/>
      <c r="J13" s="2324"/>
      <c r="K13" s="2324"/>
      <c r="L13" s="2324"/>
      <c r="M13" s="2324"/>
      <c r="N13" s="2324"/>
      <c r="O13" s="2324"/>
      <c r="P13" s="2324"/>
    </row>
    <row r="14" spans="5:18" ht="18" customHeight="1" x14ac:dyDescent="0.45">
      <c r="G14" s="2324"/>
      <c r="H14" s="2324"/>
      <c r="I14" s="2324"/>
      <c r="J14" s="2324"/>
      <c r="K14" s="2324"/>
      <c r="L14" s="2324"/>
      <c r="M14" s="2324"/>
      <c r="N14" s="2324"/>
      <c r="O14" s="2324"/>
      <c r="P14" s="2324"/>
    </row>
    <row r="15" spans="5:18" ht="13.5" customHeight="1" x14ac:dyDescent="0.45">
      <c r="G15" s="2324" t="str">
        <f>"Căn cứ nhu cầu hoạt động của "&amp;KB_CTy&amp;" và xét khả năng của người lao động;"</f>
        <v>Căn cứ nhu cầu hoạt động của  và xét khả năng của người lao động;</v>
      </c>
      <c r="H15" s="2324"/>
      <c r="I15" s="2324"/>
      <c r="J15" s="2324"/>
      <c r="K15" s="2324"/>
      <c r="L15" s="2324"/>
      <c r="M15" s="2324"/>
      <c r="N15" s="2324"/>
      <c r="O15" s="2324"/>
      <c r="P15" s="2324"/>
    </row>
    <row r="16" spans="5:18" ht="9" customHeight="1" x14ac:dyDescent="0.45"/>
    <row r="17" spans="5:17" ht="18" customHeight="1" x14ac:dyDescent="0.45">
      <c r="F17" s="2325" t="s">
        <v>2041</v>
      </c>
      <c r="G17" s="2325"/>
      <c r="H17" s="2325"/>
      <c r="I17" s="2325"/>
      <c r="J17" s="2325"/>
      <c r="K17" s="2325"/>
      <c r="L17" s="2325"/>
      <c r="M17" s="2325"/>
      <c r="N17" s="2325"/>
      <c r="O17" s="2325"/>
      <c r="P17" s="2325"/>
      <c r="Q17" s="2325"/>
    </row>
    <row r="18" spans="5:17" ht="18" customHeight="1" x14ac:dyDescent="0.45">
      <c r="F18" s="2325"/>
      <c r="G18" s="2325"/>
      <c r="H18" s="2325"/>
      <c r="I18" s="2325"/>
      <c r="J18" s="2325"/>
      <c r="K18" s="2325"/>
      <c r="L18" s="2325"/>
      <c r="M18" s="2325"/>
      <c r="N18" s="2325"/>
      <c r="O18" s="2325"/>
      <c r="P18" s="2325"/>
      <c r="Q18" s="2325"/>
    </row>
    <row r="19" spans="5:17" x14ac:dyDescent="0.45">
      <c r="F19" s="2325"/>
      <c r="G19" s="2325"/>
      <c r="H19" s="2325"/>
      <c r="I19" s="2325"/>
      <c r="J19" s="2325"/>
      <c r="K19" s="2325"/>
      <c r="L19" s="2325"/>
      <c r="M19" s="2325"/>
      <c r="N19" s="2325"/>
      <c r="O19" s="2325"/>
      <c r="P19" s="2325"/>
      <c r="Q19" s="2325"/>
    </row>
    <row r="20" spans="5:17" ht="30" customHeight="1" x14ac:dyDescent="0.45">
      <c r="F20" s="2326" t="s">
        <v>1750</v>
      </c>
      <c r="G20" s="2327"/>
      <c r="H20" s="2327" t="s">
        <v>1751</v>
      </c>
      <c r="I20" s="2327"/>
      <c r="J20" s="2327"/>
      <c r="K20" s="2327"/>
      <c r="L20" s="2327"/>
      <c r="M20" s="2327" t="s">
        <v>1752</v>
      </c>
      <c r="N20" s="2327"/>
      <c r="O20" s="2327"/>
      <c r="P20" s="2327"/>
      <c r="Q20" s="2328"/>
    </row>
    <row r="21" spans="5:17" ht="18" customHeight="1" x14ac:dyDescent="0.45">
      <c r="F21" s="2329" t="s">
        <v>1753</v>
      </c>
      <c r="G21" s="2330"/>
      <c r="H21" s="2331">
        <f>KB_CTy</f>
        <v>0</v>
      </c>
      <c r="I21" s="2331"/>
      <c r="J21" s="2331"/>
      <c r="K21" s="2331"/>
      <c r="L21" s="2331"/>
      <c r="M21" s="2331" t="s">
        <v>1875</v>
      </c>
      <c r="N21" s="2331"/>
      <c r="O21" s="2331"/>
      <c r="P21" s="2331"/>
      <c r="Q21" s="2332"/>
    </row>
    <row r="22" spans="5:17" ht="18" customHeight="1" x14ac:dyDescent="0.45">
      <c r="F22" s="2315" t="s">
        <v>1754</v>
      </c>
      <c r="G22" s="2316"/>
      <c r="H22" s="2322" t="str">
        <f>"Mã số thuế: "&amp;KB_MST</f>
        <v xml:space="preserve">Mã số thuế: </v>
      </c>
      <c r="I22" s="2322"/>
      <c r="J22" s="2322"/>
      <c r="K22" s="2322"/>
      <c r="L22" s="2322"/>
      <c r="M22" s="2322" t="s">
        <v>1826</v>
      </c>
      <c r="N22" s="2322"/>
      <c r="O22" s="2322"/>
      <c r="P22" s="2322"/>
      <c r="Q22" s="2323"/>
    </row>
    <row r="23" spans="5:17" ht="18" customHeight="1" x14ac:dyDescent="0.45">
      <c r="E23" s="1258" t="s">
        <v>1821</v>
      </c>
      <c r="F23" s="2315"/>
      <c r="G23" s="2316"/>
      <c r="H23" s="2322" t="s">
        <v>1819</v>
      </c>
      <c r="I23" s="2322"/>
      <c r="J23" s="2322"/>
      <c r="K23" s="2322"/>
      <c r="L23" s="2322"/>
      <c r="M23" s="2322" t="s">
        <v>1827</v>
      </c>
      <c r="N23" s="2322"/>
      <c r="O23" s="2322"/>
      <c r="P23" s="2322"/>
      <c r="Q23" s="2323"/>
    </row>
    <row r="24" spans="5:17" ht="18" customHeight="1" x14ac:dyDescent="0.45">
      <c r="E24" s="1258" t="s">
        <v>1822</v>
      </c>
      <c r="F24" s="2315"/>
      <c r="G24" s="2316"/>
      <c r="H24" s="2322" t="s">
        <v>1820</v>
      </c>
      <c r="I24" s="2322"/>
      <c r="J24" s="2322"/>
      <c r="K24" s="2322"/>
      <c r="L24" s="2322"/>
      <c r="M24" s="2322" t="s">
        <v>1828</v>
      </c>
      <c r="N24" s="2322"/>
      <c r="O24" s="2322"/>
      <c r="P24" s="2322"/>
      <c r="Q24" s="2323"/>
    </row>
    <row r="25" spans="5:17" ht="18" customHeight="1" x14ac:dyDescent="0.45">
      <c r="F25" s="2320" t="s">
        <v>1702</v>
      </c>
      <c r="G25" s="2321"/>
      <c r="H25" s="2322" t="str">
        <f>"Điện thoại: "&amp;KB_DT</f>
        <v xml:space="preserve">Điện thoại: </v>
      </c>
      <c r="I25" s="2322"/>
      <c r="J25" s="2322"/>
      <c r="K25" s="2322"/>
      <c r="L25" s="2322"/>
      <c r="M25" s="2322" t="s">
        <v>1829</v>
      </c>
      <c r="N25" s="2322"/>
      <c r="O25" s="2322"/>
      <c r="P25" s="2322"/>
      <c r="Q25" s="2323"/>
    </row>
    <row r="26" spans="5:17" ht="18" customHeight="1" x14ac:dyDescent="0.45">
      <c r="F26" s="2320"/>
      <c r="G26" s="2321"/>
      <c r="H26" s="2322" t="str">
        <f>"Fax: "&amp;KB_Fax</f>
        <v xml:space="preserve">Fax: </v>
      </c>
      <c r="I26" s="2322"/>
      <c r="J26" s="2322"/>
      <c r="K26" s="2322"/>
      <c r="L26" s="2322"/>
      <c r="M26" s="2322" t="s">
        <v>1755</v>
      </c>
      <c r="N26" s="2322"/>
      <c r="O26" s="2322"/>
      <c r="P26" s="2322"/>
      <c r="Q26" s="2323"/>
    </row>
    <row r="27" spans="5:17" ht="18" customHeight="1" x14ac:dyDescent="0.45">
      <c r="F27" s="2320"/>
      <c r="G27" s="2321"/>
      <c r="H27" s="2322" t="str">
        <f>"Email: "&amp;KB_Email</f>
        <v xml:space="preserve">Email: </v>
      </c>
      <c r="I27" s="2322"/>
      <c r="J27" s="2322"/>
      <c r="K27" s="2322"/>
      <c r="L27" s="2322"/>
      <c r="M27" s="2322" t="s">
        <v>1830</v>
      </c>
      <c r="N27" s="2322"/>
      <c r="O27" s="2322"/>
      <c r="P27" s="2322"/>
      <c r="Q27" s="2323"/>
    </row>
    <row r="28" spans="5:17" ht="29.25" customHeight="1" x14ac:dyDescent="0.45">
      <c r="F28" s="2315" t="s">
        <v>851</v>
      </c>
      <c r="G28" s="2316"/>
      <c r="H28" s="2317">
        <f>KB_DC</f>
        <v>0</v>
      </c>
      <c r="I28" s="2317"/>
      <c r="J28" s="2317"/>
      <c r="K28" s="2317"/>
      <c r="L28" s="2317"/>
      <c r="M28" s="2318"/>
      <c r="N28" s="2318"/>
      <c r="O28" s="2318"/>
      <c r="P28" s="2318"/>
      <c r="Q28" s="2319"/>
    </row>
    <row r="29" spans="5:17" ht="18" customHeight="1" x14ac:dyDescent="0.45">
      <c r="F29" s="2320" t="s">
        <v>1756</v>
      </c>
      <c r="G29" s="2321"/>
      <c r="H29" s="2317">
        <f>KB_GD</f>
        <v>0</v>
      </c>
      <c r="I29" s="2317"/>
      <c r="J29" s="2317"/>
      <c r="K29" s="2317"/>
      <c r="L29" s="2317"/>
      <c r="M29" s="2322"/>
      <c r="N29" s="2322"/>
      <c r="O29" s="2322"/>
      <c r="P29" s="2322"/>
      <c r="Q29" s="232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296" t="s">
        <v>1770</v>
      </c>
      <c r="H46" s="2296"/>
      <c r="I46" s="2296"/>
      <c r="J46" s="2296"/>
      <c r="K46" s="2296"/>
      <c r="L46" s="2296"/>
      <c r="M46" s="2296"/>
      <c r="N46" s="2296"/>
      <c r="O46" s="2296"/>
      <c r="P46" s="2296"/>
      <c r="Q46" s="2296"/>
    </row>
    <row r="47" spans="6:17" ht="8.25" customHeight="1" x14ac:dyDescent="0.45">
      <c r="G47" s="2296"/>
      <c r="H47" s="2296"/>
      <c r="I47" s="2296"/>
      <c r="J47" s="2296"/>
      <c r="K47" s="2296"/>
      <c r="L47" s="2296"/>
      <c r="M47" s="2296"/>
      <c r="N47" s="2296"/>
      <c r="O47" s="2296"/>
      <c r="P47" s="2296"/>
      <c r="Q47" s="2296"/>
    </row>
    <row r="48" spans="6:17" ht="18" customHeight="1" x14ac:dyDescent="0.45">
      <c r="G48" s="2296"/>
      <c r="H48" s="2296"/>
      <c r="I48" s="2296"/>
      <c r="J48" s="2296"/>
      <c r="K48" s="2296"/>
      <c r="L48" s="2296"/>
      <c r="M48" s="2296"/>
      <c r="N48" s="2296"/>
      <c r="O48" s="2296"/>
      <c r="P48" s="2296"/>
      <c r="Q48" s="229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296" t="s">
        <v>1772</v>
      </c>
      <c r="H51" s="2296"/>
      <c r="I51" s="2296"/>
      <c r="J51" s="2296"/>
      <c r="K51" s="2296"/>
      <c r="L51" s="2296"/>
      <c r="M51" s="2296"/>
      <c r="N51" s="2296"/>
      <c r="O51" s="2296"/>
      <c r="P51" s="2296"/>
      <c r="Q51" s="2296"/>
    </row>
    <row r="52" spans="6:17" ht="15" customHeight="1" x14ac:dyDescent="0.45">
      <c r="G52" s="2296"/>
      <c r="H52" s="2296"/>
      <c r="I52" s="2296"/>
      <c r="J52" s="2296"/>
      <c r="K52" s="2296"/>
      <c r="L52" s="2296"/>
      <c r="M52" s="2296"/>
      <c r="N52" s="2296"/>
      <c r="O52" s="2296"/>
      <c r="P52" s="2296"/>
      <c r="Q52" s="2296"/>
    </row>
    <row r="53" spans="6:17" ht="11.25" customHeight="1" x14ac:dyDescent="0.45">
      <c r="G53" s="2296"/>
      <c r="H53" s="2296"/>
      <c r="I53" s="2296"/>
      <c r="J53" s="2296"/>
      <c r="K53" s="2296"/>
      <c r="L53" s="2296"/>
      <c r="M53" s="2296"/>
      <c r="N53" s="2296"/>
      <c r="O53" s="2296"/>
      <c r="P53" s="2296"/>
      <c r="Q53" s="2296"/>
    </row>
    <row r="54" spans="6:17" ht="18" customHeight="1" x14ac:dyDescent="0.45"/>
    <row r="55" spans="6:17" ht="18" customHeight="1" x14ac:dyDescent="0.45">
      <c r="F55" s="1261" t="s">
        <v>1773</v>
      </c>
    </row>
    <row r="56" spans="6:17" ht="18" customHeight="1" x14ac:dyDescent="0.45">
      <c r="F56" s="2296" t="s">
        <v>1774</v>
      </c>
      <c r="G56" s="2296"/>
      <c r="H56" s="2296"/>
      <c r="I56" s="2296"/>
      <c r="J56" s="2296"/>
      <c r="K56" s="2296"/>
      <c r="L56" s="2296"/>
      <c r="M56" s="2296"/>
      <c r="N56" s="2296"/>
      <c r="O56" s="2296"/>
      <c r="P56" s="2296"/>
      <c r="Q56" s="2296"/>
    </row>
    <row r="57" spans="6:17" ht="21" customHeight="1" x14ac:dyDescent="0.45">
      <c r="F57" s="2296"/>
      <c r="G57" s="2296"/>
      <c r="H57" s="2296"/>
      <c r="I57" s="2296"/>
      <c r="J57" s="2296"/>
      <c r="K57" s="2296"/>
      <c r="L57" s="2296"/>
      <c r="M57" s="2296"/>
      <c r="N57" s="2296"/>
      <c r="O57" s="2296"/>
      <c r="P57" s="2296"/>
      <c r="Q57" s="2296"/>
    </row>
    <row r="58" spans="6:17" ht="29.25" customHeight="1" x14ac:dyDescent="0.45">
      <c r="G58" s="2297" t="s">
        <v>1775</v>
      </c>
      <c r="H58" s="2297"/>
      <c r="I58" s="2297"/>
      <c r="J58" s="2297" t="s">
        <v>1776</v>
      </c>
      <c r="K58" s="2297"/>
      <c r="L58" s="2297" t="s">
        <v>1777</v>
      </c>
      <c r="M58" s="2297"/>
      <c r="N58" s="2297"/>
      <c r="O58" s="2297" t="s">
        <v>1778</v>
      </c>
      <c r="P58" s="2297"/>
      <c r="Q58" s="2297"/>
    </row>
    <row r="59" spans="6:17" ht="17.25" customHeight="1" x14ac:dyDescent="0.45">
      <c r="F59" s="1263"/>
      <c r="G59" s="2307" t="s">
        <v>1779</v>
      </c>
      <c r="H59" s="2307"/>
      <c r="I59" s="2307"/>
      <c r="J59" s="2308"/>
      <c r="K59" s="2308"/>
      <c r="L59" s="2309"/>
      <c r="M59" s="2309"/>
      <c r="N59" s="2309"/>
      <c r="O59" s="2309"/>
      <c r="P59" s="2309"/>
      <c r="Q59" s="2309"/>
    </row>
    <row r="60" spans="6:17" ht="17.25" customHeight="1" x14ac:dyDescent="0.45">
      <c r="F60" s="1264"/>
      <c r="G60" s="2305" t="s">
        <v>1746</v>
      </c>
      <c r="H60" s="2305"/>
      <c r="I60" s="2305"/>
      <c r="J60" s="2300"/>
      <c r="K60" s="2300"/>
      <c r="L60" s="2306"/>
      <c r="M60" s="2306"/>
      <c r="N60" s="2306"/>
      <c r="O60" s="2306"/>
      <c r="P60" s="2306"/>
      <c r="Q60" s="2306"/>
    </row>
    <row r="61" spans="6:17" ht="17.25" customHeight="1" x14ac:dyDescent="0.45">
      <c r="F61" s="1264"/>
      <c r="G61" s="2305" t="s">
        <v>1780</v>
      </c>
      <c r="H61" s="2305"/>
      <c r="I61" s="2305"/>
      <c r="J61" s="2300"/>
      <c r="K61" s="2300"/>
      <c r="L61" s="2306"/>
      <c r="M61" s="2306"/>
      <c r="N61" s="2306"/>
      <c r="O61" s="2306"/>
      <c r="P61" s="2306"/>
      <c r="Q61" s="2306"/>
    </row>
    <row r="62" spans="6:17" ht="17.25" customHeight="1" x14ac:dyDescent="0.45">
      <c r="F62" s="1265"/>
      <c r="G62" s="2303" t="s">
        <v>1781</v>
      </c>
      <c r="H62" s="2303"/>
      <c r="I62" s="2303"/>
      <c r="J62" s="2298"/>
      <c r="K62" s="2298"/>
      <c r="L62" s="2304"/>
      <c r="M62" s="2304"/>
      <c r="N62" s="2304"/>
      <c r="O62" s="2304"/>
      <c r="P62" s="2304"/>
      <c r="Q62" s="2304"/>
    </row>
    <row r="63" spans="6:17" ht="9.75" customHeight="1" x14ac:dyDescent="0.45"/>
    <row r="64" spans="6:17" ht="31.5" customHeight="1" x14ac:dyDescent="0.45">
      <c r="G64" s="2296" t="s">
        <v>1782</v>
      </c>
      <c r="H64" s="2296"/>
      <c r="I64" s="2296"/>
      <c r="J64" s="2296"/>
      <c r="K64" s="2296"/>
      <c r="L64" s="2296"/>
      <c r="M64" s="2296"/>
      <c r="N64" s="2296"/>
      <c r="O64" s="2296"/>
      <c r="P64" s="2296"/>
      <c r="Q64" s="2296"/>
    </row>
    <row r="65" spans="6:17" ht="15" customHeight="1" x14ac:dyDescent="0.45">
      <c r="G65" s="2296"/>
      <c r="H65" s="2296"/>
      <c r="I65" s="2296"/>
      <c r="J65" s="2296"/>
      <c r="K65" s="2296"/>
      <c r="L65" s="2296"/>
      <c r="M65" s="2296"/>
      <c r="N65" s="2296"/>
      <c r="O65" s="2296"/>
      <c r="P65" s="2296"/>
      <c r="Q65" s="2296"/>
    </row>
    <row r="66" spans="6:17" ht="27" customHeight="1" x14ac:dyDescent="0.45">
      <c r="G66" s="2296" t="s">
        <v>1783</v>
      </c>
      <c r="H66" s="2296"/>
      <c r="I66" s="2296"/>
      <c r="J66" s="2296"/>
      <c r="K66" s="2296"/>
      <c r="L66" s="2296"/>
      <c r="M66" s="2296"/>
      <c r="N66" s="2296"/>
      <c r="O66" s="2296"/>
      <c r="P66" s="2296"/>
      <c r="Q66" s="2296"/>
    </row>
    <row r="67" spans="6:17" ht="14.25" customHeight="1" x14ac:dyDescent="0.45">
      <c r="G67" s="2296"/>
      <c r="H67" s="2296"/>
      <c r="I67" s="2296"/>
      <c r="J67" s="2296"/>
      <c r="K67" s="2296"/>
      <c r="L67" s="2296"/>
      <c r="M67" s="2296"/>
      <c r="N67" s="2296"/>
      <c r="O67" s="2296"/>
      <c r="P67" s="2296"/>
      <c r="Q67" s="2296"/>
    </row>
    <row r="68" spans="6:17" ht="18.75" customHeight="1" x14ac:dyDescent="0.45"/>
    <row r="69" spans="6:17" ht="18.75" customHeight="1" x14ac:dyDescent="0.45">
      <c r="F69" s="2301" t="s">
        <v>1784</v>
      </c>
      <c r="G69" s="2301"/>
      <c r="H69" s="2301"/>
      <c r="I69" s="2301"/>
      <c r="J69" s="2301"/>
      <c r="K69" s="2301"/>
      <c r="L69" s="2301"/>
      <c r="M69" s="2301"/>
      <c r="N69" s="2301"/>
      <c r="O69" s="2301"/>
      <c r="P69" s="2301"/>
      <c r="Q69" s="2301"/>
    </row>
    <row r="70" spans="6:17" ht="18.75" customHeight="1" x14ac:dyDescent="0.45">
      <c r="F70" s="2301"/>
      <c r="G70" s="2301"/>
      <c r="H70" s="2301"/>
      <c r="I70" s="2301"/>
      <c r="J70" s="2301"/>
      <c r="K70" s="2301"/>
      <c r="L70" s="2301"/>
      <c r="M70" s="2301"/>
      <c r="N70" s="2301"/>
      <c r="O70" s="2301"/>
      <c r="P70" s="2301"/>
      <c r="Q70" s="2301"/>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296" t="s">
        <v>2521</v>
      </c>
      <c r="H75" s="2296"/>
      <c r="I75" s="2296"/>
      <c r="J75" s="2296"/>
      <c r="K75" s="2296"/>
      <c r="L75" s="2296"/>
      <c r="M75" s="2296"/>
      <c r="N75" s="2296"/>
      <c r="O75" s="2296"/>
      <c r="P75" s="2296"/>
    </row>
    <row r="76" spans="6:17" ht="18.75" customHeight="1" x14ac:dyDescent="0.45">
      <c r="G76" s="2296"/>
      <c r="H76" s="2296"/>
      <c r="I76" s="2296"/>
      <c r="J76" s="2296"/>
      <c r="K76" s="2296"/>
      <c r="L76" s="2296"/>
      <c r="M76" s="2296"/>
      <c r="N76" s="2296"/>
      <c r="O76" s="2296"/>
      <c r="P76" s="2296"/>
    </row>
    <row r="77" spans="6:17" ht="18.75" customHeight="1" x14ac:dyDescent="0.45">
      <c r="G77" s="2296"/>
      <c r="H77" s="2296"/>
      <c r="I77" s="2296"/>
      <c r="J77" s="2296"/>
      <c r="K77" s="2296"/>
      <c r="L77" s="2296"/>
      <c r="M77" s="2296"/>
      <c r="N77" s="2296"/>
      <c r="O77" s="2296"/>
      <c r="P77" s="2296"/>
    </row>
    <row r="78" spans="6:17" ht="18.75" customHeight="1" x14ac:dyDescent="0.45">
      <c r="G78" s="2296"/>
      <c r="H78" s="2296"/>
      <c r="I78" s="2296"/>
      <c r="J78" s="2296"/>
      <c r="K78" s="2296"/>
      <c r="L78" s="2296"/>
      <c r="M78" s="2296"/>
      <c r="N78" s="2296"/>
      <c r="O78" s="2296"/>
      <c r="P78" s="2296"/>
    </row>
    <row r="79" spans="6:17" ht="18.75" customHeight="1" x14ac:dyDescent="0.45">
      <c r="F79" s="1252" t="s">
        <v>2522</v>
      </c>
    </row>
    <row r="80" spans="6:17" ht="18.75" customHeight="1" x14ac:dyDescent="0.45">
      <c r="F80" s="1252" t="s">
        <v>1789</v>
      </c>
    </row>
    <row r="81" spans="6:17" ht="18.75" customHeight="1" x14ac:dyDescent="0.45">
      <c r="G81" s="2296" t="s">
        <v>2523</v>
      </c>
      <c r="H81" s="2296"/>
      <c r="I81" s="2296"/>
      <c r="J81" s="2296"/>
      <c r="K81" s="2296"/>
      <c r="L81" s="2296"/>
      <c r="M81" s="2296"/>
      <c r="N81" s="2296"/>
      <c r="O81" s="2296"/>
      <c r="P81" s="2296"/>
      <c r="Q81" s="2296"/>
    </row>
    <row r="82" spans="6:17" ht="18.75" customHeight="1" x14ac:dyDescent="0.45">
      <c r="G82" s="2296"/>
      <c r="H82" s="2296"/>
      <c r="I82" s="2296"/>
      <c r="J82" s="2296"/>
      <c r="K82" s="2296"/>
      <c r="L82" s="2296"/>
      <c r="M82" s="2296"/>
      <c r="N82" s="2296"/>
      <c r="O82" s="2296"/>
      <c r="P82" s="2296"/>
      <c r="Q82" s="2296"/>
    </row>
    <row r="83" spans="6:17" ht="18.75" customHeight="1" x14ac:dyDescent="0.45">
      <c r="G83" s="2296"/>
      <c r="H83" s="2296"/>
      <c r="I83" s="2296"/>
      <c r="J83" s="2296"/>
      <c r="K83" s="2296"/>
      <c r="L83" s="2296"/>
      <c r="M83" s="2296"/>
      <c r="N83" s="2296"/>
      <c r="O83" s="2296"/>
      <c r="P83" s="2296"/>
      <c r="Q83" s="2296"/>
    </row>
    <row r="84" spans="6:17" ht="18.75" customHeight="1" x14ac:dyDescent="0.45">
      <c r="G84" s="2296" t="s">
        <v>2524</v>
      </c>
      <c r="H84" s="2296"/>
      <c r="I84" s="2296"/>
      <c r="J84" s="2296"/>
      <c r="K84" s="2296"/>
      <c r="L84" s="2296"/>
      <c r="M84" s="2296"/>
      <c r="N84" s="2296"/>
      <c r="O84" s="2296"/>
      <c r="P84" s="2296"/>
      <c r="Q84" s="2296"/>
    </row>
    <row r="85" spans="6:17" ht="18.75" customHeight="1" x14ac:dyDescent="0.45">
      <c r="G85" s="2296"/>
      <c r="H85" s="2296"/>
      <c r="I85" s="2296"/>
      <c r="J85" s="2296"/>
      <c r="K85" s="2296"/>
      <c r="L85" s="2296"/>
      <c r="M85" s="2296"/>
      <c r="N85" s="2296"/>
      <c r="O85" s="2296"/>
      <c r="P85" s="2296"/>
      <c r="Q85" s="229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02" t="s">
        <v>1792</v>
      </c>
      <c r="G94" s="2302"/>
      <c r="H94" s="2302"/>
      <c r="I94" s="2302"/>
      <c r="J94" s="2302"/>
      <c r="K94" s="2302"/>
      <c r="L94" s="2302"/>
      <c r="M94" s="2302"/>
      <c r="N94" s="2302"/>
      <c r="O94" s="2302"/>
      <c r="P94" s="2302"/>
      <c r="Q94" s="2302"/>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296" t="s">
        <v>2533</v>
      </c>
      <c r="G100" s="2296"/>
      <c r="H100" s="2296"/>
      <c r="I100" s="2296"/>
      <c r="J100" s="2296"/>
      <c r="K100" s="2296"/>
      <c r="L100" s="2296"/>
      <c r="M100" s="2296"/>
      <c r="N100" s="2296"/>
      <c r="O100" s="2296"/>
      <c r="P100" s="2296"/>
      <c r="Q100" s="2296"/>
    </row>
    <row r="101" spans="6:17" ht="17.25" customHeight="1" x14ac:dyDescent="0.45">
      <c r="F101" s="2296"/>
      <c r="G101" s="2296"/>
      <c r="H101" s="2296"/>
      <c r="I101" s="2296"/>
      <c r="J101" s="2296"/>
      <c r="K101" s="2296"/>
      <c r="L101" s="2296"/>
      <c r="M101" s="2296"/>
      <c r="N101" s="2296"/>
      <c r="O101" s="2296"/>
      <c r="P101" s="2296"/>
      <c r="Q101" s="2296"/>
    </row>
    <row r="102" spans="6:17" ht="13.5" customHeight="1" x14ac:dyDescent="0.45">
      <c r="F102" s="1251" t="s">
        <v>2534</v>
      </c>
    </row>
    <row r="103" spans="6:17" ht="29.25" customHeight="1" x14ac:dyDescent="0.45">
      <c r="F103" s="2296" t="s">
        <v>2535</v>
      </c>
      <c r="G103" s="2296"/>
      <c r="H103" s="2296"/>
      <c r="I103" s="2296"/>
      <c r="J103" s="2296"/>
      <c r="K103" s="2296"/>
      <c r="L103" s="2296"/>
      <c r="M103" s="2296"/>
      <c r="N103" s="2296"/>
      <c r="O103" s="2296"/>
      <c r="P103" s="2296"/>
      <c r="Q103" s="2296"/>
    </row>
    <row r="104" spans="6:17" ht="18.75" customHeight="1" x14ac:dyDescent="0.45">
      <c r="F104" s="2296"/>
      <c r="G104" s="2296"/>
      <c r="H104" s="2296"/>
      <c r="I104" s="2296"/>
      <c r="J104" s="2296"/>
      <c r="K104" s="2296"/>
      <c r="L104" s="2296"/>
      <c r="M104" s="2296"/>
      <c r="N104" s="2296"/>
      <c r="O104" s="2296"/>
      <c r="P104" s="2296"/>
      <c r="Q104" s="2296"/>
    </row>
    <row r="105" spans="6:17" ht="18.75" customHeight="1" x14ac:dyDescent="0.45">
      <c r="F105" s="2296" t="s">
        <v>2536</v>
      </c>
      <c r="G105" s="2296"/>
      <c r="H105" s="2296"/>
      <c r="I105" s="2296"/>
      <c r="J105" s="2296"/>
      <c r="K105" s="2296"/>
      <c r="L105" s="2296"/>
      <c r="M105" s="2296"/>
      <c r="N105" s="2296"/>
      <c r="O105" s="2296"/>
      <c r="P105" s="2296"/>
      <c r="Q105" s="2296"/>
    </row>
    <row r="106" spans="6:17" ht="27.75" customHeight="1" x14ac:dyDescent="0.45">
      <c r="F106" s="2296"/>
      <c r="G106" s="2296"/>
      <c r="H106" s="2296"/>
      <c r="I106" s="2296"/>
      <c r="J106" s="2296"/>
      <c r="K106" s="2296"/>
      <c r="L106" s="2296"/>
      <c r="M106" s="2296"/>
      <c r="N106" s="2296"/>
      <c r="O106" s="2296"/>
      <c r="P106" s="2296"/>
      <c r="Q106" s="229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297" t="s">
        <v>1797</v>
      </c>
      <c r="H111" s="2297"/>
      <c r="I111" s="2297"/>
      <c r="J111" s="2297" t="s">
        <v>230</v>
      </c>
      <c r="K111" s="2297"/>
      <c r="L111" s="2297" t="s">
        <v>1798</v>
      </c>
      <c r="M111" s="2297"/>
      <c r="N111" s="2297" t="s">
        <v>1799</v>
      </c>
      <c r="O111" s="2297"/>
      <c r="P111" s="2297" t="s">
        <v>22</v>
      </c>
      <c r="Q111" s="2297"/>
    </row>
    <row r="112" spans="6:17" ht="18.75" customHeight="1" x14ac:dyDescent="0.45">
      <c r="F112" s="1263"/>
      <c r="G112" s="2299" t="s">
        <v>1800</v>
      </c>
      <c r="H112" s="2299"/>
      <c r="I112" s="2299"/>
      <c r="J112" s="2299"/>
      <c r="K112" s="2299"/>
      <c r="L112" s="2299"/>
      <c r="M112" s="2299"/>
      <c r="N112" s="2299"/>
      <c r="O112" s="2299"/>
      <c r="P112" s="2299"/>
      <c r="Q112" s="2299"/>
    </row>
    <row r="113" spans="6:17" ht="18.75" customHeight="1" x14ac:dyDescent="0.45">
      <c r="F113" s="1264"/>
      <c r="G113" s="2300"/>
      <c r="H113" s="2300"/>
      <c r="I113" s="2300"/>
      <c r="J113" s="2300"/>
      <c r="K113" s="2300"/>
      <c r="L113" s="2300"/>
      <c r="M113" s="2300"/>
      <c r="N113" s="2300"/>
      <c r="O113" s="2300"/>
      <c r="P113" s="2300"/>
      <c r="Q113" s="2300"/>
    </row>
    <row r="114" spans="6:17" ht="18.75" customHeight="1" x14ac:dyDescent="0.45">
      <c r="F114" s="1265"/>
      <c r="G114" s="2298"/>
      <c r="H114" s="2298"/>
      <c r="I114" s="2298"/>
      <c r="J114" s="2298"/>
      <c r="K114" s="2298"/>
      <c r="L114" s="2298"/>
      <c r="M114" s="2298"/>
      <c r="N114" s="2298"/>
      <c r="O114" s="2298"/>
      <c r="P114" s="2298"/>
      <c r="Q114" s="2298"/>
    </row>
    <row r="115" spans="6:17" ht="18.75" customHeight="1" x14ac:dyDescent="0.45"/>
    <row r="116" spans="6:17" ht="18.75" customHeight="1" x14ac:dyDescent="0.45">
      <c r="F116" s="1261" t="s">
        <v>1801</v>
      </c>
    </row>
    <row r="117" spans="6:17" ht="18.75" customHeight="1" x14ac:dyDescent="0.45">
      <c r="F117" s="2296" t="s">
        <v>2538</v>
      </c>
      <c r="G117" s="2296"/>
      <c r="H117" s="2296"/>
      <c r="I117" s="2296"/>
      <c r="J117" s="2296"/>
      <c r="K117" s="2296"/>
      <c r="L117" s="2296"/>
      <c r="M117" s="2296"/>
      <c r="N117" s="2296"/>
      <c r="O117" s="2296"/>
      <c r="P117" s="2296"/>
      <c r="Q117" s="2296"/>
    </row>
    <row r="118" spans="6:17" ht="34.5" customHeight="1" x14ac:dyDescent="0.45">
      <c r="F118" s="2296"/>
      <c r="G118" s="2296"/>
      <c r="H118" s="2296"/>
      <c r="I118" s="2296"/>
      <c r="J118" s="2296"/>
      <c r="K118" s="2296"/>
      <c r="L118" s="2296"/>
      <c r="M118" s="2296"/>
      <c r="N118" s="2296"/>
      <c r="O118" s="2296"/>
      <c r="P118" s="2296"/>
      <c r="Q118" s="2296"/>
    </row>
    <row r="119" spans="6:17" ht="6.75" customHeight="1" x14ac:dyDescent="0.45">
      <c r="F119" s="2296" t="s">
        <v>2539</v>
      </c>
      <c r="G119" s="2296"/>
      <c r="H119" s="2296"/>
      <c r="I119" s="2296"/>
      <c r="J119" s="2296"/>
      <c r="K119" s="2296"/>
      <c r="L119" s="2296"/>
      <c r="M119" s="2296"/>
      <c r="N119" s="2296"/>
      <c r="O119" s="2296"/>
      <c r="P119" s="2296"/>
      <c r="Q119" s="2296"/>
    </row>
    <row r="120" spans="6:17" ht="18.75" customHeight="1" x14ac:dyDescent="0.45">
      <c r="F120" s="2296"/>
      <c r="G120" s="2296"/>
      <c r="H120" s="2296"/>
      <c r="I120" s="2296"/>
      <c r="J120" s="2296"/>
      <c r="K120" s="2296"/>
      <c r="L120" s="2296"/>
      <c r="M120" s="2296"/>
      <c r="N120" s="2296"/>
      <c r="O120" s="2296"/>
      <c r="P120" s="2296"/>
      <c r="Q120" s="2296"/>
    </row>
    <row r="121" spans="6:17" ht="18.75" customHeight="1" x14ac:dyDescent="0.45"/>
    <row r="122" spans="6:17" ht="18.75" customHeight="1" x14ac:dyDescent="0.45">
      <c r="F122" s="1261" t="s">
        <v>1802</v>
      </c>
    </row>
    <row r="123" spans="6:17" ht="18.75" customHeight="1" x14ac:dyDescent="0.45">
      <c r="F123" s="2296" t="s">
        <v>1803</v>
      </c>
      <c r="G123" s="2296"/>
      <c r="H123" s="2296"/>
      <c r="I123" s="2296"/>
      <c r="J123" s="2296"/>
      <c r="K123" s="2296"/>
      <c r="L123" s="2296"/>
      <c r="M123" s="2296"/>
      <c r="N123" s="2296"/>
      <c r="O123" s="2296"/>
      <c r="P123" s="2296"/>
      <c r="Q123" s="2296"/>
    </row>
    <row r="124" spans="6:17" ht="14.25" customHeight="1" x14ac:dyDescent="0.45">
      <c r="F124" s="2296"/>
      <c r="G124" s="2296"/>
      <c r="H124" s="2296"/>
      <c r="I124" s="2296"/>
      <c r="J124" s="2296"/>
      <c r="K124" s="2296"/>
      <c r="L124" s="2296"/>
      <c r="M124" s="2296"/>
      <c r="N124" s="2296"/>
      <c r="O124" s="2296"/>
      <c r="P124" s="2296"/>
      <c r="Q124" s="2296"/>
    </row>
    <row r="125" spans="6:17" ht="18.75" customHeight="1" x14ac:dyDescent="0.45"/>
    <row r="126" spans="6:17" ht="18.75" customHeight="1" x14ac:dyDescent="0.45">
      <c r="F126" s="1261" t="s">
        <v>1804</v>
      </c>
    </row>
    <row r="127" spans="6:17" ht="18.75" customHeight="1" x14ac:dyDescent="0.45">
      <c r="F127" s="2296" t="s">
        <v>1805</v>
      </c>
      <c r="G127" s="2296"/>
      <c r="H127" s="2296"/>
      <c r="I127" s="2296"/>
      <c r="J127" s="2296"/>
      <c r="K127" s="2296"/>
      <c r="L127" s="2296"/>
      <c r="M127" s="2296"/>
      <c r="N127" s="2296"/>
      <c r="O127" s="2296"/>
      <c r="P127" s="2296"/>
      <c r="Q127" s="2296"/>
    </row>
    <row r="128" spans="6:17" ht="18.75" customHeight="1" x14ac:dyDescent="0.45">
      <c r="F128" s="2296"/>
      <c r="G128" s="2296"/>
      <c r="H128" s="2296"/>
      <c r="I128" s="2296"/>
      <c r="J128" s="2296"/>
      <c r="K128" s="2296"/>
      <c r="L128" s="2296"/>
      <c r="M128" s="2296"/>
      <c r="N128" s="2296"/>
      <c r="O128" s="2296"/>
      <c r="P128" s="2296"/>
      <c r="Q128" s="2296"/>
    </row>
    <row r="129" spans="6:17" ht="24" customHeight="1" x14ac:dyDescent="0.45">
      <c r="F129" s="2296"/>
      <c r="G129" s="2296"/>
      <c r="H129" s="2296"/>
      <c r="I129" s="2296"/>
      <c r="J129" s="2296"/>
      <c r="K129" s="2296"/>
      <c r="L129" s="2296"/>
      <c r="M129" s="2296"/>
      <c r="N129" s="2296"/>
      <c r="O129" s="2296"/>
      <c r="P129" s="2296"/>
      <c r="Q129" s="229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296" t="s">
        <v>1808</v>
      </c>
      <c r="H135" s="2296"/>
      <c r="I135" s="2296"/>
      <c r="J135" s="2296"/>
      <c r="K135" s="2296"/>
      <c r="L135" s="2296"/>
      <c r="M135" s="2296"/>
      <c r="N135" s="2296"/>
      <c r="O135" s="2296"/>
      <c r="P135" s="2296"/>
    </row>
    <row r="136" spans="6:17" ht="18.75" customHeight="1" x14ac:dyDescent="0.45">
      <c r="G136" s="2296"/>
      <c r="H136" s="2296"/>
      <c r="I136" s="2296"/>
      <c r="J136" s="2296"/>
      <c r="K136" s="2296"/>
      <c r="L136" s="2296"/>
      <c r="M136" s="2296"/>
      <c r="N136" s="2296"/>
      <c r="O136" s="2296"/>
      <c r="P136" s="2296"/>
    </row>
    <row r="137" spans="6:17" ht="11.25" customHeight="1" x14ac:dyDescent="0.45">
      <c r="G137" s="2296" t="s">
        <v>1809</v>
      </c>
      <c r="H137" s="2296"/>
      <c r="I137" s="2296"/>
      <c r="J137" s="2296"/>
      <c r="K137" s="2296"/>
      <c r="L137" s="2296"/>
      <c r="M137" s="2296"/>
      <c r="N137" s="2296"/>
      <c r="O137" s="2296"/>
      <c r="P137" s="2296"/>
    </row>
    <row r="138" spans="6:17" ht="18.75" customHeight="1" x14ac:dyDescent="0.45">
      <c r="G138" s="2296"/>
      <c r="H138" s="2296"/>
      <c r="I138" s="2296"/>
      <c r="J138" s="2296"/>
      <c r="K138" s="2296"/>
      <c r="L138" s="2296"/>
      <c r="M138" s="2296"/>
      <c r="N138" s="2296"/>
      <c r="O138" s="2296"/>
      <c r="P138" s="2296"/>
    </row>
    <row r="139" spans="6:17" ht="12.75" customHeight="1" x14ac:dyDescent="0.45">
      <c r="G139" s="2296" t="s">
        <v>1810</v>
      </c>
      <c r="H139" s="2296"/>
      <c r="I139" s="2296"/>
      <c r="J139" s="2296"/>
      <c r="K139" s="2296"/>
      <c r="L139" s="2296"/>
      <c r="M139" s="2296"/>
      <c r="N139" s="2296"/>
      <c r="O139" s="2296"/>
      <c r="P139" s="2296"/>
    </row>
    <row r="140" spans="6:17" ht="18.75" customHeight="1" x14ac:dyDescent="0.45">
      <c r="G140" s="2296"/>
      <c r="H140" s="2296"/>
      <c r="I140" s="2296"/>
      <c r="J140" s="2296"/>
      <c r="K140" s="2296"/>
      <c r="L140" s="2296"/>
      <c r="M140" s="2296"/>
      <c r="N140" s="2296"/>
      <c r="O140" s="2296"/>
      <c r="P140" s="2296"/>
    </row>
    <row r="141" spans="6:17" ht="18.75" customHeight="1" x14ac:dyDescent="0.45">
      <c r="F141" s="1251" t="s">
        <v>2542</v>
      </c>
    </row>
    <row r="142" spans="6:17" ht="18.75" customHeight="1" x14ac:dyDescent="0.45">
      <c r="G142" s="1251" t="s">
        <v>1811</v>
      </c>
    </row>
    <row r="143" spans="6:17" ht="18.75" customHeight="1" x14ac:dyDescent="0.45">
      <c r="G143" s="2296" t="s">
        <v>1812</v>
      </c>
      <c r="H143" s="2296"/>
      <c r="I143" s="2296"/>
      <c r="J143" s="2296"/>
      <c r="K143" s="2296"/>
      <c r="L143" s="2296"/>
      <c r="M143" s="2296"/>
      <c r="N143" s="2296"/>
      <c r="O143" s="2296"/>
      <c r="P143" s="2296"/>
    </row>
    <row r="144" spans="6:17" ht="39" customHeight="1" x14ac:dyDescent="0.45">
      <c r="G144" s="2296"/>
      <c r="H144" s="2296"/>
      <c r="I144" s="2296"/>
      <c r="J144" s="2296"/>
      <c r="K144" s="2296"/>
      <c r="L144" s="2296"/>
      <c r="M144" s="2296"/>
      <c r="N144" s="2296"/>
      <c r="O144" s="2296"/>
      <c r="P144" s="2296"/>
    </row>
    <row r="145" spans="6:17" ht="18.75" customHeight="1" x14ac:dyDescent="0.45"/>
    <row r="146" spans="6:17" ht="18.75" customHeight="1" x14ac:dyDescent="0.45">
      <c r="F146" s="1261" t="s">
        <v>1813</v>
      </c>
    </row>
    <row r="147" spans="6:17" ht="30.75" customHeight="1" x14ac:dyDescent="0.45">
      <c r="F147" s="2296" t="s">
        <v>1814</v>
      </c>
      <c r="G147" s="2296"/>
      <c r="H147" s="2296"/>
      <c r="I147" s="2296"/>
      <c r="J147" s="2296"/>
      <c r="K147" s="2296"/>
      <c r="L147" s="2296"/>
      <c r="M147" s="2296"/>
      <c r="N147" s="2296"/>
      <c r="O147" s="2296"/>
      <c r="P147" s="2296"/>
      <c r="Q147" s="2296"/>
    </row>
    <row r="148" spans="6:17" ht="18.75" customHeight="1" x14ac:dyDescent="0.45">
      <c r="F148" s="2296"/>
      <c r="G148" s="2296"/>
      <c r="H148" s="2296"/>
      <c r="I148" s="2296"/>
      <c r="J148" s="2296"/>
      <c r="K148" s="2296"/>
      <c r="L148" s="2296"/>
      <c r="M148" s="2296"/>
      <c r="N148" s="2296"/>
      <c r="O148" s="2296"/>
      <c r="P148" s="2296"/>
      <c r="Q148" s="2296"/>
    </row>
    <row r="149" spans="6:17" ht="14.25" customHeight="1" x14ac:dyDescent="0.45">
      <c r="F149" s="2296" t="s">
        <v>1815</v>
      </c>
      <c r="G149" s="2296"/>
      <c r="H149" s="2296"/>
      <c r="I149" s="2296"/>
      <c r="J149" s="2296"/>
      <c r="K149" s="2296"/>
      <c r="L149" s="2296"/>
      <c r="M149" s="2296"/>
      <c r="N149" s="2296"/>
      <c r="O149" s="2296"/>
      <c r="P149" s="2296"/>
      <c r="Q149" s="2296"/>
    </row>
    <row r="150" spans="6:17" ht="18.75" customHeight="1" x14ac:dyDescent="0.45">
      <c r="F150" s="2296"/>
      <c r="G150" s="2296"/>
      <c r="H150" s="2296"/>
      <c r="I150" s="2296"/>
      <c r="J150" s="2296"/>
      <c r="K150" s="2296"/>
      <c r="L150" s="2296"/>
      <c r="M150" s="2296"/>
      <c r="N150" s="2296"/>
      <c r="O150" s="2296"/>
      <c r="P150" s="2296"/>
      <c r="Q150" s="2296"/>
    </row>
    <row r="151" spans="6:17" ht="18.75" customHeight="1" x14ac:dyDescent="0.45">
      <c r="F151" s="2296" t="s">
        <v>1816</v>
      </c>
      <c r="G151" s="2296"/>
      <c r="H151" s="2296"/>
      <c r="I151" s="2296"/>
      <c r="J151" s="2296"/>
      <c r="K151" s="2296"/>
      <c r="L151" s="2296"/>
      <c r="M151" s="2296"/>
      <c r="N151" s="2296"/>
      <c r="O151" s="2296"/>
      <c r="P151" s="2296"/>
      <c r="Q151" s="2296"/>
    </row>
    <row r="152" spans="6:17" ht="18.75" customHeight="1" x14ac:dyDescent="0.45">
      <c r="F152" s="2296"/>
      <c r="G152" s="2296"/>
      <c r="H152" s="2296"/>
      <c r="I152" s="2296"/>
      <c r="J152" s="2296"/>
      <c r="K152" s="2296"/>
      <c r="L152" s="2296"/>
      <c r="M152" s="2296"/>
      <c r="N152" s="2296"/>
      <c r="O152" s="2296"/>
      <c r="P152" s="2296"/>
      <c r="Q152" s="2296"/>
    </row>
    <row r="153" spans="6:17" ht="18.75" customHeight="1" x14ac:dyDescent="0.45">
      <c r="F153" s="2296" t="s">
        <v>2543</v>
      </c>
      <c r="G153" s="2296"/>
      <c r="H153" s="2296"/>
      <c r="I153" s="2296"/>
      <c r="J153" s="2296"/>
      <c r="K153" s="2296"/>
      <c r="L153" s="2296"/>
      <c r="M153" s="2296"/>
      <c r="N153" s="2296"/>
      <c r="O153" s="2296"/>
      <c r="P153" s="2296"/>
      <c r="Q153" s="2296"/>
    </row>
    <row r="154" spans="6:17" ht="18.75" customHeight="1" x14ac:dyDescent="0.45">
      <c r="F154" s="2296"/>
      <c r="G154" s="2296"/>
      <c r="H154" s="2296"/>
      <c r="I154" s="2296"/>
      <c r="J154" s="2296"/>
      <c r="K154" s="2296"/>
      <c r="L154" s="2296"/>
      <c r="M154" s="2296"/>
      <c r="N154" s="2296"/>
      <c r="O154" s="2296"/>
      <c r="P154" s="2296"/>
      <c r="Q154" s="2296"/>
    </row>
    <row r="155" spans="6:17" ht="18.75" customHeight="1" x14ac:dyDescent="0.45">
      <c r="F155" s="2297" t="s">
        <v>1817</v>
      </c>
      <c r="G155" s="2297"/>
      <c r="H155" s="2297"/>
      <c r="I155" s="2297"/>
      <c r="J155" s="2297"/>
      <c r="K155" s="2297"/>
      <c r="L155" s="2297" t="s">
        <v>1818</v>
      </c>
      <c r="M155" s="2297"/>
      <c r="N155" s="2297"/>
      <c r="O155" s="2297"/>
      <c r="P155" s="2297"/>
      <c r="Q155" s="2297"/>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 ref="F30:G30"/>
    <mergeCell ref="H30:L30"/>
    <mergeCell ref="M30:Q30"/>
    <mergeCell ref="G35:P36"/>
    <mergeCell ref="G46:Q48"/>
    <mergeCell ref="G51:Q53"/>
    <mergeCell ref="F28:G28"/>
    <mergeCell ref="H28:L28"/>
    <mergeCell ref="M28:Q28"/>
    <mergeCell ref="F29:G29"/>
    <mergeCell ref="H29:L29"/>
    <mergeCell ref="M29:Q29"/>
    <mergeCell ref="F56:Q57"/>
    <mergeCell ref="G58:I58"/>
    <mergeCell ref="J58:K58"/>
    <mergeCell ref="L58:N58"/>
    <mergeCell ref="O58:Q58"/>
    <mergeCell ref="G59:I59"/>
    <mergeCell ref="J59:K59"/>
    <mergeCell ref="L59:N59"/>
    <mergeCell ref="O59:Q59"/>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41" t="s">
        <v>1549</v>
      </c>
      <c r="D12" s="2241" t="s">
        <v>1550</v>
      </c>
      <c r="E12" s="2241" t="s">
        <v>1552</v>
      </c>
      <c r="F12" s="2241" t="s">
        <v>1553</v>
      </c>
      <c r="G12" s="2241" t="s">
        <v>2370</v>
      </c>
      <c r="H12" s="2241" t="s">
        <v>2371</v>
      </c>
      <c r="I12" s="2241" t="s">
        <v>2372</v>
      </c>
      <c r="J12" s="2241" t="s">
        <v>2373</v>
      </c>
      <c r="K12" s="2241" t="s">
        <v>1554</v>
      </c>
      <c r="L12" s="2241" t="s">
        <v>2374</v>
      </c>
      <c r="M12" s="2241" t="s">
        <v>2375</v>
      </c>
      <c r="N12" s="2241" t="s">
        <v>2376</v>
      </c>
      <c r="O12" s="2241" t="s">
        <v>1555</v>
      </c>
      <c r="P12" s="2241" t="s">
        <v>1556</v>
      </c>
      <c r="Q12" s="2241"/>
      <c r="R12" s="2241"/>
      <c r="S12" s="2241" t="s">
        <v>1557</v>
      </c>
      <c r="T12" s="2241" t="s">
        <v>1558</v>
      </c>
      <c r="U12" s="2241" t="s">
        <v>22</v>
      </c>
      <c r="V12" s="2241" t="s">
        <v>855</v>
      </c>
      <c r="W12" s="2237"/>
    </row>
    <row r="13" spans="2:23" x14ac:dyDescent="0.45">
      <c r="B13" s="2235"/>
      <c r="C13" s="2242"/>
      <c r="D13" s="2242"/>
      <c r="E13" s="2242"/>
      <c r="F13" s="2242"/>
      <c r="G13" s="2242"/>
      <c r="H13" s="2242"/>
      <c r="I13" s="2242"/>
      <c r="J13" s="2242"/>
      <c r="K13" s="2242"/>
      <c r="L13" s="2242"/>
      <c r="M13" s="2242"/>
      <c r="N13" s="2242"/>
      <c r="O13" s="2242"/>
      <c r="P13" s="2242" t="s">
        <v>1559</v>
      </c>
      <c r="Q13" s="2242" t="s">
        <v>1560</v>
      </c>
      <c r="R13" s="2242" t="s">
        <v>1561</v>
      </c>
      <c r="S13" s="2242"/>
      <c r="T13" s="2242"/>
      <c r="U13" s="2242"/>
      <c r="V13" s="2250" t="s">
        <v>80</v>
      </c>
      <c r="W13" s="2252" t="s">
        <v>1562</v>
      </c>
    </row>
    <row r="14" spans="2:23" x14ac:dyDescent="0.45">
      <c r="B14" s="2235"/>
      <c r="C14" s="2242"/>
      <c r="D14" s="2242"/>
      <c r="E14" s="2242"/>
      <c r="F14" s="2242"/>
      <c r="G14" s="2242"/>
      <c r="H14" s="2242"/>
      <c r="I14" s="2242"/>
      <c r="J14" s="2242"/>
      <c r="K14" s="2242"/>
      <c r="L14" s="2242"/>
      <c r="M14" s="2242"/>
      <c r="N14" s="2242"/>
      <c r="O14" s="2242"/>
      <c r="P14" s="2242"/>
      <c r="Q14" s="2242"/>
      <c r="R14" s="2242"/>
      <c r="S14" s="2242"/>
      <c r="T14" s="2242"/>
      <c r="U14" s="2242"/>
      <c r="V14" s="2250"/>
      <c r="W14" s="2252"/>
    </row>
    <row r="15" spans="2:23" x14ac:dyDescent="0.45">
      <c r="B15" s="2236"/>
      <c r="C15" s="2243"/>
      <c r="D15" s="2243"/>
      <c r="E15" s="2243"/>
      <c r="F15" s="2243"/>
      <c r="G15" s="2243"/>
      <c r="H15" s="2243"/>
      <c r="I15" s="2243"/>
      <c r="J15" s="2243"/>
      <c r="K15" s="2243"/>
      <c r="L15" s="2243"/>
      <c r="M15" s="2243"/>
      <c r="N15" s="2243"/>
      <c r="O15" s="2243"/>
      <c r="P15" s="2243"/>
      <c r="Q15" s="2243"/>
      <c r="R15" s="2243"/>
      <c r="S15" s="2243"/>
      <c r="T15" s="2243"/>
      <c r="U15" s="2243"/>
      <c r="V15" s="2251"/>
      <c r="W15" s="2253"/>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7E5A5C71-B6E9-4BFE-9B68-7EE4086C64D1}"/>
    </customSheetView>
  </customSheetViews>
  <mergeCells count="24">
    <mergeCell ref="F12:F15"/>
    <mergeCell ref="B12:B15"/>
    <mergeCell ref="C12:C15"/>
    <mergeCell ref="D12:D15"/>
    <mergeCell ref="E12:E15"/>
    <mergeCell ref="N12:N15"/>
    <mergeCell ref="O12:O15"/>
    <mergeCell ref="P12:R12"/>
    <mergeCell ref="S12:S15"/>
    <mergeCell ref="T12:T15"/>
    <mergeCell ref="V12:W12"/>
    <mergeCell ref="P13:P15"/>
    <mergeCell ref="Q13:Q15"/>
    <mergeCell ref="R13:R15"/>
    <mergeCell ref="V13:V15"/>
    <mergeCell ref="W13:W15"/>
    <mergeCell ref="U12:U15"/>
    <mergeCell ref="M12:M15"/>
    <mergeCell ref="J12:J15"/>
    <mergeCell ref="G12:G15"/>
    <mergeCell ref="H12:H15"/>
    <mergeCell ref="I12:I15"/>
    <mergeCell ref="K12:K15"/>
    <mergeCell ref="L12:L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90" t="s">
        <v>1739</v>
      </c>
      <c r="B6" s="2289" t="s">
        <v>1549</v>
      </c>
      <c r="C6" s="2289" t="s">
        <v>1563</v>
      </c>
      <c r="D6" s="2289" t="s">
        <v>1740</v>
      </c>
      <c r="E6" s="2289"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9" t="s">
        <v>68</v>
      </c>
      <c r="W6" s="2291" t="s">
        <v>1741</v>
      </c>
      <c r="X6" s="2340" t="s">
        <v>1742</v>
      </c>
      <c r="Y6" s="2289" t="s">
        <v>32</v>
      </c>
      <c r="AB6" s="2289" t="s">
        <v>1565</v>
      </c>
      <c r="AC6" s="2289"/>
      <c r="AD6" s="2289"/>
      <c r="AE6" s="2289"/>
      <c r="AF6" s="2289"/>
      <c r="AG6" s="2289"/>
      <c r="AH6" s="2289" t="s">
        <v>1566</v>
      </c>
      <c r="AI6" s="2289"/>
      <c r="AJ6" s="2289"/>
      <c r="AK6" s="2289"/>
      <c r="AL6" s="2289"/>
      <c r="AM6" s="2289"/>
      <c r="AN6" s="2289"/>
      <c r="AO6" s="2289"/>
      <c r="AP6" s="2289" t="s">
        <v>1567</v>
      </c>
      <c r="AQ6" s="2343" t="s">
        <v>1743</v>
      </c>
      <c r="AR6" s="2343" t="s">
        <v>5833</v>
      </c>
      <c r="AS6" s="2340"/>
    </row>
    <row r="7" spans="1:45" ht="32" x14ac:dyDescent="0.45">
      <c r="A7" s="2281"/>
      <c r="B7" s="2277"/>
      <c r="C7" s="2277"/>
      <c r="D7" s="2277"/>
      <c r="E7" s="2277"/>
      <c r="F7" s="2333"/>
      <c r="G7" s="2333"/>
      <c r="H7" s="2333"/>
      <c r="I7" s="2333"/>
      <c r="J7" s="2333"/>
      <c r="K7" s="2333"/>
      <c r="L7" s="2333"/>
      <c r="M7" s="2333"/>
      <c r="N7" s="2333"/>
      <c r="O7" s="2333"/>
      <c r="P7" s="2333"/>
      <c r="Q7" s="2333"/>
      <c r="R7" s="2333" t="s">
        <v>1559</v>
      </c>
      <c r="S7" s="2333" t="s">
        <v>1560</v>
      </c>
      <c r="T7" s="2333" t="s">
        <v>1561</v>
      </c>
      <c r="U7" s="2333"/>
      <c r="V7" s="2277"/>
      <c r="W7" s="2279"/>
      <c r="X7" s="2341"/>
      <c r="Y7" s="2277"/>
      <c r="AB7" s="2277" t="s">
        <v>184</v>
      </c>
      <c r="AC7" s="2277"/>
      <c r="AD7" s="2277" t="s">
        <v>185</v>
      </c>
      <c r="AE7" s="2277"/>
      <c r="AF7" s="2277" t="s">
        <v>187</v>
      </c>
      <c r="AG7" s="2277"/>
      <c r="AH7" s="2277" t="s">
        <v>1568</v>
      </c>
      <c r="AI7" s="2277" t="s">
        <v>1569</v>
      </c>
      <c r="AJ7" s="2277"/>
      <c r="AK7" s="2277"/>
      <c r="AL7" s="2277"/>
      <c r="AM7" s="2277"/>
      <c r="AN7" s="2277" t="s">
        <v>1570</v>
      </c>
      <c r="AO7" s="2277" t="s">
        <v>1571</v>
      </c>
      <c r="AP7" s="2277"/>
      <c r="AQ7" s="2344"/>
      <c r="AR7" s="2120" t="s">
        <v>2492</v>
      </c>
      <c r="AS7" s="2120" t="s">
        <v>5834</v>
      </c>
    </row>
    <row r="8" spans="1:45" x14ac:dyDescent="0.45">
      <c r="A8" s="2281"/>
      <c r="B8" s="2277"/>
      <c r="C8" s="2277"/>
      <c r="D8" s="2277"/>
      <c r="E8" s="2277"/>
      <c r="F8" s="2333"/>
      <c r="G8" s="2333"/>
      <c r="H8" s="2333"/>
      <c r="I8" s="2333"/>
      <c r="J8" s="2333"/>
      <c r="K8" s="2333"/>
      <c r="L8" s="2333"/>
      <c r="M8" s="2333"/>
      <c r="N8" s="2333"/>
      <c r="O8" s="2333"/>
      <c r="P8" s="2333"/>
      <c r="Q8" s="2333"/>
      <c r="R8" s="2333"/>
      <c r="S8" s="2333"/>
      <c r="T8" s="2333"/>
      <c r="U8" s="2333"/>
      <c r="V8" s="2277"/>
      <c r="W8" s="2279"/>
      <c r="X8" s="2341"/>
      <c r="Y8" s="2277"/>
      <c r="AB8" s="2277"/>
      <c r="AC8" s="2277"/>
      <c r="AD8" s="2277"/>
      <c r="AE8" s="2277"/>
      <c r="AF8" s="2277"/>
      <c r="AG8" s="2277"/>
      <c r="AH8" s="2277"/>
      <c r="AI8" s="2277" t="s">
        <v>1572</v>
      </c>
      <c r="AJ8" s="2277" t="s">
        <v>1573</v>
      </c>
      <c r="AK8" s="2277"/>
      <c r="AL8" s="2277"/>
      <c r="AM8" s="2277" t="s">
        <v>1561</v>
      </c>
      <c r="AN8" s="2277"/>
      <c r="AO8" s="2277"/>
      <c r="AP8" s="2277"/>
      <c r="AQ8" s="2344"/>
      <c r="AR8" s="2125">
        <v>0.02</v>
      </c>
      <c r="AS8" s="2125">
        <v>0.01</v>
      </c>
    </row>
    <row r="9" spans="1:45" x14ac:dyDescent="0.45">
      <c r="A9" s="2335"/>
      <c r="B9" s="2336"/>
      <c r="C9" s="2336"/>
      <c r="D9" s="2336"/>
      <c r="E9" s="2336"/>
      <c r="F9" s="2334"/>
      <c r="G9" s="2334"/>
      <c r="H9" s="2334"/>
      <c r="I9" s="2334"/>
      <c r="J9" s="2334"/>
      <c r="K9" s="2334"/>
      <c r="L9" s="2334"/>
      <c r="M9" s="2334"/>
      <c r="N9" s="2334"/>
      <c r="O9" s="2334"/>
      <c r="P9" s="2334"/>
      <c r="Q9" s="2334"/>
      <c r="R9" s="2334"/>
      <c r="S9" s="2334"/>
      <c r="T9" s="2334"/>
      <c r="U9" s="2334"/>
      <c r="V9" s="2336"/>
      <c r="W9" s="2339"/>
      <c r="X9" s="2342"/>
      <c r="Y9" s="2337"/>
      <c r="AB9" s="2337" t="s">
        <v>1575</v>
      </c>
      <c r="AC9" s="2337" t="s">
        <v>1744</v>
      </c>
      <c r="AD9" s="2337" t="s">
        <v>1575</v>
      </c>
      <c r="AE9" s="2337" t="s">
        <v>1744</v>
      </c>
      <c r="AF9" s="2337" t="s">
        <v>1575</v>
      </c>
      <c r="AG9" s="2337" t="s">
        <v>1744</v>
      </c>
      <c r="AH9" s="2337"/>
      <c r="AI9" s="2337"/>
      <c r="AJ9" s="2337" t="s">
        <v>1576</v>
      </c>
      <c r="AK9" s="2337" t="s">
        <v>1577</v>
      </c>
      <c r="AL9" s="2337"/>
      <c r="AM9" s="2337"/>
      <c r="AN9" s="2337"/>
      <c r="AO9" s="2337"/>
      <c r="AP9" s="2337"/>
      <c r="AQ9" s="2345"/>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8"/>
      <c r="AC10" s="2338"/>
      <c r="AD10" s="2338"/>
      <c r="AE10" s="2338"/>
      <c r="AF10" s="2338"/>
      <c r="AG10" s="2338"/>
      <c r="AH10" s="2338"/>
      <c r="AI10" s="2338"/>
      <c r="AJ10" s="2338"/>
      <c r="AK10" s="588" t="s">
        <v>1745</v>
      </c>
      <c r="AL10" s="588" t="s">
        <v>246</v>
      </c>
      <c r="AM10" s="2338"/>
      <c r="AN10" s="2338"/>
      <c r="AO10" s="2338"/>
      <c r="AP10" s="2338"/>
      <c r="AQ10" s="2346"/>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AR6:AS6"/>
    <mergeCell ref="AJ9:AJ10"/>
    <mergeCell ref="AK9:AL9"/>
    <mergeCell ref="AP6:AP10"/>
    <mergeCell ref="AQ6:AQ10"/>
    <mergeCell ref="AH7:AH10"/>
    <mergeCell ref="AI7:AM7"/>
    <mergeCell ref="AH6:AO6"/>
    <mergeCell ref="AN7:AN10"/>
    <mergeCell ref="AO7:AO10"/>
    <mergeCell ref="AI8:AI10"/>
    <mergeCell ref="AJ8:AL8"/>
    <mergeCell ref="AM8:AM10"/>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F6:F9"/>
    <mergeCell ref="A6:A9"/>
    <mergeCell ref="B6:B9"/>
    <mergeCell ref="C6:C9"/>
    <mergeCell ref="D6:D9"/>
    <mergeCell ref="E6:E9"/>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5"/>
      <c r="D13" s="2211"/>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D9ABE178-9592-4407-96B2-ADEC4AF3B660}"/>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A44C65D8-D8CD-40DA-B717-8AC84497955E}"/>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2" t="s">
        <v>4445</v>
      </c>
      <c r="C3" s="2353"/>
      <c r="D3" s="2353"/>
      <c r="E3" s="2353"/>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71" t="s">
        <v>4499</v>
      </c>
      <c r="G1" s="843"/>
      <c r="H1" s="847">
        <v>0</v>
      </c>
    </row>
    <row r="2" spans="2:16" x14ac:dyDescent="0.45">
      <c r="B2" s="426"/>
      <c r="C2" s="427"/>
      <c r="D2" s="427"/>
      <c r="E2" s="427"/>
      <c r="F2" s="2372"/>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73" t="s">
        <v>370</v>
      </c>
      <c r="C6" s="2373"/>
      <c r="D6" s="2373"/>
      <c r="E6" s="2373"/>
      <c r="F6" s="2373"/>
      <c r="G6" s="2373"/>
      <c r="H6" s="2373"/>
      <c r="J6" s="434" t="s">
        <v>32</v>
      </c>
      <c r="K6" s="435" t="s">
        <v>2669</v>
      </c>
      <c r="L6" s="436" t="s">
        <v>2670</v>
      </c>
      <c r="N6" s="434" t="s">
        <v>38</v>
      </c>
      <c r="O6" s="435" t="s">
        <v>2669</v>
      </c>
      <c r="P6" s="436" t="s">
        <v>2670</v>
      </c>
    </row>
    <row r="7" spans="2:16" ht="21" x14ac:dyDescent="0.55000000000000004">
      <c r="B7" s="2374" t="s">
        <v>371</v>
      </c>
      <c r="C7" s="2374"/>
      <c r="D7" s="2374"/>
      <c r="E7" s="2374"/>
      <c r="F7" s="2374"/>
      <c r="G7" s="2374"/>
      <c r="H7" s="2374"/>
      <c r="J7" s="857">
        <v>1</v>
      </c>
      <c r="K7" s="406">
        <f>SUMIFS(DC_3738!$F$6:$F$505,DC_3738!$C$6:$C$505,$J7)</f>
        <v>0</v>
      </c>
      <c r="L7" s="407">
        <f>SUMIFS(DC_3738!$G$6:$G$505,DC_3738!$C$6:$C$505,$J7)</f>
        <v>0</v>
      </c>
      <c r="N7" s="857" t="s">
        <v>39</v>
      </c>
      <c r="O7" s="406">
        <f>SUM($K$7:$K$9)</f>
        <v>0</v>
      </c>
      <c r="P7" s="407">
        <f>SUM($L$7:$L$9)</f>
        <v>0</v>
      </c>
    </row>
    <row r="8" spans="2:16" x14ac:dyDescent="0.45">
      <c r="B8" s="2375" t="s">
        <v>372</v>
      </c>
      <c r="C8" s="2375"/>
      <c r="D8" s="2375"/>
      <c r="E8" s="2375"/>
      <c r="F8" s="2375"/>
      <c r="G8" s="2375"/>
      <c r="H8" s="2375"/>
      <c r="J8" s="613">
        <v>2</v>
      </c>
      <c r="K8" s="410">
        <f>SUMIFS(DC_3738!$F$6:$F$505,DC_3738!$C$6:$C$505,$J8)</f>
        <v>0</v>
      </c>
      <c r="L8" s="411">
        <f>SUMIFS(DC_3738!$G$6:$G$505,DC_3738!$C$6:$C$505,$J8)</f>
        <v>0</v>
      </c>
      <c r="N8" s="613" t="s">
        <v>40</v>
      </c>
      <c r="O8" s="410">
        <f>SUM($K$10:$K$12)</f>
        <v>0</v>
      </c>
      <c r="P8" s="411">
        <f>SUM($L$10:$L$12)</f>
        <v>0</v>
      </c>
    </row>
    <row r="9" spans="2:16" ht="16.5" x14ac:dyDescent="0.45">
      <c r="B9" s="2376" t="str">
        <f>"[01] Kỳ tính thuế: "&amp;RIGHT(KB_LoaiVat,LEN(KB_LoaiVat)-5)&amp;" "&amp;$D$1&amp;" năm "&amp;YEAR(KB_Den)</f>
        <v>[01] Kỳ tính thuế: tháng III năm 2026</v>
      </c>
      <c r="C9" s="2376"/>
      <c r="D9" s="2376"/>
      <c r="E9" s="2376"/>
      <c r="F9" s="2376"/>
      <c r="G9" s="2376"/>
      <c r="H9" s="2376"/>
      <c r="J9" s="613">
        <v>3</v>
      </c>
      <c r="K9" s="410">
        <f>SUMIFS(DC_3738!$F$6:$F$505,DC_3738!$C$6:$C$505,$J9)</f>
        <v>0</v>
      </c>
      <c r="L9" s="411">
        <f>SUMIFS(DC_3738!$G$6:$G$505,DC_3738!$C$6:$C$505,$J9)</f>
        <v>0</v>
      </c>
      <c r="N9" s="613" t="s">
        <v>41</v>
      </c>
      <c r="O9" s="410">
        <f>SUM($K$13:$K$15)</f>
        <v>0</v>
      </c>
      <c r="P9" s="411">
        <f>SUM($L$13:$L$15)</f>
        <v>0</v>
      </c>
    </row>
    <row r="10" spans="2:16" ht="16.5" x14ac:dyDescent="0.45">
      <c r="B10" s="2376" t="s">
        <v>373</v>
      </c>
      <c r="C10" s="2376"/>
      <c r="D10" s="2376"/>
      <c r="E10" s="2376"/>
      <c r="F10" s="2376"/>
      <c r="G10" s="2376"/>
      <c r="H10" s="2376"/>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59" t="s">
        <v>281</v>
      </c>
      <c r="D21" s="2359"/>
      <c r="E21" s="435"/>
      <c r="F21" s="435" t="s">
        <v>374</v>
      </c>
      <c r="G21" s="435"/>
      <c r="H21" s="436" t="s">
        <v>2023</v>
      </c>
    </row>
    <row r="22" spans="2:22" ht="16.5" x14ac:dyDescent="0.45">
      <c r="B22" s="862" t="s">
        <v>106</v>
      </c>
      <c r="C22" s="2377" t="s">
        <v>375</v>
      </c>
      <c r="D22" s="2377"/>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63" t="s">
        <v>376</v>
      </c>
      <c r="D23" s="2363"/>
      <c r="E23" s="867"/>
      <c r="F23" s="456"/>
      <c r="G23" s="868" t="s">
        <v>518</v>
      </c>
      <c r="H23" s="457">
        <v>0</v>
      </c>
      <c r="J23" s="434" t="s">
        <v>45</v>
      </c>
      <c r="K23" s="2359" t="s">
        <v>281</v>
      </c>
      <c r="L23" s="2359"/>
      <c r="M23" s="2359"/>
      <c r="N23" s="2359"/>
      <c r="O23" s="436" t="s">
        <v>246</v>
      </c>
      <c r="Q23" s="434" t="s">
        <v>45</v>
      </c>
      <c r="R23" s="2359" t="s">
        <v>281</v>
      </c>
      <c r="S23" s="2359"/>
      <c r="T23" s="2359"/>
      <c r="U23" s="2359"/>
      <c r="V23" s="436" t="s">
        <v>246</v>
      </c>
    </row>
    <row r="24" spans="2:22" ht="15" customHeight="1" x14ac:dyDescent="0.45">
      <c r="B24" s="866" t="s">
        <v>108</v>
      </c>
      <c r="C24" s="2363" t="s">
        <v>377</v>
      </c>
      <c r="D24" s="2363"/>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63" t="s">
        <v>378</v>
      </c>
      <c r="D25" s="2363"/>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8" t="s">
        <v>379</v>
      </c>
      <c r="D26" s="2368"/>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8" t="s">
        <v>1920</v>
      </c>
      <c r="D28" s="2368"/>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63" t="s">
        <v>380</v>
      </c>
      <c r="D29" s="2363"/>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8" t="s">
        <v>381</v>
      </c>
      <c r="D30" s="2368"/>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8" t="s">
        <v>383</v>
      </c>
      <c r="D32" s="2368"/>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8" t="s">
        <v>385</v>
      </c>
      <c r="D33" s="2368"/>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8" t="s">
        <v>387</v>
      </c>
      <c r="D34" s="2368"/>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69" t="s">
        <v>388</v>
      </c>
      <c r="D36" s="2369"/>
      <c r="E36" s="878" t="s">
        <v>660</v>
      </c>
      <c r="F36" s="735">
        <f>+F30+F31</f>
        <v>0</v>
      </c>
      <c r="G36" s="735" t="s">
        <v>661</v>
      </c>
      <c r="H36" s="717">
        <f>+H31</f>
        <v>0</v>
      </c>
      <c r="J36" s="859"/>
      <c r="K36" s="897"/>
      <c r="L36" s="1492"/>
      <c r="M36" s="1493"/>
      <c r="N36" s="1494"/>
      <c r="O36" s="896"/>
      <c r="Q36" s="859">
        <v>7</v>
      </c>
      <c r="R36" s="2378" t="s">
        <v>1404</v>
      </c>
      <c r="S36" s="2378"/>
      <c r="T36" s="2378"/>
      <c r="U36" s="2378"/>
      <c r="V36" s="413">
        <v>0</v>
      </c>
    </row>
    <row r="37" spans="2:22" ht="16.5" x14ac:dyDescent="0.45">
      <c r="B37" s="874" t="s">
        <v>41</v>
      </c>
      <c r="C37" s="2362" t="s">
        <v>389</v>
      </c>
      <c r="D37" s="2362"/>
      <c r="E37" s="879"/>
      <c r="F37" s="442"/>
      <c r="G37" s="442" t="s">
        <v>662</v>
      </c>
      <c r="H37" s="443">
        <f>+H36-H28</f>
        <v>-53704</v>
      </c>
    </row>
    <row r="38" spans="2:22" ht="24.75" customHeight="1" x14ac:dyDescent="0.45">
      <c r="B38" s="880" t="s">
        <v>42</v>
      </c>
      <c r="C38" s="2370" t="s">
        <v>390</v>
      </c>
      <c r="D38" s="2370"/>
      <c r="E38" s="881"/>
      <c r="F38" s="452"/>
      <c r="G38" s="882"/>
      <c r="H38" s="453"/>
    </row>
    <row r="39" spans="2:22" x14ac:dyDescent="0.45">
      <c r="B39" s="613">
        <v>1</v>
      </c>
      <c r="C39" s="2368" t="s">
        <v>391</v>
      </c>
      <c r="D39" s="2368"/>
      <c r="E39" s="418"/>
      <c r="F39" s="410"/>
      <c r="G39" s="861" t="s">
        <v>663</v>
      </c>
      <c r="H39" s="411">
        <v>0</v>
      </c>
    </row>
    <row r="40" spans="2:22" x14ac:dyDescent="0.45">
      <c r="B40" s="613">
        <v>2</v>
      </c>
      <c r="C40" s="2368" t="s">
        <v>392</v>
      </c>
      <c r="D40" s="2368"/>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63" t="s">
        <v>1860</v>
      </c>
      <c r="D42" s="2363"/>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64" t="s">
        <v>1922</v>
      </c>
      <c r="D44" s="2364"/>
      <c r="E44" s="884"/>
      <c r="F44" s="492"/>
      <c r="G44" s="871" t="s">
        <v>726</v>
      </c>
      <c r="H44" s="699"/>
    </row>
    <row r="45" spans="2:22" ht="16.5" x14ac:dyDescent="0.45">
      <c r="B45" s="877">
        <v>3</v>
      </c>
      <c r="C45" s="2365" t="s">
        <v>395</v>
      </c>
      <c r="D45" s="2365"/>
      <c r="E45" s="885"/>
      <c r="F45" s="735"/>
      <c r="G45" s="735" t="s">
        <v>666</v>
      </c>
      <c r="H45" s="717">
        <f>+H43-H44</f>
        <v>0</v>
      </c>
    </row>
    <row r="46" spans="2:22" ht="35.25" customHeight="1" x14ac:dyDescent="0.45">
      <c r="B46" s="874">
        <v>4</v>
      </c>
      <c r="C46" s="2366" t="s">
        <v>4233</v>
      </c>
      <c r="D46" s="2366"/>
      <c r="E46" s="876"/>
      <c r="F46" s="442"/>
      <c r="G46" s="442" t="s">
        <v>667</v>
      </c>
      <c r="H46" s="443">
        <f>-MIN(H37-H23+H39-H40-H41,0)</f>
        <v>53704</v>
      </c>
    </row>
    <row r="47" spans="2:22" x14ac:dyDescent="0.45">
      <c r="B47" s="886" t="s">
        <v>1601</v>
      </c>
      <c r="C47" s="2367" t="s">
        <v>1923</v>
      </c>
      <c r="D47" s="2367"/>
      <c r="E47" s="887"/>
      <c r="F47" s="467"/>
      <c r="G47" s="888" t="s">
        <v>668</v>
      </c>
      <c r="H47" s="468"/>
    </row>
    <row r="48" spans="2:22" ht="16.5" x14ac:dyDescent="0.45">
      <c r="B48" s="874" t="s">
        <v>1602</v>
      </c>
      <c r="C48" s="2362" t="s">
        <v>396</v>
      </c>
      <c r="D48" s="236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R33:U33"/>
    <mergeCell ref="R34:U34"/>
    <mergeCell ref="R35:U35"/>
    <mergeCell ref="R36:U36"/>
    <mergeCell ref="R28:U28"/>
    <mergeCell ref="R29:U29"/>
    <mergeCell ref="R30:U30"/>
    <mergeCell ref="R31:U31"/>
    <mergeCell ref="R32:U32"/>
    <mergeCell ref="R23:U23"/>
    <mergeCell ref="R24:U24"/>
    <mergeCell ref="R25:U25"/>
    <mergeCell ref="R26:U26"/>
    <mergeCell ref="R27:U27"/>
    <mergeCell ref="F1:F2"/>
    <mergeCell ref="C28:D28"/>
    <mergeCell ref="C21:D21"/>
    <mergeCell ref="B6:H6"/>
    <mergeCell ref="B7:H7"/>
    <mergeCell ref="B8:H8"/>
    <mergeCell ref="B9:H9"/>
    <mergeCell ref="B10:H10"/>
    <mergeCell ref="C22:D22"/>
    <mergeCell ref="C23:D23"/>
    <mergeCell ref="C24:D24"/>
    <mergeCell ref="C25:D25"/>
    <mergeCell ref="C26:D26"/>
    <mergeCell ref="C41:D41"/>
    <mergeCell ref="C29:D29"/>
    <mergeCell ref="C30:D30"/>
    <mergeCell ref="C31:D31"/>
    <mergeCell ref="C32:D32"/>
    <mergeCell ref="C33:D33"/>
    <mergeCell ref="C34:D34"/>
    <mergeCell ref="C36:D36"/>
    <mergeCell ref="C37:D37"/>
    <mergeCell ref="C38:D38"/>
    <mergeCell ref="C39:D39"/>
    <mergeCell ref="C40:D40"/>
    <mergeCell ref="C48:D48"/>
    <mergeCell ref="C42:D42"/>
    <mergeCell ref="C43:D43"/>
    <mergeCell ref="C44:D44"/>
    <mergeCell ref="C45:D45"/>
    <mergeCell ref="C46:D46"/>
    <mergeCell ref="C47:D47"/>
    <mergeCell ref="K34:N34"/>
    <mergeCell ref="K23:N23"/>
    <mergeCell ref="K29:N29"/>
    <mergeCell ref="K30:N30"/>
    <mergeCell ref="K31:N31"/>
    <mergeCell ref="K32:N32"/>
    <mergeCell ref="K33:N33"/>
    <mergeCell ref="K24:N24"/>
    <mergeCell ref="K25:N25"/>
    <mergeCell ref="K26:N26"/>
    <mergeCell ref="K27:N27"/>
    <mergeCell ref="K28:N28"/>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9"/>
      <c r="G1" s="843"/>
      <c r="H1" s="845"/>
    </row>
    <row r="2" spans="2:8" x14ac:dyDescent="0.45">
      <c r="B2" s="426"/>
      <c r="C2" s="427"/>
      <c r="D2" s="427"/>
      <c r="E2" s="427"/>
      <c r="F2" s="2372"/>
      <c r="G2" s="844"/>
      <c r="H2" s="846"/>
    </row>
    <row r="5" spans="2:8" ht="16.5" x14ac:dyDescent="0.45">
      <c r="B5" s="849" t="s">
        <v>1924</v>
      </c>
      <c r="C5" s="849"/>
      <c r="D5" s="849"/>
      <c r="E5" s="849"/>
      <c r="F5" s="849"/>
      <c r="G5" s="849"/>
      <c r="H5" s="849"/>
    </row>
    <row r="6" spans="2:8" x14ac:dyDescent="0.45">
      <c r="B6" s="2373" t="s">
        <v>370</v>
      </c>
      <c r="C6" s="2373"/>
      <c r="D6" s="2373"/>
      <c r="E6" s="2373"/>
      <c r="F6" s="2373"/>
      <c r="G6" s="2373"/>
      <c r="H6" s="2373"/>
    </row>
    <row r="7" spans="2:8" ht="21" x14ac:dyDescent="0.55000000000000004">
      <c r="B7" s="2374" t="s">
        <v>371</v>
      </c>
      <c r="C7" s="2374"/>
      <c r="D7" s="2374"/>
      <c r="E7" s="2374"/>
      <c r="F7" s="2374"/>
      <c r="G7" s="2374"/>
      <c r="H7" s="2374"/>
    </row>
    <row r="8" spans="2:8" x14ac:dyDescent="0.45">
      <c r="B8" s="2375" t="s">
        <v>4060</v>
      </c>
      <c r="C8" s="2375"/>
      <c r="D8" s="2375"/>
      <c r="E8" s="2375"/>
      <c r="F8" s="2375"/>
      <c r="G8" s="2375"/>
      <c r="H8" s="2375"/>
    </row>
    <row r="9" spans="2:8" ht="16.5" x14ac:dyDescent="0.45">
      <c r="B9" s="381"/>
      <c r="C9" s="901" t="s">
        <v>4061</v>
      </c>
      <c r="D9" s="850"/>
      <c r="E9" s="850"/>
      <c r="F9" s="850"/>
      <c r="G9" s="850"/>
      <c r="H9" s="850"/>
    </row>
    <row r="10" spans="2:8" ht="16.5" x14ac:dyDescent="0.45">
      <c r="B10" s="2376" t="str">
        <f>"[01b] Kỳ tính thuế: "&amp;RIGHT(KB_LoaiVat,LEN(KB_LoaiVat)-5)&amp;" "&amp;GTGT!$D$1&amp;" năm "&amp;YEAR(KB_Den)</f>
        <v>[01b] Kỳ tính thuế: tháng III năm 2026</v>
      </c>
      <c r="C10" s="2376"/>
      <c r="D10" s="2376"/>
      <c r="E10" s="2376"/>
      <c r="F10" s="2376"/>
      <c r="G10" s="2376"/>
      <c r="H10" s="2376"/>
    </row>
    <row r="11" spans="2:8" ht="16.5" x14ac:dyDescent="0.45">
      <c r="B11" s="2376" t="s">
        <v>373</v>
      </c>
      <c r="C11" s="2376"/>
      <c r="D11" s="2376"/>
      <c r="E11" s="2376"/>
      <c r="F11" s="2376"/>
      <c r="G11" s="2376"/>
      <c r="H11" s="2376"/>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59" t="s">
        <v>281</v>
      </c>
      <c r="D22" s="2359"/>
      <c r="E22" s="435"/>
      <c r="F22" s="435" t="s">
        <v>374</v>
      </c>
      <c r="G22" s="435"/>
      <c r="H22" s="436" t="s">
        <v>2023</v>
      </c>
    </row>
    <row r="23" spans="2:8" ht="16.5" x14ac:dyDescent="0.45">
      <c r="B23" s="862" t="s">
        <v>106</v>
      </c>
      <c r="C23" s="2377" t="s">
        <v>375</v>
      </c>
      <c r="D23" s="2377"/>
      <c r="E23" s="864" t="s">
        <v>517</v>
      </c>
      <c r="F23" s="733"/>
      <c r="G23" s="865"/>
      <c r="H23" s="863"/>
    </row>
    <row r="24" spans="2:8" ht="16.5" x14ac:dyDescent="0.45">
      <c r="B24" s="866" t="s">
        <v>107</v>
      </c>
      <c r="C24" s="2363" t="s">
        <v>376</v>
      </c>
      <c r="D24" s="2363"/>
      <c r="E24" s="867"/>
      <c r="F24" s="456"/>
      <c r="G24" s="868" t="s">
        <v>518</v>
      </c>
      <c r="H24" s="457">
        <f>GTGT!H23</f>
        <v>0</v>
      </c>
    </row>
    <row r="25" spans="2:8" ht="15" customHeight="1" x14ac:dyDescent="0.45">
      <c r="B25" s="866" t="s">
        <v>108</v>
      </c>
      <c r="C25" s="2363" t="s">
        <v>4067</v>
      </c>
      <c r="D25" s="2363"/>
      <c r="E25" s="867"/>
      <c r="F25" s="456"/>
      <c r="G25" s="868"/>
      <c r="H25" s="457"/>
    </row>
    <row r="26" spans="2:8" ht="15" customHeight="1" x14ac:dyDescent="0.45">
      <c r="B26" s="866" t="s">
        <v>39</v>
      </c>
      <c r="C26" s="2363" t="s">
        <v>378</v>
      </c>
      <c r="D26" s="2363"/>
      <c r="E26" s="867"/>
      <c r="F26" s="456"/>
      <c r="G26" s="868"/>
      <c r="H26" s="457"/>
    </row>
    <row r="27" spans="2:8" x14ac:dyDescent="0.45">
      <c r="B27" s="613">
        <v>1</v>
      </c>
      <c r="C27" s="2368" t="s">
        <v>4068</v>
      </c>
      <c r="D27" s="2368"/>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8" t="s">
        <v>1920</v>
      </c>
      <c r="D29" s="2368"/>
      <c r="E29" s="418"/>
      <c r="F29" s="410"/>
      <c r="G29" s="861" t="s">
        <v>651</v>
      </c>
      <c r="H29" s="411">
        <f>GTGT!H28</f>
        <v>53704</v>
      </c>
    </row>
    <row r="30" spans="2:8" ht="16.5" x14ac:dyDescent="0.45">
      <c r="B30" s="866" t="s">
        <v>40</v>
      </c>
      <c r="C30" s="2363" t="s">
        <v>380</v>
      </c>
      <c r="D30" s="2363"/>
      <c r="E30" s="867"/>
      <c r="F30" s="456"/>
      <c r="G30" s="868"/>
      <c r="H30" s="457"/>
    </row>
    <row r="31" spans="2:8" x14ac:dyDescent="0.45">
      <c r="B31" s="613">
        <v>1</v>
      </c>
      <c r="C31" s="2368" t="s">
        <v>4070</v>
      </c>
      <c r="D31" s="2368"/>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8" t="s">
        <v>383</v>
      </c>
      <c r="D33" s="2368"/>
      <c r="E33" s="418" t="s">
        <v>655</v>
      </c>
      <c r="F33" s="410">
        <f>GTGT!F32</f>
        <v>0</v>
      </c>
      <c r="G33" s="861"/>
      <c r="H33" s="411"/>
    </row>
    <row r="34" spans="2:8" x14ac:dyDescent="0.45">
      <c r="B34" s="613" t="s">
        <v>384</v>
      </c>
      <c r="C34" s="2368" t="s">
        <v>385</v>
      </c>
      <c r="D34" s="2368"/>
      <c r="E34" s="418" t="s">
        <v>656</v>
      </c>
      <c r="F34" s="410">
        <f>GTGT!F33</f>
        <v>0</v>
      </c>
      <c r="G34" s="861" t="s">
        <v>657</v>
      </c>
      <c r="H34" s="411">
        <f>GTGT!H33</f>
        <v>0</v>
      </c>
    </row>
    <row r="35" spans="2:8" x14ac:dyDescent="0.45">
      <c r="B35" s="613" t="s">
        <v>386</v>
      </c>
      <c r="C35" s="2368" t="s">
        <v>387</v>
      </c>
      <c r="D35" s="2368"/>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69" t="s">
        <v>4078</v>
      </c>
      <c r="D39" s="2369"/>
      <c r="E39" s="878" t="s">
        <v>660</v>
      </c>
      <c r="F39" s="735">
        <f>+F31+F32+F38</f>
        <v>0</v>
      </c>
      <c r="G39" s="735" t="s">
        <v>661</v>
      </c>
      <c r="H39" s="717">
        <f>+H32</f>
        <v>0</v>
      </c>
    </row>
    <row r="40" spans="2:8" ht="16.5" x14ac:dyDescent="0.45">
      <c r="B40" s="874" t="s">
        <v>41</v>
      </c>
      <c r="C40" s="2362" t="s">
        <v>389</v>
      </c>
      <c r="D40" s="2362"/>
      <c r="E40" s="879"/>
      <c r="F40" s="442"/>
      <c r="G40" s="442" t="s">
        <v>662</v>
      </c>
      <c r="H40" s="443">
        <f>+H39-H29</f>
        <v>-53704</v>
      </c>
    </row>
    <row r="41" spans="2:8" ht="24.75" customHeight="1" x14ac:dyDescent="0.45">
      <c r="B41" s="880" t="s">
        <v>42</v>
      </c>
      <c r="C41" s="2370" t="s">
        <v>4079</v>
      </c>
      <c r="D41" s="2370"/>
      <c r="E41" s="881"/>
      <c r="F41" s="452"/>
      <c r="G41" s="882"/>
      <c r="H41" s="453"/>
    </row>
    <row r="42" spans="2:8" x14ac:dyDescent="0.45">
      <c r="B42" s="613">
        <v>1</v>
      </c>
      <c r="C42" s="2368" t="s">
        <v>4080</v>
      </c>
      <c r="D42" s="2368"/>
      <c r="E42" s="418"/>
      <c r="F42" s="410"/>
      <c r="G42" s="861" t="s">
        <v>663</v>
      </c>
      <c r="H42" s="411">
        <f>GTGT!H39</f>
        <v>0</v>
      </c>
    </row>
    <row r="43" spans="2:8" x14ac:dyDescent="0.45">
      <c r="B43" s="613">
        <v>2</v>
      </c>
      <c r="C43" s="2368" t="s">
        <v>4081</v>
      </c>
      <c r="D43" s="2368"/>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63" t="s">
        <v>1860</v>
      </c>
      <c r="D45" s="2363"/>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64" t="s">
        <v>1922</v>
      </c>
      <c r="D47" s="2364"/>
      <c r="E47" s="884"/>
      <c r="F47" s="492"/>
      <c r="G47" s="871" t="s">
        <v>726</v>
      </c>
      <c r="H47" s="699"/>
    </row>
    <row r="48" spans="2:8" ht="16.5" x14ac:dyDescent="0.45">
      <c r="B48" s="877">
        <v>3</v>
      </c>
      <c r="C48" s="2365" t="s">
        <v>395</v>
      </c>
      <c r="D48" s="2365"/>
      <c r="E48" s="885"/>
      <c r="F48" s="735"/>
      <c r="G48" s="735" t="s">
        <v>666</v>
      </c>
      <c r="H48" s="717">
        <f>+H46-H47</f>
        <v>0</v>
      </c>
    </row>
    <row r="49" spans="2:8" ht="35.25" customHeight="1" x14ac:dyDescent="0.45">
      <c r="B49" s="874">
        <v>4</v>
      </c>
      <c r="C49" s="2366" t="s">
        <v>4083</v>
      </c>
      <c r="D49" s="2366"/>
      <c r="E49" s="876"/>
      <c r="F49" s="442"/>
      <c r="G49" s="442" t="s">
        <v>667</v>
      </c>
      <c r="H49" s="443">
        <f>-MIN(H40-H24+H42-H43-H44,0)</f>
        <v>53704</v>
      </c>
    </row>
    <row r="50" spans="2:8" x14ac:dyDescent="0.45">
      <c r="B50" s="886">
        <v>4.0999999999999996</v>
      </c>
      <c r="C50" s="2367" t="s">
        <v>1923</v>
      </c>
      <c r="D50" s="2367"/>
      <c r="E50" s="887"/>
      <c r="F50" s="467"/>
      <c r="G50" s="888" t="s">
        <v>668</v>
      </c>
      <c r="H50" s="468"/>
    </row>
    <row r="51" spans="2:8" ht="16.5" x14ac:dyDescent="0.45">
      <c r="B51" s="874">
        <v>4.2</v>
      </c>
      <c r="C51" s="2362" t="s">
        <v>396</v>
      </c>
      <c r="D51" s="236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B11:H11"/>
    <mergeCell ref="F1:F2"/>
    <mergeCell ref="B6:H6"/>
    <mergeCell ref="B7:H7"/>
    <mergeCell ref="B8:H8"/>
    <mergeCell ref="B10:H10"/>
    <mergeCell ref="C29:D29"/>
    <mergeCell ref="C30:D30"/>
    <mergeCell ref="C26:D26"/>
    <mergeCell ref="C27:D27"/>
    <mergeCell ref="C22:D22"/>
    <mergeCell ref="C23:D23"/>
    <mergeCell ref="C24:D24"/>
    <mergeCell ref="C25:D25"/>
    <mergeCell ref="C35:D35"/>
    <mergeCell ref="C39:D39"/>
    <mergeCell ref="C33:D33"/>
    <mergeCell ref="C34:D34"/>
    <mergeCell ref="C31:D31"/>
    <mergeCell ref="C32:D32"/>
    <mergeCell ref="C51:D51"/>
    <mergeCell ref="C40:D40"/>
    <mergeCell ref="C41:D41"/>
    <mergeCell ref="C42:D42"/>
    <mergeCell ref="C43:D43"/>
    <mergeCell ref="C44:D44"/>
    <mergeCell ref="C45:D45"/>
    <mergeCell ref="C46:D46"/>
    <mergeCell ref="C47:D47"/>
    <mergeCell ref="C48:D48"/>
    <mergeCell ref="C49:D49"/>
    <mergeCell ref="C50:D5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0" t="s">
        <v>1851</v>
      </c>
      <c r="K5" s="2381"/>
      <c r="L5" s="2382"/>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3"/>
      <c r="C26" s="2384"/>
      <c r="D26" s="2384"/>
      <c r="E26" s="2384"/>
      <c r="F26" s="2384" t="s">
        <v>503</v>
      </c>
      <c r="G26" s="2384" t="s">
        <v>504</v>
      </c>
      <c r="H26" s="2384"/>
      <c r="I26" s="2384" t="s">
        <v>505</v>
      </c>
      <c r="J26" s="2384"/>
      <c r="K26" s="2384" t="s">
        <v>506</v>
      </c>
      <c r="L26" s="2384"/>
      <c r="M26" s="2384"/>
      <c r="N26" s="2384" t="s">
        <v>507</v>
      </c>
      <c r="O26" s="2384"/>
      <c r="P26" s="2384"/>
      <c r="Q26" s="2384"/>
      <c r="R26" s="2384"/>
      <c r="S26" s="2384"/>
      <c r="T26" s="2384"/>
      <c r="U26" s="2384"/>
      <c r="V26" s="2384"/>
      <c r="W26" s="2385"/>
    </row>
    <row r="27" spans="2:23" x14ac:dyDescent="0.45">
      <c r="B27" s="2383"/>
      <c r="C27" s="2384"/>
      <c r="D27" s="2384"/>
      <c r="E27" s="2384"/>
      <c r="F27" s="2384"/>
      <c r="G27" s="2384"/>
      <c r="H27" s="2384"/>
      <c r="I27" s="2384"/>
      <c r="J27" s="2384"/>
      <c r="K27" s="2384"/>
      <c r="L27" s="2384"/>
      <c r="M27" s="2384"/>
      <c r="N27" s="2384" t="s">
        <v>508</v>
      </c>
      <c r="O27" s="2384" t="s">
        <v>509</v>
      </c>
      <c r="P27" s="2384"/>
      <c r="Q27" s="2384" t="s">
        <v>510</v>
      </c>
      <c r="R27" s="2384"/>
      <c r="S27" s="2384" t="s">
        <v>511</v>
      </c>
      <c r="T27" s="2384"/>
      <c r="U27" s="2384"/>
      <c r="V27" s="2384"/>
      <c r="W27" s="2385"/>
    </row>
    <row r="28" spans="2:23" ht="32" x14ac:dyDescent="0.45">
      <c r="B28" s="2215"/>
      <c r="C28" s="2211"/>
      <c r="D28" s="2211"/>
      <c r="E28" s="2211"/>
      <c r="F28" s="2211"/>
      <c r="G28" s="474" t="s">
        <v>490</v>
      </c>
      <c r="H28" s="474" t="s">
        <v>491</v>
      </c>
      <c r="I28" s="474" t="s">
        <v>490</v>
      </c>
      <c r="J28" s="474" t="s">
        <v>491</v>
      </c>
      <c r="K28" s="474" t="s">
        <v>490</v>
      </c>
      <c r="L28" s="474" t="s">
        <v>491</v>
      </c>
      <c r="M28" s="474" t="s">
        <v>331</v>
      </c>
      <c r="N28" s="2211"/>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U25:W27"/>
    <mergeCell ref="F26:F28"/>
    <mergeCell ref="G26:H27"/>
    <mergeCell ref="I26:J27"/>
    <mergeCell ref="K26:M27"/>
    <mergeCell ref="N26:T26"/>
    <mergeCell ref="N27:N28"/>
    <mergeCell ref="O27:P27"/>
    <mergeCell ref="Q27:R27"/>
    <mergeCell ref="S27:T27"/>
    <mergeCell ref="K25:T25"/>
    <mergeCell ref="J5:L5"/>
    <mergeCell ref="B25:B28"/>
    <mergeCell ref="C25:C28"/>
    <mergeCell ref="D25:D28"/>
    <mergeCell ref="E25:E28"/>
    <mergeCell ref="F25:J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73" t="s">
        <v>370</v>
      </c>
      <c r="F7" s="2373"/>
      <c r="G7" s="2373"/>
      <c r="H7" s="2373"/>
    </row>
    <row r="8" spans="5:10" x14ac:dyDescent="0.45">
      <c r="E8" s="2394" t="s">
        <v>408</v>
      </c>
      <c r="F8" s="2394"/>
      <c r="G8" s="2394"/>
      <c r="H8" s="2394"/>
    </row>
    <row r="10" spans="5:10" ht="25" x14ac:dyDescent="0.7">
      <c r="E10" s="2395" t="s">
        <v>409</v>
      </c>
      <c r="F10" s="2395"/>
      <c r="G10" s="2395"/>
      <c r="H10" s="2395"/>
    </row>
    <row r="11" spans="5:10" x14ac:dyDescent="0.45">
      <c r="E11" s="2375" t="s">
        <v>4138</v>
      </c>
      <c r="F11" s="2375"/>
      <c r="G11" s="2375"/>
      <c r="H11" s="2375"/>
    </row>
    <row r="12" spans="5:10" ht="16.5" x14ac:dyDescent="0.45">
      <c r="E12" s="2376" t="str">
        <f>"[01] Kỳ tính thuế: từ "&amp;TEXT(DATE(KB_Nam,1,1),"DD/MM/YYYY")&amp;" đến "&amp;TEXT(KB_Den,"DD/MM/YYYY")</f>
        <v>[01] Kỳ tính thuế: từ 01/01/2026 đến 31/12/2026</v>
      </c>
      <c r="F12" s="2376"/>
      <c r="G12" s="2376"/>
      <c r="H12" s="2376"/>
      <c r="I12" s="2376"/>
      <c r="J12" s="2376"/>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396" t="s">
        <v>670</v>
      </c>
      <c r="B5" s="2396"/>
      <c r="C5" s="2396"/>
      <c r="D5" s="2396"/>
      <c r="E5" s="913"/>
      <c r="G5" s="2396" t="s">
        <v>670</v>
      </c>
      <c r="H5" s="2396"/>
      <c r="I5" s="2396"/>
      <c r="J5" s="2396"/>
      <c r="K5" s="2396"/>
      <c r="L5" s="2396"/>
    </row>
    <row r="6" spans="1:12" ht="16.5" x14ac:dyDescent="0.45">
      <c r="A6" s="2393" t="s">
        <v>671</v>
      </c>
      <c r="B6" s="2393"/>
      <c r="C6" s="2393"/>
      <c r="D6" s="2393"/>
      <c r="E6" s="913"/>
      <c r="G6" s="2393" t="s">
        <v>687</v>
      </c>
      <c r="H6" s="2393"/>
      <c r="I6" s="2393"/>
      <c r="J6" s="2393"/>
      <c r="K6" s="2393"/>
      <c r="L6" s="2393"/>
    </row>
    <row r="7" spans="1:12" ht="27.75" customHeight="1" x14ac:dyDescent="0.45">
      <c r="A7" s="2397" t="s">
        <v>1946</v>
      </c>
      <c r="B7" s="2398"/>
      <c r="C7" s="2398"/>
      <c r="D7" s="2398"/>
      <c r="E7" s="914"/>
      <c r="G7" s="2397" t="s">
        <v>1957</v>
      </c>
      <c r="H7" s="2397"/>
      <c r="I7" s="2397"/>
      <c r="J7" s="2397"/>
      <c r="K7" s="2397"/>
      <c r="L7" s="2397"/>
    </row>
    <row r="8" spans="1:12" ht="16.5" x14ac:dyDescent="0.45">
      <c r="A8" s="2399" t="str">
        <f>"[01] Kỳ tính thuế: từ "&amp;TEXT(DATE(KB_Nam,1,1),"DD/MM/YYYY")&amp;" đến "&amp;TEXT(KB_Den,"DD/MM/YYYY")</f>
        <v>[01] Kỳ tính thuế: từ 01/01/2026 đến 31/12/2026</v>
      </c>
      <c r="B8" s="2399"/>
      <c r="C8" s="2399"/>
      <c r="D8" s="2399"/>
      <c r="E8" s="913"/>
      <c r="G8" s="2376" t="str">
        <f>"[01] Kỳ tính thuế: từ "&amp;TEXT(DATE(KB_Nam,1,1),"DD/MM/YYYY")&amp;" đến "&amp;TEXT(KB_Den,"DD/MM/YYYY")</f>
        <v>[01] Kỳ tính thuế: từ 01/01/2026 đến 31/12/2026</v>
      </c>
      <c r="H8" s="2376"/>
      <c r="I8" s="2376"/>
      <c r="J8" s="2376"/>
      <c r="K8" s="2376"/>
      <c r="L8" s="2376"/>
    </row>
    <row r="9" spans="1:12" ht="16.5" x14ac:dyDescent="0.45">
      <c r="A9" s="2376" t="s">
        <v>672</v>
      </c>
      <c r="B9" s="2376"/>
      <c r="C9" s="2376"/>
      <c r="D9" s="2376"/>
      <c r="E9" s="915"/>
      <c r="G9" s="2376" t="s">
        <v>672</v>
      </c>
      <c r="H9" s="2376"/>
      <c r="I9" s="2376"/>
      <c r="J9" s="2376"/>
      <c r="K9" s="2376"/>
      <c r="L9" s="2376"/>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401" t="s">
        <v>1962</v>
      </c>
      <c r="H22" s="2402"/>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5" t="s">
        <v>1963</v>
      </c>
      <c r="H30" s="2406"/>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400" t="s">
        <v>476</v>
      </c>
      <c r="I32" s="2400"/>
      <c r="J32" s="2400"/>
      <c r="K32" s="2400"/>
      <c r="L32" s="2400"/>
    </row>
    <row r="33" spans="1:12" ht="16.5" x14ac:dyDescent="0.45">
      <c r="A33" s="877">
        <v>9</v>
      </c>
      <c r="B33" s="920" t="s">
        <v>1954</v>
      </c>
      <c r="C33" s="885" t="s">
        <v>517</v>
      </c>
      <c r="D33" s="717">
        <f>+D31-D32</f>
        <v>0</v>
      </c>
      <c r="E33" s="912"/>
      <c r="H33" s="2400"/>
      <c r="I33" s="2400"/>
      <c r="J33" s="2400"/>
      <c r="K33" s="2400"/>
      <c r="L33" s="2400"/>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4" t="s">
        <v>476</v>
      </c>
      <c r="C36" s="2404"/>
      <c r="D36" s="2404"/>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403" t="s">
        <v>1956</v>
      </c>
      <c r="C48" s="2403"/>
      <c r="D48" s="2403"/>
      <c r="E48" s="892"/>
      <c r="F48" s="892"/>
      <c r="G48" s="892"/>
      <c r="H48" s="2403" t="s">
        <v>1960</v>
      </c>
      <c r="I48" s="2403"/>
      <c r="J48" s="2403"/>
      <c r="K48" s="2403"/>
      <c r="L48" s="2403"/>
    </row>
    <row r="49" spans="1:12" x14ac:dyDescent="0.45">
      <c r="A49" s="892"/>
      <c r="B49" s="892"/>
      <c r="C49" s="892"/>
      <c r="D49" s="892"/>
      <c r="E49" s="892"/>
      <c r="F49" s="892"/>
      <c r="G49" s="892"/>
      <c r="H49" s="2403" t="s">
        <v>1961</v>
      </c>
      <c r="I49" s="2403"/>
      <c r="J49" s="2403"/>
      <c r="K49" s="2403"/>
      <c r="L49" s="2403"/>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H32:L33"/>
    <mergeCell ref="G22:H22"/>
    <mergeCell ref="H48:L48"/>
    <mergeCell ref="H49:L49"/>
    <mergeCell ref="B48:D48"/>
    <mergeCell ref="B36:D36"/>
    <mergeCell ref="G30:H30"/>
    <mergeCell ref="A5:D5"/>
    <mergeCell ref="A6:D6"/>
    <mergeCell ref="A7:D7"/>
    <mergeCell ref="A8:D8"/>
    <mergeCell ref="A9:D9"/>
    <mergeCell ref="G9:L9"/>
    <mergeCell ref="G5:L5"/>
    <mergeCell ref="G6:L6"/>
    <mergeCell ref="G7:L7"/>
    <mergeCell ref="G8:L8"/>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74" t="s">
        <v>670</v>
      </c>
      <c r="C5" s="2374"/>
      <c r="D5" s="2374"/>
      <c r="E5" s="2374"/>
      <c r="F5" s="913"/>
      <c r="H5" s="2374" t="s">
        <v>670</v>
      </c>
      <c r="I5" s="2374"/>
      <c r="J5" s="2374"/>
      <c r="K5" s="2374"/>
      <c r="L5" s="2374"/>
      <c r="M5" s="2374"/>
    </row>
    <row r="6" spans="2:13" ht="21" x14ac:dyDescent="0.55000000000000004">
      <c r="B6" s="2374" t="s">
        <v>671</v>
      </c>
      <c r="C6" s="2374"/>
      <c r="D6" s="2374"/>
      <c r="E6" s="2374"/>
      <c r="F6" s="913"/>
      <c r="H6" s="2374" t="s">
        <v>687</v>
      </c>
      <c r="I6" s="2374"/>
      <c r="J6" s="2374"/>
      <c r="K6" s="2374"/>
      <c r="L6" s="2374"/>
      <c r="M6" s="2374"/>
    </row>
    <row r="7" spans="2:13" ht="27.75" customHeight="1" x14ac:dyDescent="0.45">
      <c r="B7" s="2397" t="s">
        <v>4096</v>
      </c>
      <c r="C7" s="2398"/>
      <c r="D7" s="2398"/>
      <c r="E7" s="2398"/>
      <c r="F7" s="914"/>
      <c r="H7" s="2397" t="s">
        <v>4089</v>
      </c>
      <c r="I7" s="2397"/>
      <c r="J7" s="2397"/>
      <c r="K7" s="2397"/>
      <c r="L7" s="2397"/>
      <c r="M7" s="2397"/>
    </row>
    <row r="8" spans="2:13" ht="16.5" x14ac:dyDescent="0.45">
      <c r="B8" s="2399" t="str">
        <f>"[01] Kỳ tính thuế: từ "&amp;TEXT(DATE(KB_Nam,1,1),"DD/MM/YYYY")&amp;" đến "&amp;TEXT(KB_Den,"DD/MM/YYYY")</f>
        <v>[01] Kỳ tính thuế: từ 01/01/2026 đến 31/12/2026</v>
      </c>
      <c r="C8" s="2399"/>
      <c r="D8" s="2399"/>
      <c r="E8" s="2399"/>
      <c r="F8" s="913"/>
      <c r="H8" s="2376" t="str">
        <f>"[01] Kỳ tính thuế: từ "&amp;TEXT(DATE(KB_Nam,1,1),"DD/MM/YYYY")&amp;" đến "&amp;TEXT(KB_Den,"DD/MM/YYYY")</f>
        <v>[01] Kỳ tính thuế: từ 01/01/2026 đến 31/12/2026</v>
      </c>
      <c r="I8" s="2376"/>
      <c r="J8" s="2376"/>
      <c r="K8" s="2376"/>
      <c r="L8" s="2376"/>
      <c r="M8" s="2376"/>
    </row>
    <row r="9" spans="2:13" ht="16.5" x14ac:dyDescent="0.45">
      <c r="B9" s="2376" t="s">
        <v>672</v>
      </c>
      <c r="C9" s="2376"/>
      <c r="D9" s="2376"/>
      <c r="E9" s="2376"/>
      <c r="F9" s="915"/>
      <c r="H9" s="2376" t="s">
        <v>672</v>
      </c>
      <c r="I9" s="2376"/>
      <c r="J9" s="2376"/>
      <c r="K9" s="2376"/>
      <c r="L9" s="2376"/>
      <c r="M9" s="2376"/>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400" t="s">
        <v>476</v>
      </c>
      <c r="J32" s="2400"/>
      <c r="K32" s="2400"/>
      <c r="L32" s="2400"/>
      <c r="M32" s="2400"/>
    </row>
    <row r="33" spans="2:13" ht="16.5" x14ac:dyDescent="0.45">
      <c r="B33" s="877">
        <v>9</v>
      </c>
      <c r="C33" s="920" t="s">
        <v>1954</v>
      </c>
      <c r="D33" s="885" t="s">
        <v>517</v>
      </c>
      <c r="E33" s="717">
        <f>+E31-E32</f>
        <v>0</v>
      </c>
      <c r="F33" s="912"/>
      <c r="I33" s="2400"/>
      <c r="J33" s="2400"/>
      <c r="K33" s="2400"/>
      <c r="L33" s="2400"/>
      <c r="M33" s="2400"/>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4" t="s">
        <v>476</v>
      </c>
      <c r="D36" s="2404"/>
      <c r="E36" s="2404"/>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403" t="s">
        <v>4097</v>
      </c>
      <c r="D48" s="2403"/>
      <c r="E48" s="2403"/>
      <c r="F48" s="892"/>
      <c r="G48" s="892"/>
      <c r="H48" s="892"/>
      <c r="I48" s="2403" t="s">
        <v>4094</v>
      </c>
      <c r="J48" s="2403"/>
      <c r="K48" s="2403"/>
      <c r="L48" s="2403"/>
      <c r="M48" s="2403"/>
    </row>
    <row r="49" spans="2:13" x14ac:dyDescent="0.45">
      <c r="B49" s="892"/>
      <c r="C49" s="892"/>
      <c r="D49" s="892"/>
      <c r="E49" s="892"/>
      <c r="F49" s="892"/>
      <c r="G49" s="892"/>
      <c r="H49" s="892"/>
      <c r="I49" s="2403" t="s">
        <v>4095</v>
      </c>
      <c r="J49" s="2403"/>
      <c r="K49" s="2403"/>
      <c r="L49" s="2403"/>
      <c r="M49" s="2403"/>
    </row>
  </sheetData>
  <mergeCells count="15">
    <mergeCell ref="C36:E36"/>
    <mergeCell ref="C48:E48"/>
    <mergeCell ref="I48:M48"/>
    <mergeCell ref="I49:M49"/>
    <mergeCell ref="B8:E8"/>
    <mergeCell ref="H8:M8"/>
    <mergeCell ref="B9:E9"/>
    <mergeCell ref="H9:M9"/>
    <mergeCell ref="I32:M33"/>
    <mergeCell ref="B5:E5"/>
    <mergeCell ref="H5:M5"/>
    <mergeCell ref="B6:E6"/>
    <mergeCell ref="H6:M6"/>
    <mergeCell ref="B7:E7"/>
    <mergeCell ref="H7:M7"/>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07" t="s">
        <v>2047</v>
      </c>
      <c r="B6" s="2408" t="s">
        <v>2048</v>
      </c>
      <c r="C6" s="2409"/>
      <c r="D6" s="2410"/>
    </row>
    <row r="7" spans="1:4" ht="31.5" customHeight="1" x14ac:dyDescent="0.45">
      <c r="A7" s="2407"/>
      <c r="B7" s="2411" t="s">
        <v>2049</v>
      </c>
      <c r="C7" s="2412"/>
      <c r="D7" s="2413"/>
    </row>
    <row r="8" spans="1:4" ht="31.5" customHeight="1" x14ac:dyDescent="0.45">
      <c r="A8" s="2407"/>
      <c r="B8" s="2414" t="s">
        <v>2050</v>
      </c>
      <c r="C8" s="2415"/>
      <c r="D8" s="2416"/>
    </row>
    <row r="9" spans="1:4" ht="31.5" customHeight="1" x14ac:dyDescent="0.45">
      <c r="A9" s="2417" t="s">
        <v>2051</v>
      </c>
      <c r="B9" s="2408" t="s">
        <v>2052</v>
      </c>
      <c r="C9" s="2409"/>
      <c r="D9" s="2410"/>
    </row>
    <row r="10" spans="1:4" ht="31.5" customHeight="1" x14ac:dyDescent="0.45">
      <c r="A10" s="2417"/>
      <c r="B10" s="2411" t="s">
        <v>2053</v>
      </c>
      <c r="C10" s="2412"/>
      <c r="D10" s="2413"/>
    </row>
    <row r="11" spans="1:4" ht="31.5" customHeight="1" x14ac:dyDescent="0.45">
      <c r="A11" s="2417"/>
      <c r="B11" s="2414" t="s">
        <v>2054</v>
      </c>
      <c r="C11" s="2415"/>
      <c r="D11" s="2416"/>
    </row>
    <row r="12" spans="1:4" ht="71.25" customHeight="1" x14ac:dyDescent="0.45">
      <c r="A12" s="2417" t="s">
        <v>2055</v>
      </c>
      <c r="B12" s="2408" t="s">
        <v>2056</v>
      </c>
      <c r="C12" s="2409"/>
      <c r="D12" s="2410"/>
    </row>
    <row r="13" spans="1:4" ht="42" customHeight="1" x14ac:dyDescent="0.45">
      <c r="A13" s="2417"/>
      <c r="B13" s="2411" t="s">
        <v>2057</v>
      </c>
      <c r="C13" s="2412"/>
      <c r="D13" s="2413"/>
    </row>
    <row r="14" spans="1:4" ht="79.5" customHeight="1" x14ac:dyDescent="0.45">
      <c r="A14" s="2417"/>
      <c r="B14" s="2411" t="s">
        <v>2058</v>
      </c>
      <c r="C14" s="2412"/>
      <c r="D14" s="2413"/>
    </row>
    <row r="15" spans="1:4" ht="31.5" customHeight="1" x14ac:dyDescent="0.45">
      <c r="A15" s="2417"/>
      <c r="B15" s="2411" t="s">
        <v>2059</v>
      </c>
      <c r="C15" s="2412"/>
      <c r="D15" s="2413"/>
    </row>
    <row r="16" spans="1:4" ht="31.5" customHeight="1" x14ac:dyDescent="0.45">
      <c r="A16" s="2417"/>
      <c r="B16" s="2411" t="s">
        <v>2060</v>
      </c>
      <c r="C16" s="2412"/>
      <c r="D16" s="2413"/>
    </row>
    <row r="17" spans="1:4" ht="31.5" customHeight="1" x14ac:dyDescent="0.45">
      <c r="A17" s="2417"/>
      <c r="B17" s="2414" t="s">
        <v>2061</v>
      </c>
      <c r="C17" s="2415"/>
      <c r="D17" s="2416"/>
    </row>
    <row r="18" spans="1:4" ht="63" customHeight="1" x14ac:dyDescent="0.45">
      <c r="A18" s="2421" t="s">
        <v>2062</v>
      </c>
      <c r="B18" s="2424" t="s">
        <v>2063</v>
      </c>
      <c r="C18" s="2425"/>
      <c r="D18" s="2426"/>
    </row>
    <row r="19" spans="1:4" ht="17.5" x14ac:dyDescent="0.45">
      <c r="A19" s="2422"/>
      <c r="B19" s="2427" t="s">
        <v>2064</v>
      </c>
      <c r="C19" s="2428"/>
      <c r="D19" s="2429"/>
    </row>
    <row r="20" spans="1:4" ht="96" customHeight="1" x14ac:dyDescent="0.45">
      <c r="A20" s="2423"/>
      <c r="B20" s="2414" t="s">
        <v>2545</v>
      </c>
      <c r="C20" s="2415"/>
      <c r="D20" s="2416"/>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8" t="str">
        <f>+IF(SUM(E77:G77)=0,"",IF(AND($E$77&gt;=$F$77*25%,$E$77&gt;$G$77*50%),"Giao dịch liên kết, phải làm phụ lục liên kết","Chưa đủ điều kiện để là giao dịch liên kết"))</f>
        <v/>
      </c>
      <c r="G78" s="2418"/>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8" t="str">
        <f>+IF(SUM(E84:G84)=0,"",IF(OR($E$18&gt;=$G$18*25%,$F$18&gt;=$G$18*10%),"Giao dịch liên kết, phải làm phụ lục liên kết","Chưa đủ điều kiện để là giao dịch liên kết"))</f>
        <v/>
      </c>
      <c r="G85" s="2418"/>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31" t="s">
        <v>281</v>
      </c>
      <c r="C179" s="2431"/>
      <c r="D179" s="166" t="s">
        <v>2100</v>
      </c>
      <c r="E179" s="166" t="s">
        <v>2101</v>
      </c>
      <c r="F179" s="166" t="s">
        <v>2102</v>
      </c>
      <c r="G179" s="166" t="s">
        <v>2103</v>
      </c>
    </row>
    <row r="180" spans="2:7" ht="17.5" x14ac:dyDescent="0.45">
      <c r="B180" s="2432" t="s">
        <v>2104</v>
      </c>
      <c r="C180" s="2432"/>
      <c r="D180" s="167" t="s">
        <v>2105</v>
      </c>
      <c r="E180" s="167" t="s">
        <v>2106</v>
      </c>
      <c r="F180" s="167" t="s">
        <v>2107</v>
      </c>
      <c r="G180" s="167" t="s">
        <v>2108</v>
      </c>
    </row>
    <row r="181" spans="2:7" ht="32" x14ac:dyDescent="0.45">
      <c r="B181" s="2433" t="s">
        <v>2109</v>
      </c>
      <c r="C181" s="2434"/>
      <c r="D181" s="168" t="s">
        <v>2110</v>
      </c>
      <c r="E181" s="169"/>
      <c r="F181" s="169"/>
      <c r="G181" s="169"/>
    </row>
    <row r="182" spans="2:7" ht="17.5" x14ac:dyDescent="0.45">
      <c r="B182" s="2435" t="s">
        <v>2111</v>
      </c>
      <c r="C182" s="2436"/>
      <c r="D182" s="170"/>
      <c r="E182" s="170"/>
      <c r="F182" s="170"/>
      <c r="G182" s="170"/>
    </row>
    <row r="183" spans="2:7" ht="17.5" x14ac:dyDescent="0.45">
      <c r="B183" s="2419" t="s">
        <v>2112</v>
      </c>
      <c r="C183" s="2420"/>
      <c r="D183" s="171"/>
      <c r="E183" s="171"/>
      <c r="F183" s="171"/>
      <c r="G183" s="171"/>
    </row>
    <row r="184" spans="2:7" ht="17.5" x14ac:dyDescent="0.45">
      <c r="B184" s="2419" t="s">
        <v>2113</v>
      </c>
      <c r="C184" s="2420"/>
      <c r="D184" s="171"/>
      <c r="E184" s="171"/>
      <c r="F184" s="171"/>
      <c r="G184" s="171"/>
    </row>
    <row r="185" spans="2:7" ht="17.5" x14ac:dyDescent="0.45">
      <c r="B185" s="2419" t="s">
        <v>2114</v>
      </c>
      <c r="C185" s="2420"/>
      <c r="D185" s="171"/>
      <c r="E185" s="171"/>
      <c r="F185" s="171"/>
      <c r="G185" s="171"/>
    </row>
    <row r="186" spans="2:7" ht="17.5" x14ac:dyDescent="0.45">
      <c r="B186" s="2435" t="s">
        <v>2115</v>
      </c>
      <c r="C186" s="2436"/>
      <c r="D186" s="170"/>
      <c r="E186" s="170"/>
      <c r="F186" s="170"/>
      <c r="G186" s="170"/>
    </row>
    <row r="187" spans="2:7" ht="17.5" x14ac:dyDescent="0.45">
      <c r="B187" s="2419" t="s">
        <v>2112</v>
      </c>
      <c r="C187" s="2420"/>
      <c r="D187" s="171"/>
      <c r="E187" s="171"/>
      <c r="F187" s="171"/>
      <c r="G187" s="171"/>
    </row>
    <row r="188" spans="2:7" ht="17.5" x14ac:dyDescent="0.45">
      <c r="B188" s="2419" t="s">
        <v>2113</v>
      </c>
      <c r="C188" s="2420"/>
      <c r="D188" s="171"/>
      <c r="E188" s="171"/>
      <c r="F188" s="171"/>
      <c r="G188" s="171"/>
    </row>
    <row r="189" spans="2:7" ht="17.5" x14ac:dyDescent="0.45">
      <c r="B189" s="2419" t="s">
        <v>2114</v>
      </c>
      <c r="C189" s="2420"/>
      <c r="D189" s="171"/>
      <c r="E189" s="171"/>
      <c r="F189" s="171"/>
      <c r="G189" s="171"/>
    </row>
    <row r="190" spans="2:7" ht="32" x14ac:dyDescent="0.45">
      <c r="B190" s="2433" t="s">
        <v>2116</v>
      </c>
      <c r="C190" s="2434"/>
      <c r="D190" s="168" t="s">
        <v>2117</v>
      </c>
      <c r="E190" s="169"/>
      <c r="F190" s="169"/>
      <c r="G190" s="169"/>
    </row>
    <row r="191" spans="2:7" ht="17.5" x14ac:dyDescent="0.45">
      <c r="B191" s="2435" t="s">
        <v>2118</v>
      </c>
      <c r="C191" s="2436"/>
      <c r="D191" s="170"/>
      <c r="E191" s="170"/>
      <c r="F191" s="170"/>
      <c r="G191" s="170"/>
    </row>
    <row r="192" spans="2:7" ht="17.5" x14ac:dyDescent="0.45">
      <c r="B192" s="2419" t="s">
        <v>2112</v>
      </c>
      <c r="C192" s="2420"/>
      <c r="D192" s="171"/>
      <c r="E192" s="171"/>
      <c r="F192" s="171"/>
      <c r="G192" s="171"/>
    </row>
    <row r="193" spans="2:7" ht="17.5" x14ac:dyDescent="0.45">
      <c r="B193" s="2419" t="s">
        <v>2113</v>
      </c>
      <c r="C193" s="2420"/>
      <c r="D193" s="171"/>
      <c r="E193" s="171"/>
      <c r="F193" s="171"/>
      <c r="G193" s="171"/>
    </row>
    <row r="194" spans="2:7" ht="17.5" x14ac:dyDescent="0.45">
      <c r="B194" s="2419" t="s">
        <v>2114</v>
      </c>
      <c r="C194" s="2420"/>
      <c r="D194" s="171"/>
      <c r="E194" s="171"/>
      <c r="F194" s="171"/>
      <c r="G194" s="171"/>
    </row>
    <row r="195" spans="2:7" ht="17.5" x14ac:dyDescent="0.45">
      <c r="B195" s="2435" t="s">
        <v>2119</v>
      </c>
      <c r="C195" s="2436"/>
      <c r="D195" s="170"/>
      <c r="E195" s="170"/>
      <c r="F195" s="170"/>
      <c r="G195" s="170"/>
    </row>
    <row r="196" spans="2:7" ht="17.5" x14ac:dyDescent="0.45">
      <c r="B196" s="2419" t="s">
        <v>2112</v>
      </c>
      <c r="C196" s="2420"/>
      <c r="D196" s="171"/>
      <c r="E196" s="171"/>
      <c r="F196" s="171"/>
      <c r="G196" s="171"/>
    </row>
    <row r="197" spans="2:7" ht="17.5" x14ac:dyDescent="0.45">
      <c r="B197" s="2419" t="s">
        <v>2113</v>
      </c>
      <c r="C197" s="2420"/>
      <c r="D197" s="171"/>
      <c r="E197" s="171"/>
      <c r="F197" s="171"/>
      <c r="G197" s="171"/>
    </row>
    <row r="198" spans="2:7" ht="17.5" x14ac:dyDescent="0.45">
      <c r="B198" s="2419" t="s">
        <v>2114</v>
      </c>
      <c r="C198" s="2420"/>
      <c r="D198" s="171"/>
      <c r="E198" s="171"/>
      <c r="F198" s="171"/>
      <c r="G198" s="171"/>
    </row>
    <row r="199" spans="2:7" ht="17.5" x14ac:dyDescent="0.45">
      <c r="B199" s="2435" t="s">
        <v>2120</v>
      </c>
      <c r="C199" s="2436"/>
      <c r="D199" s="170"/>
      <c r="E199" s="170"/>
      <c r="F199" s="170"/>
      <c r="G199" s="170"/>
    </row>
    <row r="200" spans="2:7" ht="17.5" x14ac:dyDescent="0.45">
      <c r="B200" s="2419" t="s">
        <v>2112</v>
      </c>
      <c r="C200" s="2420"/>
      <c r="D200" s="171"/>
      <c r="E200" s="171"/>
      <c r="F200" s="171"/>
      <c r="G200" s="171"/>
    </row>
    <row r="201" spans="2:7" ht="17.5" x14ac:dyDescent="0.45">
      <c r="B201" s="2419" t="s">
        <v>2113</v>
      </c>
      <c r="C201" s="2420"/>
      <c r="D201" s="171"/>
      <c r="E201" s="171"/>
      <c r="F201" s="171"/>
      <c r="G201" s="171"/>
    </row>
    <row r="202" spans="2:7" ht="17.5" x14ac:dyDescent="0.45">
      <c r="B202" s="2419" t="s">
        <v>2114</v>
      </c>
      <c r="C202" s="2420"/>
      <c r="D202" s="171"/>
      <c r="E202" s="171"/>
      <c r="F202" s="171"/>
      <c r="G202" s="171"/>
    </row>
    <row r="203" spans="2:7" ht="17.5" x14ac:dyDescent="0.45">
      <c r="B203" s="2435" t="s">
        <v>2121</v>
      </c>
      <c r="C203" s="2436"/>
      <c r="D203" s="170"/>
      <c r="E203" s="170"/>
      <c r="F203" s="170"/>
      <c r="G203" s="170"/>
    </row>
    <row r="204" spans="2:7" ht="17.5" x14ac:dyDescent="0.45">
      <c r="B204" s="2435" t="s">
        <v>2122</v>
      </c>
      <c r="C204" s="2436"/>
      <c r="D204" s="170"/>
      <c r="E204" s="170"/>
      <c r="F204" s="170"/>
      <c r="G204" s="170"/>
    </row>
    <row r="205" spans="2:7" ht="17.5" x14ac:dyDescent="0.45">
      <c r="B205" s="2419" t="s">
        <v>2112</v>
      </c>
      <c r="C205" s="2420"/>
      <c r="D205" s="171"/>
      <c r="E205" s="171"/>
      <c r="F205" s="171"/>
      <c r="G205" s="171"/>
    </row>
    <row r="206" spans="2:7" ht="17.5" x14ac:dyDescent="0.45">
      <c r="B206" s="2419" t="s">
        <v>2113</v>
      </c>
      <c r="C206" s="2420"/>
      <c r="D206" s="171"/>
      <c r="E206" s="171"/>
      <c r="F206" s="171"/>
      <c r="G206" s="171"/>
    </row>
    <row r="207" spans="2:7" ht="17.5" x14ac:dyDescent="0.45">
      <c r="B207" s="2419" t="s">
        <v>2114</v>
      </c>
      <c r="C207" s="2420"/>
      <c r="D207" s="171"/>
      <c r="E207" s="171"/>
      <c r="F207" s="171"/>
      <c r="G207" s="171"/>
    </row>
    <row r="208" spans="2:7" ht="17.5" x14ac:dyDescent="0.45">
      <c r="B208" s="2437" t="s">
        <v>2123</v>
      </c>
      <c r="C208" s="2438"/>
      <c r="D208" s="168" t="s">
        <v>2124</v>
      </c>
      <c r="E208" s="168" t="s">
        <v>2125</v>
      </c>
      <c r="F208" s="170"/>
      <c r="G208" s="170"/>
    </row>
    <row r="209" spans="2:7" ht="17.5" x14ac:dyDescent="0.45">
      <c r="B209" s="2419" t="s">
        <v>2112</v>
      </c>
      <c r="C209" s="2420"/>
      <c r="D209" s="171"/>
      <c r="E209" s="171"/>
      <c r="F209" s="171"/>
      <c r="G209" s="171"/>
    </row>
    <row r="210" spans="2:7" ht="17.5" x14ac:dyDescent="0.45">
      <c r="B210" s="2419" t="s">
        <v>2113</v>
      </c>
      <c r="C210" s="2420"/>
      <c r="D210" s="171"/>
      <c r="E210" s="171"/>
      <c r="F210" s="171"/>
      <c r="G210" s="171"/>
    </row>
    <row r="211" spans="2:7" ht="17.5" x14ac:dyDescent="0.45">
      <c r="B211" s="2419" t="s">
        <v>2114</v>
      </c>
      <c r="C211" s="2420"/>
      <c r="D211" s="171"/>
      <c r="E211" s="171"/>
      <c r="F211" s="171"/>
      <c r="G211" s="171"/>
    </row>
    <row r="212" spans="2:7" ht="48" x14ac:dyDescent="0.45">
      <c r="B212" s="2435" t="s">
        <v>2126</v>
      </c>
      <c r="C212" s="2435"/>
      <c r="D212" s="172"/>
      <c r="E212" s="172"/>
      <c r="F212" s="168" t="s">
        <v>2127</v>
      </c>
      <c r="G212" s="168" t="s">
        <v>2128</v>
      </c>
    </row>
    <row r="213" spans="2:7" ht="17.5" x14ac:dyDescent="0.45">
      <c r="B213" s="2419" t="s">
        <v>2112</v>
      </c>
      <c r="C213" s="2420"/>
      <c r="D213" s="171"/>
      <c r="E213" s="171"/>
      <c r="F213" s="171"/>
      <c r="G213" s="171"/>
    </row>
    <row r="214" spans="2:7" ht="17.5" x14ac:dyDescent="0.45">
      <c r="B214" s="2419" t="s">
        <v>2113</v>
      </c>
      <c r="C214" s="2420"/>
      <c r="D214" s="171"/>
      <c r="E214" s="171"/>
      <c r="F214" s="171"/>
      <c r="G214" s="171"/>
    </row>
    <row r="215" spans="2:7" ht="17.5" x14ac:dyDescent="0.45">
      <c r="B215" s="2419" t="s">
        <v>2114</v>
      </c>
      <c r="C215" s="2420"/>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B214:C214"/>
    <mergeCell ref="B215:C215"/>
    <mergeCell ref="B208:C208"/>
    <mergeCell ref="B209:C209"/>
    <mergeCell ref="B210:C210"/>
    <mergeCell ref="B211:C211"/>
    <mergeCell ref="B212:C212"/>
    <mergeCell ref="B213:C213"/>
    <mergeCell ref="B207:C207"/>
    <mergeCell ref="B196:C196"/>
    <mergeCell ref="B197:C197"/>
    <mergeCell ref="B198:C198"/>
    <mergeCell ref="B199:C199"/>
    <mergeCell ref="B200:C200"/>
    <mergeCell ref="B201:C201"/>
    <mergeCell ref="B202:C202"/>
    <mergeCell ref="B203:C203"/>
    <mergeCell ref="B204:C204"/>
    <mergeCell ref="B205:C205"/>
    <mergeCell ref="B206:C206"/>
    <mergeCell ref="B195:C195"/>
    <mergeCell ref="B184:C184"/>
    <mergeCell ref="B185:C185"/>
    <mergeCell ref="B186:C186"/>
    <mergeCell ref="B187:C187"/>
    <mergeCell ref="B188:C188"/>
    <mergeCell ref="B189:C189"/>
    <mergeCell ref="B190:C190"/>
    <mergeCell ref="B191:C191"/>
    <mergeCell ref="B192:C192"/>
    <mergeCell ref="B193:C193"/>
    <mergeCell ref="B194:C194"/>
    <mergeCell ref="F85:G85"/>
    <mergeCell ref="B179:C179"/>
    <mergeCell ref="B180:C180"/>
    <mergeCell ref="B181:C181"/>
    <mergeCell ref="B182:C182"/>
    <mergeCell ref="B183:C183"/>
    <mergeCell ref="A18:A20"/>
    <mergeCell ref="B18:D18"/>
    <mergeCell ref="B19:D19"/>
    <mergeCell ref="B20:D20"/>
    <mergeCell ref="A71:A72"/>
    <mergeCell ref="F78:G78"/>
    <mergeCell ref="A12:A17"/>
    <mergeCell ref="B12:D12"/>
    <mergeCell ref="B13:D13"/>
    <mergeCell ref="B14:D14"/>
    <mergeCell ref="B15:D15"/>
    <mergeCell ref="B16:D16"/>
    <mergeCell ref="B17:D17"/>
    <mergeCell ref="A6:A8"/>
    <mergeCell ref="B6:D6"/>
    <mergeCell ref="B7:D7"/>
    <mergeCell ref="B8:D8"/>
    <mergeCell ref="A9:A11"/>
    <mergeCell ref="B9:D9"/>
    <mergeCell ref="B10:D10"/>
    <mergeCell ref="B11:D11"/>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46" t="s">
        <v>2143</v>
      </c>
      <c r="C2" s="2446"/>
      <c r="D2" s="2446"/>
      <c r="E2" s="2446"/>
      <c r="F2" s="2446"/>
      <c r="G2" s="2446"/>
      <c r="H2" s="2446"/>
      <c r="I2" s="2446"/>
      <c r="J2" s="2446"/>
      <c r="K2" s="2446"/>
      <c r="L2" s="2446"/>
      <c r="M2" s="2446"/>
      <c r="N2" s="2446"/>
      <c r="O2" s="2446"/>
      <c r="P2" s="2446"/>
      <c r="Q2" s="2446"/>
      <c r="R2" s="2446"/>
      <c r="S2" s="2446"/>
      <c r="T2" s="2446"/>
      <c r="U2" s="2446"/>
      <c r="V2" s="2446"/>
      <c r="W2" s="2446"/>
      <c r="Z2" s="162"/>
    </row>
    <row r="3" spans="2:26" ht="17.5" x14ac:dyDescent="0.45">
      <c r="B3" s="2447" t="s">
        <v>2144</v>
      </c>
      <c r="C3" s="2447"/>
      <c r="D3" s="2447"/>
      <c r="E3" s="2447"/>
      <c r="F3" s="2447"/>
      <c r="G3" s="2447"/>
      <c r="H3" s="2447"/>
      <c r="I3" s="2447"/>
      <c r="J3" s="2447"/>
      <c r="K3" s="2447"/>
      <c r="L3" s="2447"/>
      <c r="M3" s="2447"/>
      <c r="N3" s="2447"/>
      <c r="O3" s="2447"/>
      <c r="P3" s="2447"/>
      <c r="Q3" s="2447"/>
      <c r="R3" s="2447"/>
      <c r="S3" s="2447"/>
      <c r="T3" s="2447"/>
      <c r="U3" s="2447"/>
      <c r="V3" s="2447"/>
      <c r="W3" s="2447"/>
      <c r="Y3" s="144"/>
      <c r="Z3" s="197"/>
    </row>
    <row r="4" spans="2:26" ht="14.25" customHeight="1" x14ac:dyDescent="0.45">
      <c r="B4" s="2448" t="s">
        <v>2145</v>
      </c>
      <c r="C4" s="2448"/>
      <c r="D4" s="2448"/>
      <c r="E4" s="2448"/>
      <c r="F4" s="2448"/>
      <c r="G4" s="2448"/>
      <c r="H4" s="2448"/>
      <c r="I4" s="2448"/>
      <c r="J4" s="2448"/>
      <c r="K4" s="2448"/>
      <c r="L4" s="2448"/>
      <c r="M4" s="2448"/>
      <c r="N4" s="2448"/>
      <c r="O4" s="2448"/>
      <c r="P4" s="2448"/>
      <c r="Q4" s="2448"/>
      <c r="R4" s="2448"/>
      <c r="S4" s="2448"/>
      <c r="T4" s="2448"/>
      <c r="U4" s="2448"/>
      <c r="V4" s="2448"/>
      <c r="W4" s="2448"/>
      <c r="Y4" s="144"/>
      <c r="Z4" s="198"/>
    </row>
    <row r="5" spans="2:26" ht="21" x14ac:dyDescent="0.45">
      <c r="B5" s="2449" t="s">
        <v>2554</v>
      </c>
      <c r="C5" s="2449"/>
      <c r="D5" s="2449"/>
      <c r="E5" s="2449"/>
      <c r="F5" s="2449"/>
      <c r="G5" s="2449"/>
      <c r="H5" s="2449"/>
      <c r="I5" s="2449"/>
      <c r="J5" s="2449"/>
      <c r="K5" s="2449"/>
      <c r="L5" s="2449"/>
      <c r="M5" s="2449"/>
      <c r="N5" s="2449"/>
      <c r="O5" s="2449"/>
      <c r="P5" s="2449"/>
      <c r="Q5" s="2449"/>
      <c r="R5" s="2449"/>
      <c r="S5" s="2449"/>
      <c r="T5" s="2449"/>
      <c r="U5" s="2449"/>
      <c r="V5" s="2449"/>
      <c r="W5" s="2449"/>
      <c r="Y5" s="144"/>
      <c r="Z5" s="197"/>
    </row>
    <row r="6" spans="2:26" ht="17.5" x14ac:dyDescent="0.45">
      <c r="B6" s="2447" t="s">
        <v>2555</v>
      </c>
      <c r="C6" s="2447"/>
      <c r="D6" s="2447"/>
      <c r="E6" s="2447"/>
      <c r="F6" s="2447"/>
      <c r="G6" s="2447"/>
      <c r="H6" s="2447"/>
      <c r="I6" s="2447"/>
      <c r="J6" s="2447"/>
      <c r="K6" s="2447"/>
      <c r="L6" s="2447"/>
      <c r="M6" s="2447"/>
      <c r="N6" s="2447"/>
      <c r="O6" s="2447"/>
      <c r="P6" s="2447"/>
      <c r="Q6" s="2447"/>
      <c r="R6" s="2447"/>
      <c r="S6" s="2447"/>
      <c r="T6" s="2447"/>
      <c r="U6" s="2447"/>
      <c r="V6" s="2447"/>
      <c r="W6" s="2447"/>
      <c r="Z6" s="198"/>
    </row>
    <row r="7" spans="2:26" ht="17.5" x14ac:dyDescent="0.45">
      <c r="B7" s="2450" t="s">
        <v>2146</v>
      </c>
      <c r="C7" s="2450"/>
      <c r="D7" s="2450"/>
      <c r="E7" s="2450"/>
      <c r="F7" s="2450"/>
      <c r="G7" s="2450"/>
      <c r="H7" s="2450"/>
      <c r="I7" s="2450"/>
      <c r="J7" s="2450"/>
      <c r="K7" s="2450"/>
      <c r="L7" s="2450"/>
      <c r="M7" s="2450"/>
      <c r="N7" s="2450"/>
      <c r="O7" s="2450"/>
      <c r="P7" s="2450"/>
      <c r="Q7" s="2450"/>
      <c r="R7" s="2450"/>
      <c r="S7" s="2450"/>
      <c r="T7" s="2450"/>
      <c r="U7" s="2450"/>
      <c r="V7" s="2450"/>
      <c r="W7" s="2450"/>
    </row>
    <row r="8" spans="2:26" ht="8.25" customHeight="1" x14ac:dyDescent="0.45">
      <c r="B8" s="2445"/>
      <c r="C8" s="2445"/>
      <c r="D8" s="2445"/>
      <c r="E8" s="2445"/>
      <c r="F8" s="2445"/>
      <c r="G8" s="2445"/>
      <c r="H8" s="2445"/>
      <c r="I8" s="2445"/>
      <c r="J8" s="2445"/>
      <c r="K8" s="2445"/>
      <c r="L8" s="2445"/>
      <c r="M8" s="2445"/>
      <c r="N8" s="2445"/>
      <c r="O8" s="2445"/>
      <c r="P8" s="2445"/>
      <c r="Q8" s="2445"/>
      <c r="R8" s="2445"/>
      <c r="S8" s="2445"/>
      <c r="T8" s="2445"/>
      <c r="U8" s="2445"/>
      <c r="V8" s="2445"/>
      <c r="W8" s="2445"/>
    </row>
    <row r="9" spans="2:26" ht="17.5" x14ac:dyDescent="0.45">
      <c r="B9" s="2439" t="str">
        <f>+"[01] Tên người nộp thuế: "&amp;TTDN!F5</f>
        <v xml:space="preserve">[01] Tên người nộp thuế: </v>
      </c>
      <c r="C9" s="2439"/>
      <c r="D9" s="2439"/>
      <c r="E9" s="2439"/>
      <c r="F9" s="2439"/>
      <c r="G9" s="2439"/>
      <c r="H9" s="2439"/>
      <c r="I9" s="2439"/>
      <c r="J9" s="2439"/>
      <c r="K9" s="2439"/>
      <c r="L9" s="2439"/>
      <c r="M9" s="2439"/>
      <c r="N9" s="2439"/>
      <c r="O9" s="2439"/>
      <c r="P9" s="2439"/>
      <c r="Q9" s="2439"/>
      <c r="R9" s="2439"/>
      <c r="S9" s="2439"/>
      <c r="T9" s="2439"/>
      <c r="U9" s="2439"/>
      <c r="V9" s="2439"/>
      <c r="W9" s="2439"/>
    </row>
    <row r="10" spans="2:26" ht="19.5" customHeight="1" x14ac:dyDescent="0.45">
      <c r="B10" s="2440" t="s">
        <v>2147</v>
      </c>
      <c r="C10" s="2440"/>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39" t="str">
        <f>+"[03] Địa chỉ: "&amp;KB_DC</f>
        <v xml:space="preserve">[03] Địa chỉ: </v>
      </c>
      <c r="C11" s="2439"/>
      <c r="D11" s="2439"/>
      <c r="E11" s="2439"/>
      <c r="F11" s="2439"/>
      <c r="G11" s="2439"/>
      <c r="H11" s="2439"/>
      <c r="I11" s="2439"/>
      <c r="J11" s="2439"/>
      <c r="K11" s="2439"/>
      <c r="L11" s="2439"/>
      <c r="M11" s="2439"/>
      <c r="N11" s="2439"/>
      <c r="O11" s="2439"/>
      <c r="P11" s="2439"/>
      <c r="Q11" s="2439"/>
      <c r="R11" s="2439"/>
      <c r="S11" s="2439"/>
      <c r="T11" s="2439"/>
      <c r="U11" s="2439"/>
      <c r="V11" s="2439"/>
      <c r="W11" s="2439"/>
    </row>
    <row r="12" spans="2:26" ht="17.5" x14ac:dyDescent="0.45">
      <c r="B12" s="2439" t="s">
        <v>2148</v>
      </c>
      <c r="C12" s="2439"/>
      <c r="D12" s="2439"/>
      <c r="E12" s="2439"/>
      <c r="F12" s="2439"/>
      <c r="G12" s="2439"/>
      <c r="H12" s="2439"/>
      <c r="I12" s="2439"/>
      <c r="J12" s="2439"/>
      <c r="K12" s="2439"/>
      <c r="L12" s="2439"/>
      <c r="M12" s="2439"/>
      <c r="N12" s="2439"/>
      <c r="O12" s="2439"/>
      <c r="P12" s="2439"/>
      <c r="Q12" s="2439"/>
      <c r="R12" s="2439"/>
      <c r="S12" s="2439"/>
      <c r="T12" s="2439"/>
      <c r="U12" s="2439"/>
      <c r="V12" s="2439"/>
      <c r="W12" s="2439"/>
    </row>
    <row r="13" spans="2:26" ht="17.5" x14ac:dyDescent="0.45">
      <c r="B13" s="2439" t="s">
        <v>2149</v>
      </c>
      <c r="C13" s="2439"/>
      <c r="D13" s="2439"/>
      <c r="E13" s="2439"/>
      <c r="F13" s="2439"/>
      <c r="G13" s="2439"/>
      <c r="H13" s="2439"/>
      <c r="I13" s="2439"/>
      <c r="J13" s="2439"/>
      <c r="K13" s="2439"/>
      <c r="L13" s="2439"/>
      <c r="M13" s="2439"/>
      <c r="N13" s="2439"/>
      <c r="O13" s="2439"/>
      <c r="P13" s="2439"/>
      <c r="Q13" s="2439"/>
      <c r="R13" s="2439"/>
      <c r="S13" s="2439"/>
      <c r="T13" s="2439"/>
      <c r="U13" s="2439"/>
      <c r="V13" s="2439"/>
      <c r="W13" s="2439"/>
    </row>
    <row r="14" spans="2:26" ht="17.5" x14ac:dyDescent="0.45">
      <c r="B14" s="2439" t="s">
        <v>2150</v>
      </c>
      <c r="C14" s="2439"/>
      <c r="D14" s="2439"/>
      <c r="E14" s="2439"/>
      <c r="F14" s="2439"/>
      <c r="G14" s="2439"/>
      <c r="H14" s="2439"/>
      <c r="I14" s="2439"/>
      <c r="J14" s="2439"/>
      <c r="K14" s="2439"/>
      <c r="L14" s="2439"/>
      <c r="M14" s="2439"/>
      <c r="N14" s="2439"/>
      <c r="O14" s="2439"/>
      <c r="P14" s="2439"/>
      <c r="Q14" s="2439"/>
      <c r="R14" s="2439"/>
      <c r="S14" s="2439"/>
      <c r="T14" s="2439"/>
      <c r="U14" s="2439"/>
      <c r="V14" s="2439"/>
      <c r="W14" s="2439"/>
    </row>
    <row r="15" spans="2:26" ht="22.5" customHeight="1" x14ac:dyDescent="0.45">
      <c r="B15" s="2440" t="s">
        <v>2151</v>
      </c>
      <c r="C15" s="2440"/>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41" t="s">
        <v>2154</v>
      </c>
      <c r="E18" s="2441"/>
      <c r="F18" s="2441"/>
      <c r="G18" s="2441"/>
      <c r="H18" s="2441"/>
      <c r="I18" s="2442" t="s">
        <v>80</v>
      </c>
      <c r="J18" s="2442"/>
      <c r="K18" s="2442"/>
      <c r="L18" s="2442"/>
      <c r="M18" s="2442" t="s">
        <v>2556</v>
      </c>
      <c r="N18" s="2442"/>
      <c r="O18" s="2442"/>
      <c r="P18" s="2442"/>
      <c r="Q18" s="2442"/>
      <c r="R18" s="2442"/>
      <c r="S18" s="2442"/>
      <c r="T18" s="2442"/>
      <c r="U18" s="2442"/>
      <c r="V18" s="2442"/>
      <c r="W18" s="2442"/>
    </row>
    <row r="19" spans="2:39" ht="17.5" x14ac:dyDescent="0.45">
      <c r="B19" s="2443">
        <v>1</v>
      </c>
      <c r="C19" s="2443">
        <v>2</v>
      </c>
      <c r="D19" s="2444">
        <v>3</v>
      </c>
      <c r="E19" s="2444"/>
      <c r="F19" s="2444"/>
      <c r="G19" s="2444"/>
      <c r="H19" s="2444"/>
      <c r="I19" s="2443">
        <v>4</v>
      </c>
      <c r="J19" s="2443"/>
      <c r="K19" s="2443"/>
      <c r="L19" s="2443"/>
      <c r="M19" s="2443">
        <v>5</v>
      </c>
      <c r="N19" s="2443"/>
      <c r="O19" s="2443"/>
      <c r="P19" s="2443"/>
      <c r="Q19" s="2443"/>
      <c r="R19" s="2443"/>
      <c r="S19" s="2443"/>
      <c r="T19" s="2443"/>
      <c r="U19" s="2443"/>
      <c r="V19" s="2443"/>
      <c r="W19" s="2443"/>
    </row>
    <row r="20" spans="2:39" ht="17.5" x14ac:dyDescent="0.45">
      <c r="B20" s="2443"/>
      <c r="C20" s="2443"/>
      <c r="D20" s="2444"/>
      <c r="E20" s="2444"/>
      <c r="F20" s="2444"/>
      <c r="G20" s="2444"/>
      <c r="H20" s="2444"/>
      <c r="I20" s="2443"/>
      <c r="J20" s="2443"/>
      <c r="K20" s="2443"/>
      <c r="L20" s="2443"/>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54"/>
      <c r="E21" s="2454"/>
      <c r="F21" s="2454"/>
      <c r="G21" s="2454"/>
      <c r="H21" s="2454"/>
      <c r="I21" s="2454"/>
      <c r="J21" s="2454"/>
      <c r="K21" s="2454"/>
      <c r="L21" s="2454"/>
      <c r="M21" s="214"/>
      <c r="N21" s="214"/>
      <c r="O21" s="214"/>
      <c r="P21" s="214"/>
      <c r="Q21" s="214"/>
      <c r="R21" s="214"/>
      <c r="S21" s="214"/>
      <c r="T21" s="214"/>
      <c r="U21" s="214"/>
      <c r="V21" s="214"/>
      <c r="W21" s="214"/>
    </row>
    <row r="22" spans="2:39" ht="17.5" x14ac:dyDescent="0.45">
      <c r="B22" s="212">
        <v>2</v>
      </c>
      <c r="C22" s="213"/>
      <c r="D22" s="2454"/>
      <c r="E22" s="2454"/>
      <c r="F22" s="2454"/>
      <c r="G22" s="2454"/>
      <c r="H22" s="2454"/>
      <c r="I22" s="2454"/>
      <c r="J22" s="2454"/>
      <c r="K22" s="2454"/>
      <c r="L22" s="2454"/>
      <c r="M22" s="214"/>
      <c r="N22" s="214"/>
      <c r="O22" s="214"/>
      <c r="P22" s="214"/>
      <c r="Q22" s="214"/>
      <c r="R22" s="214"/>
      <c r="S22" s="214"/>
      <c r="T22" s="214"/>
      <c r="U22" s="214"/>
      <c r="V22" s="214"/>
      <c r="W22" s="214"/>
    </row>
    <row r="23" spans="2:39" ht="17.5" x14ac:dyDescent="0.45">
      <c r="B23" s="212">
        <v>3</v>
      </c>
      <c r="C23" s="215"/>
      <c r="D23" s="2454"/>
      <c r="E23" s="2454"/>
      <c r="F23" s="2454"/>
      <c r="G23" s="2454"/>
      <c r="H23" s="2454"/>
      <c r="I23" s="2454"/>
      <c r="J23" s="2454"/>
      <c r="K23" s="2454"/>
      <c r="L23" s="2454"/>
      <c r="M23" s="214"/>
      <c r="N23" s="214"/>
      <c r="O23" s="214"/>
      <c r="P23" s="214"/>
      <c r="Q23" s="214"/>
      <c r="R23" s="214"/>
      <c r="S23" s="214"/>
      <c r="T23" s="214"/>
      <c r="U23" s="214"/>
      <c r="V23" s="214"/>
      <c r="W23" s="214"/>
    </row>
    <row r="24" spans="2:39" ht="17.5" x14ac:dyDescent="0.45">
      <c r="B24" s="212" t="s">
        <v>2155</v>
      </c>
      <c r="C24" s="213"/>
      <c r="D24" s="2454"/>
      <c r="E24" s="2454"/>
      <c r="F24" s="2454"/>
      <c r="G24" s="2454"/>
      <c r="H24" s="2454"/>
      <c r="I24" s="2454"/>
      <c r="J24" s="2454"/>
      <c r="K24" s="2454"/>
      <c r="L24" s="2454"/>
      <c r="M24" s="214"/>
      <c r="N24" s="214"/>
      <c r="O24" s="214"/>
      <c r="P24" s="214"/>
      <c r="Q24" s="214"/>
      <c r="R24" s="214"/>
      <c r="S24" s="214"/>
      <c r="T24" s="214"/>
      <c r="U24" s="214"/>
      <c r="V24" s="214"/>
      <c r="W24" s="214"/>
    </row>
    <row r="25" spans="2:39" ht="7.5" customHeight="1" x14ac:dyDescent="0.45">
      <c r="B25" s="216"/>
    </row>
    <row r="26" spans="2:39" ht="17.5" x14ac:dyDescent="0.45">
      <c r="B26" s="2439" t="s">
        <v>2156</v>
      </c>
      <c r="C26" s="2439"/>
      <c r="D26" s="2439"/>
      <c r="E26" s="2439"/>
      <c r="F26" s="2439"/>
      <c r="G26" s="2439"/>
      <c r="H26" s="2439"/>
      <c r="I26" s="2439"/>
      <c r="J26" s="2439"/>
      <c r="K26" s="2439"/>
      <c r="L26" s="2439"/>
      <c r="M26" s="2439"/>
      <c r="N26" s="2439"/>
      <c r="O26" s="2439"/>
      <c r="P26" s="2439"/>
      <c r="Q26" s="2439"/>
      <c r="R26" s="2439"/>
      <c r="S26" s="2439"/>
      <c r="T26" s="2439"/>
      <c r="U26" s="2439"/>
      <c r="V26" s="2439"/>
      <c r="W26" s="2439"/>
    </row>
    <row r="27" spans="2:39" ht="53.25" customHeight="1" x14ac:dyDescent="0.45">
      <c r="B27" s="2455" t="s">
        <v>2557</v>
      </c>
      <c r="C27" s="2455"/>
      <c r="D27" s="2455"/>
      <c r="E27" s="2455"/>
      <c r="F27" s="2455"/>
      <c r="G27" s="2455"/>
      <c r="H27" s="2455"/>
      <c r="I27" s="2455"/>
      <c r="J27" s="2455"/>
      <c r="K27" s="2455"/>
      <c r="L27" s="2455"/>
      <c r="M27" s="2455"/>
      <c r="N27" s="2455"/>
      <c r="O27" s="2455"/>
      <c r="P27" s="2455"/>
      <c r="Q27" s="2455"/>
      <c r="R27" s="2455"/>
      <c r="S27" s="2455"/>
      <c r="T27" s="2455"/>
      <c r="U27" s="2455"/>
      <c r="V27" s="2455"/>
      <c r="W27" s="2455"/>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42" t="s">
        <v>2158</v>
      </c>
      <c r="D30" s="2442"/>
      <c r="E30" s="2442"/>
      <c r="F30" s="2442"/>
      <c r="G30" s="2442"/>
      <c r="H30" s="2442"/>
      <c r="I30" s="2442"/>
      <c r="J30" s="2442"/>
      <c r="K30" s="2442"/>
      <c r="L30" s="2442"/>
      <c r="M30" s="2442"/>
      <c r="N30" s="2442"/>
      <c r="O30" s="2442"/>
      <c r="P30" s="2442"/>
      <c r="Q30" s="2442"/>
      <c r="R30" s="2442"/>
      <c r="S30" s="2442" t="s">
        <v>2159</v>
      </c>
      <c r="T30" s="2442"/>
      <c r="U30" s="2442"/>
      <c r="V30" s="2442"/>
      <c r="W30" s="2442"/>
      <c r="Z30" s="218"/>
      <c r="AA30" s="218"/>
      <c r="AB30" s="218"/>
      <c r="AC30" s="218"/>
      <c r="AD30" s="218"/>
      <c r="AE30" s="218"/>
      <c r="AF30" s="218"/>
      <c r="AG30" s="218"/>
      <c r="AH30" s="218"/>
      <c r="AI30" s="218"/>
      <c r="AJ30" s="218"/>
      <c r="AK30" s="218"/>
      <c r="AL30" s="218"/>
      <c r="AM30" s="218"/>
    </row>
    <row r="31" spans="2:39" ht="17.5" x14ac:dyDescent="0.45">
      <c r="B31" s="219">
        <v>1</v>
      </c>
      <c r="C31" s="2443">
        <v>2</v>
      </c>
      <c r="D31" s="2443"/>
      <c r="E31" s="2443"/>
      <c r="F31" s="2443"/>
      <c r="G31" s="2443"/>
      <c r="H31" s="2443"/>
      <c r="I31" s="2443"/>
      <c r="J31" s="2443"/>
      <c r="K31" s="2443"/>
      <c r="L31" s="2443"/>
      <c r="M31" s="2443"/>
      <c r="N31" s="2443"/>
      <c r="O31" s="2443"/>
      <c r="P31" s="2443"/>
      <c r="Q31" s="2443"/>
      <c r="R31" s="2443"/>
      <c r="S31" s="2443">
        <v>3</v>
      </c>
      <c r="T31" s="2443"/>
      <c r="U31" s="2443"/>
      <c r="V31" s="2443"/>
      <c r="W31" s="2443"/>
      <c r="Z31" s="220" t="s">
        <v>2558</v>
      </c>
    </row>
    <row r="32" spans="2:39" ht="17.5" x14ac:dyDescent="0.45">
      <c r="B32" s="209">
        <v>1</v>
      </c>
      <c r="C32" s="2451" t="s">
        <v>2160</v>
      </c>
      <c r="D32" s="2451"/>
      <c r="E32" s="2451"/>
      <c r="F32" s="2451"/>
      <c r="G32" s="2451"/>
      <c r="H32" s="2451"/>
      <c r="I32" s="2451"/>
      <c r="J32" s="2451"/>
      <c r="K32" s="2451"/>
      <c r="L32" s="2451"/>
      <c r="M32" s="2451"/>
      <c r="N32" s="2451"/>
      <c r="O32" s="2451"/>
      <c r="P32" s="2451"/>
      <c r="Q32" s="2451"/>
      <c r="R32" s="2451"/>
      <c r="S32" s="2452"/>
      <c r="T32" s="2452"/>
      <c r="U32" s="2452"/>
      <c r="V32" s="2452"/>
      <c r="W32" s="2452"/>
      <c r="AA32" s="221" t="s">
        <v>2161</v>
      </c>
      <c r="AB32" s="221"/>
      <c r="AC32" s="221"/>
      <c r="AD32" s="221"/>
      <c r="AE32" s="221"/>
      <c r="AF32" s="221"/>
      <c r="AG32" s="221"/>
      <c r="AH32" s="221"/>
      <c r="AI32" s="221"/>
      <c r="AJ32" s="221"/>
      <c r="AK32" s="221"/>
      <c r="AL32" s="221"/>
    </row>
    <row r="33" spans="2:51" ht="49.5" customHeight="1" x14ac:dyDescent="0.45">
      <c r="B33" s="222" t="s">
        <v>382</v>
      </c>
      <c r="C33" s="2419" t="s">
        <v>2162</v>
      </c>
      <c r="D33" s="2419"/>
      <c r="E33" s="2419"/>
      <c r="F33" s="2419"/>
      <c r="G33" s="2419"/>
      <c r="H33" s="2419"/>
      <c r="I33" s="2419"/>
      <c r="J33" s="2419"/>
      <c r="K33" s="2419"/>
      <c r="L33" s="2419"/>
      <c r="M33" s="2419"/>
      <c r="N33" s="2419"/>
      <c r="O33" s="2419"/>
      <c r="P33" s="2419"/>
      <c r="Q33" s="2419"/>
      <c r="R33" s="2419"/>
      <c r="S33" s="2453"/>
      <c r="T33" s="2453"/>
      <c r="U33" s="2453"/>
      <c r="V33" s="2453"/>
      <c r="W33" s="2453"/>
      <c r="AA33" s="2459" t="s">
        <v>2559</v>
      </c>
      <c r="AB33" s="2459"/>
      <c r="AC33" s="2459"/>
      <c r="AD33" s="2459"/>
      <c r="AE33" s="2459"/>
      <c r="AF33" s="2459"/>
      <c r="AG33" s="2459"/>
      <c r="AH33" s="2459"/>
      <c r="AI33" s="2459"/>
      <c r="AJ33" s="2459"/>
      <c r="AK33" s="2459"/>
      <c r="AL33" s="2459"/>
    </row>
    <row r="34" spans="2:51" ht="17.5" x14ac:dyDescent="0.45">
      <c r="B34" s="209">
        <v>2</v>
      </c>
      <c r="C34" s="2451" t="s">
        <v>2163</v>
      </c>
      <c r="D34" s="2451"/>
      <c r="E34" s="2451"/>
      <c r="F34" s="2451"/>
      <c r="G34" s="2451"/>
      <c r="H34" s="2451"/>
      <c r="I34" s="2451"/>
      <c r="J34" s="2451"/>
      <c r="K34" s="2451"/>
      <c r="L34" s="2451"/>
      <c r="M34" s="2451"/>
      <c r="N34" s="2451"/>
      <c r="O34" s="2451"/>
      <c r="P34" s="2451"/>
      <c r="Q34" s="2451"/>
      <c r="R34" s="2451"/>
      <c r="S34" s="2452"/>
      <c r="T34" s="2452"/>
      <c r="U34" s="2452"/>
      <c r="V34" s="2452"/>
      <c r="W34" s="2452"/>
    </row>
    <row r="35" spans="2:51" ht="33.75" customHeight="1" x14ac:dyDescent="0.45">
      <c r="B35" s="223" t="s">
        <v>382</v>
      </c>
      <c r="C35" s="2460" t="s">
        <v>2164</v>
      </c>
      <c r="D35" s="2460"/>
      <c r="E35" s="2460"/>
      <c r="F35" s="2460"/>
      <c r="G35" s="2460"/>
      <c r="H35" s="2460"/>
      <c r="I35" s="2460"/>
      <c r="J35" s="2460"/>
      <c r="K35" s="2460"/>
      <c r="L35" s="2460"/>
      <c r="M35" s="2460"/>
      <c r="N35" s="2460"/>
      <c r="O35" s="2460"/>
      <c r="P35" s="2460"/>
      <c r="Q35" s="2460"/>
      <c r="R35" s="2460"/>
      <c r="S35" s="2453" t="s">
        <v>1850</v>
      </c>
      <c r="T35" s="2453"/>
      <c r="U35" s="2453"/>
      <c r="V35" s="2453"/>
      <c r="W35" s="2453"/>
    </row>
    <row r="36" spans="2:51" ht="33" customHeight="1" x14ac:dyDescent="0.45">
      <c r="B36" s="223" t="s">
        <v>384</v>
      </c>
      <c r="C36" s="2419" t="s">
        <v>2165</v>
      </c>
      <c r="D36" s="2419"/>
      <c r="E36" s="2419"/>
      <c r="F36" s="2419"/>
      <c r="G36" s="2419"/>
      <c r="H36" s="2419"/>
      <c r="I36" s="2419"/>
      <c r="J36" s="2419"/>
      <c r="K36" s="2419"/>
      <c r="L36" s="2419"/>
      <c r="M36" s="2419"/>
      <c r="N36" s="2419"/>
      <c r="O36" s="2419"/>
      <c r="P36" s="2419"/>
      <c r="Q36" s="2419"/>
      <c r="R36" s="2419"/>
      <c r="S36" s="2453"/>
      <c r="T36" s="2453"/>
      <c r="U36" s="2453"/>
      <c r="V36" s="2453"/>
      <c r="W36" s="2453"/>
    </row>
    <row r="37" spans="2:51" ht="51" customHeight="1" x14ac:dyDescent="0.45">
      <c r="B37" s="223" t="s">
        <v>386</v>
      </c>
      <c r="C37" s="2419" t="s">
        <v>2166</v>
      </c>
      <c r="D37" s="2419"/>
      <c r="E37" s="2419"/>
      <c r="F37" s="2419"/>
      <c r="G37" s="2419"/>
      <c r="H37" s="2419"/>
      <c r="I37" s="2419"/>
      <c r="J37" s="2419"/>
      <c r="K37" s="2419"/>
      <c r="L37" s="2419"/>
      <c r="M37" s="2419"/>
      <c r="N37" s="2419"/>
      <c r="O37" s="2419"/>
      <c r="P37" s="2419"/>
      <c r="Q37" s="2419"/>
      <c r="R37" s="2419"/>
      <c r="S37" s="2453"/>
      <c r="T37" s="2453"/>
      <c r="U37" s="2453"/>
      <c r="V37" s="2453"/>
      <c r="W37" s="2453"/>
    </row>
    <row r="38" spans="2:51" ht="21" x14ac:dyDescent="0.45">
      <c r="B38" s="214"/>
      <c r="C38" s="2456" t="s">
        <v>2167</v>
      </c>
      <c r="D38" s="2456"/>
      <c r="E38" s="2456"/>
      <c r="F38" s="2456"/>
      <c r="G38" s="2456"/>
      <c r="H38" s="2456"/>
      <c r="I38" s="2456"/>
      <c r="J38" s="2456"/>
      <c r="K38" s="2456"/>
      <c r="L38" s="2456"/>
      <c r="M38" s="2456"/>
      <c r="N38" s="2456"/>
      <c r="O38" s="2456"/>
      <c r="P38" s="2456"/>
      <c r="Q38" s="2456"/>
      <c r="R38" s="2456"/>
      <c r="S38" s="2457"/>
      <c r="T38" s="2457"/>
      <c r="U38" s="2457"/>
      <c r="V38" s="2457"/>
      <c r="W38" s="2457"/>
    </row>
    <row r="39" spans="2:51" ht="21" x14ac:dyDescent="0.45">
      <c r="B39" s="214"/>
      <c r="C39" s="2456" t="s">
        <v>2168</v>
      </c>
      <c r="D39" s="2456"/>
      <c r="E39" s="2456"/>
      <c r="F39" s="2456"/>
      <c r="G39" s="2456"/>
      <c r="H39" s="2456"/>
      <c r="I39" s="2456"/>
      <c r="J39" s="2456"/>
      <c r="K39" s="2456"/>
      <c r="L39" s="2456"/>
      <c r="M39" s="2456"/>
      <c r="N39" s="2456"/>
      <c r="O39" s="2456"/>
      <c r="P39" s="2456"/>
      <c r="Q39" s="2456"/>
      <c r="R39" s="2456"/>
      <c r="S39" s="2457"/>
      <c r="T39" s="2457"/>
      <c r="U39" s="2457"/>
      <c r="V39" s="2457"/>
      <c r="W39" s="2457"/>
    </row>
    <row r="40" spans="2:51" ht="21" x14ac:dyDescent="0.45">
      <c r="B40" s="224"/>
      <c r="C40" s="2456" t="s">
        <v>2169</v>
      </c>
      <c r="D40" s="2456"/>
      <c r="E40" s="2456"/>
      <c r="F40" s="2456"/>
      <c r="G40" s="2456"/>
      <c r="H40" s="2456"/>
      <c r="I40" s="2456"/>
      <c r="J40" s="2456"/>
      <c r="K40" s="2456"/>
      <c r="L40" s="2456"/>
      <c r="M40" s="2456"/>
      <c r="N40" s="2456"/>
      <c r="O40" s="2456"/>
      <c r="P40" s="2456"/>
      <c r="Q40" s="2456"/>
      <c r="R40" s="2456"/>
      <c r="S40" s="2457"/>
      <c r="T40" s="2457"/>
      <c r="U40" s="2457"/>
      <c r="V40" s="2457"/>
      <c r="W40" s="2457"/>
    </row>
    <row r="41" spans="2:51" ht="17.5" x14ac:dyDescent="0.45">
      <c r="B41" s="2458"/>
      <c r="C41" s="2458"/>
      <c r="D41" s="2458"/>
      <c r="E41" s="2458"/>
      <c r="F41" s="2458"/>
      <c r="G41" s="2458"/>
      <c r="H41" s="2458"/>
      <c r="I41" s="2458"/>
      <c r="J41" s="2458"/>
      <c r="K41" s="2458"/>
      <c r="L41" s="2458"/>
      <c r="M41" s="2458"/>
      <c r="N41" s="2458"/>
      <c r="O41" s="2458"/>
      <c r="P41" s="2458"/>
      <c r="Q41" s="2458"/>
      <c r="R41" s="2458"/>
      <c r="S41" s="2458"/>
      <c r="T41" s="2458"/>
      <c r="U41" s="2458"/>
      <c r="V41" s="2458"/>
      <c r="W41" s="2458"/>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42" t="s">
        <v>45</v>
      </c>
      <c r="C44" s="2442" t="s">
        <v>66</v>
      </c>
      <c r="D44" s="2442" t="s">
        <v>2172</v>
      </c>
      <c r="E44" s="2442"/>
      <c r="F44" s="2442"/>
      <c r="G44" s="2442"/>
      <c r="H44" s="2442"/>
      <c r="I44" s="2442"/>
      <c r="J44" s="2442"/>
      <c r="K44" s="2442"/>
      <c r="L44" s="2442"/>
      <c r="M44" s="2442"/>
      <c r="N44" s="2442"/>
      <c r="O44" s="2442"/>
      <c r="P44" s="2442"/>
      <c r="Q44" s="2442"/>
      <c r="R44" s="2442"/>
      <c r="S44" s="2442"/>
      <c r="T44" s="2442" t="s">
        <v>2173</v>
      </c>
      <c r="U44" s="2442"/>
      <c r="V44" s="2442"/>
      <c r="W44" s="2442"/>
      <c r="X44" s="2442"/>
      <c r="Y44" s="2442"/>
      <c r="Z44" s="2442"/>
      <c r="AA44" s="2442"/>
      <c r="AB44" s="2442"/>
      <c r="AC44" s="2442"/>
      <c r="AD44" s="2442"/>
      <c r="AE44" s="2442"/>
      <c r="AF44" s="2442"/>
      <c r="AG44" s="2442"/>
      <c r="AH44" s="2442"/>
      <c r="AI44" s="2442"/>
      <c r="AJ44" s="2442" t="s">
        <v>2174</v>
      </c>
      <c r="AK44" s="2442"/>
      <c r="AL44" s="2442"/>
      <c r="AM44" s="2442"/>
      <c r="AN44" s="2442" t="s">
        <v>2560</v>
      </c>
      <c r="AO44" s="2442"/>
      <c r="AP44" s="2442"/>
      <c r="AQ44" s="2442"/>
      <c r="AR44" s="2442"/>
      <c r="AS44" s="2442"/>
      <c r="AT44" s="2442"/>
      <c r="AU44" s="2442"/>
      <c r="AV44" s="2442" t="s">
        <v>2561</v>
      </c>
      <c r="AW44" s="2442"/>
      <c r="AX44" s="2442"/>
      <c r="AY44" s="2442"/>
    </row>
    <row r="45" spans="2:51" ht="49.5" customHeight="1" x14ac:dyDescent="0.45">
      <c r="B45" s="2442"/>
      <c r="C45" s="2442"/>
      <c r="D45" s="2442" t="s">
        <v>2175</v>
      </c>
      <c r="E45" s="2442"/>
      <c r="F45" s="2442"/>
      <c r="G45" s="2442"/>
      <c r="H45" s="2442" t="s">
        <v>2176</v>
      </c>
      <c r="I45" s="2442"/>
      <c r="J45" s="2442"/>
      <c r="K45" s="2442"/>
      <c r="L45" s="2442" t="s">
        <v>2177</v>
      </c>
      <c r="M45" s="2442"/>
      <c r="N45" s="2442"/>
      <c r="O45" s="2442"/>
      <c r="P45" s="2442" t="s">
        <v>2065</v>
      </c>
      <c r="Q45" s="2442"/>
      <c r="R45" s="2442"/>
      <c r="S45" s="2442"/>
      <c r="T45" s="2442" t="s">
        <v>2175</v>
      </c>
      <c r="U45" s="2442"/>
      <c r="V45" s="2442"/>
      <c r="W45" s="2442"/>
      <c r="X45" s="2442" t="s">
        <v>2176</v>
      </c>
      <c r="Y45" s="2442"/>
      <c r="Z45" s="2442"/>
      <c r="AA45" s="2442"/>
      <c r="AB45" s="2442" t="s">
        <v>2177</v>
      </c>
      <c r="AC45" s="2442"/>
      <c r="AD45" s="2442"/>
      <c r="AE45" s="2442"/>
      <c r="AF45" s="2442" t="s">
        <v>2065</v>
      </c>
      <c r="AG45" s="2442"/>
      <c r="AH45" s="2442"/>
      <c r="AI45" s="2442"/>
      <c r="AJ45" s="2442"/>
      <c r="AK45" s="2442"/>
      <c r="AL45" s="2442"/>
      <c r="AM45" s="2442"/>
      <c r="AN45" s="2442" t="s">
        <v>2102</v>
      </c>
      <c r="AO45" s="2442"/>
      <c r="AP45" s="2442" t="s">
        <v>2103</v>
      </c>
      <c r="AQ45" s="2442"/>
      <c r="AR45" s="2442" t="s">
        <v>2178</v>
      </c>
      <c r="AS45" s="2442"/>
      <c r="AT45" s="2442" t="s">
        <v>2179</v>
      </c>
      <c r="AU45" s="2442"/>
      <c r="AV45" s="2442"/>
      <c r="AW45" s="2442"/>
      <c r="AX45" s="2442"/>
      <c r="AY45" s="2442"/>
    </row>
    <row r="46" spans="2:51" ht="17.5" x14ac:dyDescent="0.45">
      <c r="B46" s="219">
        <v>1</v>
      </c>
      <c r="C46" s="219">
        <v>2</v>
      </c>
      <c r="D46" s="2461">
        <v>3</v>
      </c>
      <c r="E46" s="2461"/>
      <c r="F46" s="2461"/>
      <c r="G46" s="2461"/>
      <c r="H46" s="2461">
        <v>4</v>
      </c>
      <c r="I46" s="2461"/>
      <c r="J46" s="2461"/>
      <c r="K46" s="2461"/>
      <c r="L46" s="2461" t="s">
        <v>2180</v>
      </c>
      <c r="M46" s="2461"/>
      <c r="N46" s="2461"/>
      <c r="O46" s="2461"/>
      <c r="P46" s="2461">
        <v>6</v>
      </c>
      <c r="Q46" s="2461"/>
      <c r="R46" s="2461"/>
      <c r="S46" s="2461"/>
      <c r="T46" s="2461">
        <v>7</v>
      </c>
      <c r="U46" s="2461"/>
      <c r="V46" s="2461"/>
      <c r="W46" s="2461"/>
      <c r="X46" s="2461">
        <v>8</v>
      </c>
      <c r="Y46" s="2461"/>
      <c r="Z46" s="2461"/>
      <c r="AA46" s="2461"/>
      <c r="AB46" s="2461" t="s">
        <v>2181</v>
      </c>
      <c r="AC46" s="2461"/>
      <c r="AD46" s="2461"/>
      <c r="AE46" s="2461"/>
      <c r="AF46" s="2461">
        <v>10</v>
      </c>
      <c r="AG46" s="2461"/>
      <c r="AH46" s="2461"/>
      <c r="AI46" s="2461"/>
      <c r="AJ46" s="2461" t="s">
        <v>2182</v>
      </c>
      <c r="AK46" s="2461"/>
      <c r="AL46" s="2461"/>
      <c r="AM46" s="2461"/>
      <c r="AN46" s="2461" t="s">
        <v>2107</v>
      </c>
      <c r="AO46" s="2461"/>
      <c r="AP46" s="2461" t="s">
        <v>2108</v>
      </c>
      <c r="AQ46" s="2461"/>
      <c r="AR46" s="2461" t="s">
        <v>2183</v>
      </c>
      <c r="AS46" s="2461"/>
      <c r="AT46" s="2461" t="s">
        <v>2184</v>
      </c>
      <c r="AU46" s="2461"/>
      <c r="AV46" s="2461">
        <v>13</v>
      </c>
      <c r="AW46" s="2461"/>
      <c r="AX46" s="2461"/>
      <c r="AY46" s="2461"/>
    </row>
    <row r="47" spans="2:51" s="144" customFormat="1" ht="52.5" x14ac:dyDescent="0.45">
      <c r="B47" s="138" t="s">
        <v>39</v>
      </c>
      <c r="C47" s="169" t="s">
        <v>2185</v>
      </c>
      <c r="D47" s="2463">
        <f>+IF(OR($S$35="x",$S$36="x",$S$37="x"),KQKD!H13+KQKD!H19+KQKD!H25,0)</f>
        <v>0</v>
      </c>
      <c r="E47" s="2463"/>
      <c r="F47" s="2463"/>
      <c r="G47" s="2463"/>
      <c r="H47" s="2462"/>
      <c r="I47" s="2462"/>
      <c r="J47" s="2462"/>
      <c r="K47" s="2462"/>
      <c r="L47" s="2462"/>
      <c r="M47" s="2462"/>
      <c r="N47" s="2462"/>
      <c r="O47" s="2462"/>
      <c r="P47" s="2462"/>
      <c r="Q47" s="2462"/>
      <c r="R47" s="2462"/>
      <c r="S47" s="2462"/>
      <c r="T47" s="2463">
        <f>+IF(OR($S$35="x",$S$36="x",$S$37="x"),KQKD!H16+KQKD!H20+KQKD!H22+KQKD!H23+KQKD!H26,0)</f>
        <v>0</v>
      </c>
      <c r="U47" s="2463"/>
      <c r="V47" s="2463"/>
      <c r="W47" s="2463"/>
      <c r="X47" s="2462"/>
      <c r="Y47" s="2462"/>
      <c r="Z47" s="2462"/>
      <c r="AA47" s="2462"/>
      <c r="AB47" s="2462"/>
      <c r="AC47" s="2462"/>
      <c r="AD47" s="2462"/>
      <c r="AE47" s="2462"/>
      <c r="AF47" s="2462"/>
      <c r="AG47" s="2462"/>
      <c r="AH47" s="2462"/>
      <c r="AI47" s="2462"/>
      <c r="AJ47" s="2462"/>
      <c r="AK47" s="2462"/>
      <c r="AL47" s="2462"/>
      <c r="AM47" s="2462"/>
      <c r="AN47" s="2462"/>
      <c r="AO47" s="2462"/>
      <c r="AP47" s="2462"/>
      <c r="AQ47" s="2462"/>
      <c r="AR47" s="2462"/>
      <c r="AS47" s="2462"/>
      <c r="AT47" s="2462"/>
      <c r="AU47" s="2462"/>
      <c r="AV47" s="2462"/>
      <c r="AW47" s="2462"/>
      <c r="AX47" s="2462"/>
      <c r="AY47" s="2462"/>
    </row>
    <row r="48" spans="2:51" ht="35" x14ac:dyDescent="0.45">
      <c r="B48" s="138" t="s">
        <v>40</v>
      </c>
      <c r="C48" s="169" t="s">
        <v>2186</v>
      </c>
      <c r="D48" s="2463">
        <f>+D49+D58</f>
        <v>0</v>
      </c>
      <c r="E48" s="2463"/>
      <c r="F48" s="2463"/>
      <c r="G48" s="2463"/>
      <c r="H48" s="2463">
        <f>+H49+H58</f>
        <v>0</v>
      </c>
      <c r="I48" s="2463"/>
      <c r="J48" s="2463"/>
      <c r="K48" s="2463"/>
      <c r="L48" s="2463">
        <f>+IF(OR($S$35="x",$S$37="x"),0,H48-D48)</f>
        <v>0</v>
      </c>
      <c r="M48" s="2463"/>
      <c r="N48" s="2463"/>
      <c r="O48" s="2463"/>
      <c r="P48" s="2464"/>
      <c r="Q48" s="2464"/>
      <c r="R48" s="2464"/>
      <c r="S48" s="2464"/>
      <c r="T48" s="2463">
        <f>+T49+T58</f>
        <v>0</v>
      </c>
      <c r="U48" s="2463"/>
      <c r="V48" s="2463"/>
      <c r="W48" s="2463"/>
      <c r="X48" s="2463">
        <f>+X49+X58</f>
        <v>0</v>
      </c>
      <c r="Y48" s="2463"/>
      <c r="Z48" s="2463"/>
      <c r="AA48" s="2463"/>
      <c r="AB48" s="2463">
        <f>+IF(OR($S$35="x",$S$37="x"),0,X48-T48)</f>
        <v>0</v>
      </c>
      <c r="AC48" s="2463"/>
      <c r="AD48" s="2463"/>
      <c r="AE48" s="2463"/>
      <c r="AF48" s="2464"/>
      <c r="AG48" s="2464"/>
      <c r="AH48" s="2464"/>
      <c r="AI48" s="2464"/>
      <c r="AJ48" s="2463">
        <f>+L48+AB48</f>
        <v>0</v>
      </c>
      <c r="AK48" s="2463"/>
      <c r="AL48" s="2463"/>
      <c r="AM48" s="2463"/>
      <c r="AN48" s="2463">
        <f>+AN49+AN58</f>
        <v>0</v>
      </c>
      <c r="AO48" s="2463"/>
      <c r="AP48" s="2463">
        <f>+AP49+AP58</f>
        <v>0</v>
      </c>
      <c r="AQ48" s="2463"/>
      <c r="AR48" s="2463">
        <f>+AR49+AR58</f>
        <v>0</v>
      </c>
      <c r="AS48" s="2463"/>
      <c r="AT48" s="2463">
        <f>+AT49+AT58</f>
        <v>0</v>
      </c>
      <c r="AU48" s="2463"/>
      <c r="AV48" s="2464"/>
      <c r="AW48" s="2464"/>
      <c r="AX48" s="2464"/>
      <c r="AY48" s="2464"/>
    </row>
    <row r="49" spans="2:51" s="144" customFormat="1" ht="17.5" x14ac:dyDescent="0.45">
      <c r="B49" s="138">
        <v>1</v>
      </c>
      <c r="C49" s="169" t="s">
        <v>2187</v>
      </c>
      <c r="D49" s="2463">
        <f>+D50+D54</f>
        <v>0</v>
      </c>
      <c r="E49" s="2463"/>
      <c r="F49" s="2463"/>
      <c r="G49" s="2463"/>
      <c r="H49" s="2463">
        <f>+H50+H54</f>
        <v>0</v>
      </c>
      <c r="I49" s="2463"/>
      <c r="J49" s="2463"/>
      <c r="K49" s="2463"/>
      <c r="L49" s="2463">
        <f t="shared" ref="L49:L83" si="0">+IF(OR($S$35="x",$S$37="x"),0,H49-D49)</f>
        <v>0</v>
      </c>
      <c r="M49" s="2463"/>
      <c r="N49" s="2463"/>
      <c r="O49" s="2463"/>
      <c r="P49" s="2464"/>
      <c r="Q49" s="2464"/>
      <c r="R49" s="2464"/>
      <c r="S49" s="2464"/>
      <c r="T49" s="2463">
        <f>+T50+T54</f>
        <v>0</v>
      </c>
      <c r="U49" s="2463"/>
      <c r="V49" s="2463"/>
      <c r="W49" s="2463"/>
      <c r="X49" s="2463">
        <f>+X50+X54</f>
        <v>0</v>
      </c>
      <c r="Y49" s="2463"/>
      <c r="Z49" s="2463"/>
      <c r="AA49" s="2463"/>
      <c r="AB49" s="2463">
        <f t="shared" ref="AB49:AB83" si="1">+IF(OR($S$35="x",$S$37="x"),0,X49-T49)</f>
        <v>0</v>
      </c>
      <c r="AC49" s="2463"/>
      <c r="AD49" s="2463"/>
      <c r="AE49" s="2463"/>
      <c r="AF49" s="2464"/>
      <c r="AG49" s="2464"/>
      <c r="AH49" s="2464"/>
      <c r="AI49" s="2464"/>
      <c r="AJ49" s="2463">
        <f t="shared" ref="AJ49:AJ62" si="2">+L49+AB49</f>
        <v>0</v>
      </c>
      <c r="AK49" s="2463"/>
      <c r="AL49" s="2463"/>
      <c r="AM49" s="2463"/>
      <c r="AN49" s="2463">
        <f>+AN50+AN54</f>
        <v>0</v>
      </c>
      <c r="AO49" s="2463"/>
      <c r="AP49" s="2463">
        <f>+AP50+AP54</f>
        <v>0</v>
      </c>
      <c r="AQ49" s="2463"/>
      <c r="AR49" s="2463">
        <f>+AR50+AR54</f>
        <v>0</v>
      </c>
      <c r="AS49" s="2463"/>
      <c r="AT49" s="2463">
        <f>+AT50+AT54</f>
        <v>0</v>
      </c>
      <c r="AU49" s="2463"/>
      <c r="AV49" s="2464"/>
      <c r="AW49" s="2464"/>
      <c r="AX49" s="2464"/>
      <c r="AY49" s="2464"/>
    </row>
    <row r="50" spans="2:51" ht="35" x14ac:dyDescent="0.45">
      <c r="B50" s="212" t="s">
        <v>416</v>
      </c>
      <c r="C50" s="170" t="s">
        <v>2188</v>
      </c>
      <c r="D50" s="2468">
        <f>+SUM(D51:G53)</f>
        <v>0</v>
      </c>
      <c r="E50" s="2468"/>
      <c r="F50" s="2468"/>
      <c r="G50" s="2468"/>
      <c r="H50" s="2468">
        <f>+SUM(H51:K53)</f>
        <v>0</v>
      </c>
      <c r="I50" s="2468"/>
      <c r="J50" s="2468"/>
      <c r="K50" s="2468"/>
      <c r="L50" s="2468">
        <f t="shared" si="0"/>
        <v>0</v>
      </c>
      <c r="M50" s="2468"/>
      <c r="N50" s="2468"/>
      <c r="O50" s="2468"/>
      <c r="P50" s="2469"/>
      <c r="Q50" s="2469"/>
      <c r="R50" s="2469"/>
      <c r="S50" s="2469"/>
      <c r="T50" s="2468">
        <f>+SUM(T51:W53)</f>
        <v>0</v>
      </c>
      <c r="U50" s="2468"/>
      <c r="V50" s="2468"/>
      <c r="W50" s="2468"/>
      <c r="X50" s="2468">
        <f>+SUM(X51:AA53)</f>
        <v>0</v>
      </c>
      <c r="Y50" s="2468"/>
      <c r="Z50" s="2468"/>
      <c r="AA50" s="2468"/>
      <c r="AB50" s="2468">
        <f t="shared" si="1"/>
        <v>0</v>
      </c>
      <c r="AC50" s="2468"/>
      <c r="AD50" s="2468"/>
      <c r="AE50" s="2468"/>
      <c r="AF50" s="2469"/>
      <c r="AG50" s="2469"/>
      <c r="AH50" s="2469"/>
      <c r="AI50" s="2469"/>
      <c r="AJ50" s="2468">
        <f t="shared" si="2"/>
        <v>0</v>
      </c>
      <c r="AK50" s="2468"/>
      <c r="AL50" s="2468"/>
      <c r="AM50" s="2468"/>
      <c r="AN50" s="2468">
        <f>+SUM(AN51:AO53)</f>
        <v>0</v>
      </c>
      <c r="AO50" s="2468"/>
      <c r="AP50" s="2468">
        <f>+SUM(AP51:AQ53)</f>
        <v>0</v>
      </c>
      <c r="AQ50" s="2468"/>
      <c r="AR50" s="2468">
        <f>+SUM(AR51:AS53)</f>
        <v>0</v>
      </c>
      <c r="AS50" s="2468"/>
      <c r="AT50" s="2468">
        <f>+SUM(AT51:AU53)</f>
        <v>0</v>
      </c>
      <c r="AU50" s="2468"/>
      <c r="AV50" s="2469"/>
      <c r="AW50" s="2469"/>
      <c r="AX50" s="2469"/>
      <c r="AY50" s="2469"/>
    </row>
    <row r="51" spans="2:51" ht="17.5" x14ac:dyDescent="0.45">
      <c r="B51" s="223" t="s">
        <v>382</v>
      </c>
      <c r="C51" s="228" t="s">
        <v>2189</v>
      </c>
      <c r="D51" s="2466"/>
      <c r="E51" s="2466"/>
      <c r="F51" s="2466"/>
      <c r="G51" s="2466"/>
      <c r="H51" s="2466"/>
      <c r="I51" s="2466"/>
      <c r="J51" s="2466"/>
      <c r="K51" s="2466"/>
      <c r="L51" s="2465">
        <f t="shared" si="0"/>
        <v>0</v>
      </c>
      <c r="M51" s="2465"/>
      <c r="N51" s="2465"/>
      <c r="O51" s="2465"/>
      <c r="P51" s="2470"/>
      <c r="Q51" s="2470"/>
      <c r="R51" s="2470"/>
      <c r="S51" s="2470"/>
      <c r="T51" s="2466"/>
      <c r="U51" s="2466"/>
      <c r="V51" s="2466"/>
      <c r="W51" s="2466"/>
      <c r="X51" s="2465">
        <f>+IF(OR($S$35="x",$S$37="x"),0,T51)</f>
        <v>0</v>
      </c>
      <c r="Y51" s="2465"/>
      <c r="Z51" s="2465"/>
      <c r="AA51" s="2465"/>
      <c r="AB51" s="2465">
        <f t="shared" si="1"/>
        <v>0</v>
      </c>
      <c r="AC51" s="2465"/>
      <c r="AD51" s="2465"/>
      <c r="AE51" s="2465"/>
      <c r="AF51" s="2470"/>
      <c r="AG51" s="2470"/>
      <c r="AH51" s="2470"/>
      <c r="AI51" s="2470"/>
      <c r="AJ51" s="2465">
        <f t="shared" si="2"/>
        <v>0</v>
      </c>
      <c r="AK51" s="2465"/>
      <c r="AL51" s="2465"/>
      <c r="AM51" s="2465"/>
      <c r="AN51" s="2466"/>
      <c r="AO51" s="2466"/>
      <c r="AP51" s="2466"/>
      <c r="AQ51" s="2466"/>
      <c r="AR51" s="2466"/>
      <c r="AS51" s="2466"/>
      <c r="AT51" s="2466"/>
      <c r="AU51" s="2466"/>
      <c r="AV51" s="2467"/>
      <c r="AW51" s="2467"/>
      <c r="AX51" s="2467"/>
      <c r="AY51" s="2467"/>
    </row>
    <row r="52" spans="2:51" ht="17.5" x14ac:dyDescent="0.45">
      <c r="B52" s="223" t="s">
        <v>384</v>
      </c>
      <c r="C52" s="228" t="s">
        <v>2190</v>
      </c>
      <c r="D52" s="2466"/>
      <c r="E52" s="2466"/>
      <c r="F52" s="2466"/>
      <c r="G52" s="2466"/>
      <c r="H52" s="2466"/>
      <c r="I52" s="2466"/>
      <c r="J52" s="2466"/>
      <c r="K52" s="2466"/>
      <c r="L52" s="2465">
        <f t="shared" si="0"/>
        <v>0</v>
      </c>
      <c r="M52" s="2465"/>
      <c r="N52" s="2465"/>
      <c r="O52" s="2465"/>
      <c r="P52" s="2470"/>
      <c r="Q52" s="2470"/>
      <c r="R52" s="2470"/>
      <c r="S52" s="2470"/>
      <c r="T52" s="2466"/>
      <c r="U52" s="2466"/>
      <c r="V52" s="2466"/>
      <c r="W52" s="2466"/>
      <c r="X52" s="2465">
        <f t="shared" ref="X52:X53" si="3">+IF(OR($S$35="x",$S$37="x"),0,T52)</f>
        <v>0</v>
      </c>
      <c r="Y52" s="2465"/>
      <c r="Z52" s="2465"/>
      <c r="AA52" s="2465"/>
      <c r="AB52" s="2465">
        <f t="shared" si="1"/>
        <v>0</v>
      </c>
      <c r="AC52" s="2465"/>
      <c r="AD52" s="2465"/>
      <c r="AE52" s="2465"/>
      <c r="AF52" s="2470"/>
      <c r="AG52" s="2470"/>
      <c r="AH52" s="2470"/>
      <c r="AI52" s="2470"/>
      <c r="AJ52" s="2465">
        <f t="shared" si="2"/>
        <v>0</v>
      </c>
      <c r="AK52" s="2465"/>
      <c r="AL52" s="2465"/>
      <c r="AM52" s="2465"/>
      <c r="AN52" s="2466"/>
      <c r="AO52" s="2466"/>
      <c r="AP52" s="2466"/>
      <c r="AQ52" s="2466"/>
      <c r="AR52" s="2466"/>
      <c r="AS52" s="2466"/>
      <c r="AT52" s="2466"/>
      <c r="AU52" s="2466"/>
      <c r="AV52" s="2467"/>
      <c r="AW52" s="2467"/>
      <c r="AX52" s="2467"/>
      <c r="AY52" s="2467"/>
    </row>
    <row r="53" spans="2:51" ht="17.5" x14ac:dyDescent="0.45">
      <c r="B53" s="223"/>
      <c r="C53" s="228" t="s">
        <v>2114</v>
      </c>
      <c r="D53" s="2466"/>
      <c r="E53" s="2466"/>
      <c r="F53" s="2466"/>
      <c r="G53" s="2466"/>
      <c r="H53" s="2466"/>
      <c r="I53" s="2466"/>
      <c r="J53" s="2466"/>
      <c r="K53" s="2466"/>
      <c r="L53" s="2465">
        <f t="shared" si="0"/>
        <v>0</v>
      </c>
      <c r="M53" s="2465"/>
      <c r="N53" s="2465"/>
      <c r="O53" s="2465"/>
      <c r="P53" s="2470"/>
      <c r="Q53" s="2470"/>
      <c r="R53" s="2470"/>
      <c r="S53" s="2470"/>
      <c r="T53" s="2466"/>
      <c r="U53" s="2466"/>
      <c r="V53" s="2466"/>
      <c r="W53" s="2466"/>
      <c r="X53" s="2465">
        <f t="shared" si="3"/>
        <v>0</v>
      </c>
      <c r="Y53" s="2465"/>
      <c r="Z53" s="2465"/>
      <c r="AA53" s="2465"/>
      <c r="AB53" s="2465">
        <f t="shared" si="1"/>
        <v>0</v>
      </c>
      <c r="AC53" s="2465"/>
      <c r="AD53" s="2465"/>
      <c r="AE53" s="2465"/>
      <c r="AF53" s="2470"/>
      <c r="AG53" s="2470"/>
      <c r="AH53" s="2470"/>
      <c r="AI53" s="2470"/>
      <c r="AJ53" s="2465">
        <f t="shared" si="2"/>
        <v>0</v>
      </c>
      <c r="AK53" s="2465"/>
      <c r="AL53" s="2465"/>
      <c r="AM53" s="2465"/>
      <c r="AN53" s="2466"/>
      <c r="AO53" s="2466"/>
      <c r="AP53" s="2466"/>
      <c r="AQ53" s="2466"/>
      <c r="AR53" s="2466"/>
      <c r="AS53" s="2466"/>
      <c r="AT53" s="2466"/>
      <c r="AU53" s="2466"/>
      <c r="AV53" s="2467"/>
      <c r="AW53" s="2467"/>
      <c r="AX53" s="2467"/>
      <c r="AY53" s="2467"/>
    </row>
    <row r="54" spans="2:51" ht="35" x14ac:dyDescent="0.45">
      <c r="B54" s="212" t="s">
        <v>419</v>
      </c>
      <c r="C54" s="170" t="s">
        <v>2191</v>
      </c>
      <c r="D54" s="2468">
        <f>+SUM(D55:G57)</f>
        <v>0</v>
      </c>
      <c r="E54" s="2468"/>
      <c r="F54" s="2468"/>
      <c r="G54" s="2468"/>
      <c r="H54" s="2468">
        <f>+SUM(H55:K57)</f>
        <v>0</v>
      </c>
      <c r="I54" s="2468"/>
      <c r="J54" s="2468"/>
      <c r="K54" s="2468"/>
      <c r="L54" s="2468">
        <f t="shared" si="0"/>
        <v>0</v>
      </c>
      <c r="M54" s="2468"/>
      <c r="N54" s="2468"/>
      <c r="O54" s="2468"/>
      <c r="P54" s="2469"/>
      <c r="Q54" s="2469"/>
      <c r="R54" s="2469"/>
      <c r="S54" s="2469"/>
      <c r="T54" s="2468">
        <f>+SUM(T55:W57)</f>
        <v>0</v>
      </c>
      <c r="U54" s="2468"/>
      <c r="V54" s="2468"/>
      <c r="W54" s="2468"/>
      <c r="X54" s="2468">
        <f>+SUM(X55:AA57)</f>
        <v>0</v>
      </c>
      <c r="Y54" s="2468"/>
      <c r="Z54" s="2468"/>
      <c r="AA54" s="2468"/>
      <c r="AB54" s="2468">
        <f t="shared" si="1"/>
        <v>0</v>
      </c>
      <c r="AC54" s="2468"/>
      <c r="AD54" s="2468"/>
      <c r="AE54" s="2468"/>
      <c r="AF54" s="2469"/>
      <c r="AG54" s="2469"/>
      <c r="AH54" s="2469"/>
      <c r="AI54" s="2469"/>
      <c r="AJ54" s="2468">
        <f t="shared" si="2"/>
        <v>0</v>
      </c>
      <c r="AK54" s="2468"/>
      <c r="AL54" s="2468"/>
      <c r="AM54" s="2468"/>
      <c r="AN54" s="2468">
        <f>+SUM(AN55:AO57)</f>
        <v>0</v>
      </c>
      <c r="AO54" s="2468"/>
      <c r="AP54" s="2468">
        <f>+SUM(AP55:AQ57)</f>
        <v>0</v>
      </c>
      <c r="AQ54" s="2468"/>
      <c r="AR54" s="2468">
        <f>+SUM(AR55:AS57)</f>
        <v>0</v>
      </c>
      <c r="AS54" s="2468"/>
      <c r="AT54" s="2468">
        <f>+SUM(AT55:AU57)</f>
        <v>0</v>
      </c>
      <c r="AU54" s="2468"/>
      <c r="AV54" s="2469"/>
      <c r="AW54" s="2469"/>
      <c r="AX54" s="2469"/>
      <c r="AY54" s="2469"/>
    </row>
    <row r="55" spans="2:51" ht="17.5" x14ac:dyDescent="0.45">
      <c r="B55" s="223" t="s">
        <v>382</v>
      </c>
      <c r="C55" s="228" t="s">
        <v>2189</v>
      </c>
      <c r="D55" s="2466"/>
      <c r="E55" s="2466"/>
      <c r="F55" s="2466"/>
      <c r="G55" s="2466"/>
      <c r="H55" s="2466"/>
      <c r="I55" s="2466"/>
      <c r="J55" s="2466"/>
      <c r="K55" s="2466"/>
      <c r="L55" s="2465">
        <f t="shared" si="0"/>
        <v>0</v>
      </c>
      <c r="M55" s="2465"/>
      <c r="N55" s="2465"/>
      <c r="O55" s="2465"/>
      <c r="P55" s="2470"/>
      <c r="Q55" s="2470"/>
      <c r="R55" s="2470"/>
      <c r="S55" s="2470"/>
      <c r="T55" s="2466"/>
      <c r="U55" s="2466"/>
      <c r="V55" s="2466"/>
      <c r="W55" s="2466"/>
      <c r="X55" s="2465">
        <f>+IF(OR($S$35="x",$S$37="x"),0,T55)</f>
        <v>0</v>
      </c>
      <c r="Y55" s="2465"/>
      <c r="Z55" s="2465"/>
      <c r="AA55" s="2465"/>
      <c r="AB55" s="2465">
        <f t="shared" si="1"/>
        <v>0</v>
      </c>
      <c r="AC55" s="2465"/>
      <c r="AD55" s="2465"/>
      <c r="AE55" s="2465"/>
      <c r="AF55" s="2470"/>
      <c r="AG55" s="2470"/>
      <c r="AH55" s="2470"/>
      <c r="AI55" s="2470"/>
      <c r="AJ55" s="2465">
        <f t="shared" si="2"/>
        <v>0</v>
      </c>
      <c r="AK55" s="2465"/>
      <c r="AL55" s="2465"/>
      <c r="AM55" s="2465"/>
      <c r="AN55" s="2466"/>
      <c r="AO55" s="2466"/>
      <c r="AP55" s="2466"/>
      <c r="AQ55" s="2466"/>
      <c r="AR55" s="2466"/>
      <c r="AS55" s="2466"/>
      <c r="AT55" s="2466"/>
      <c r="AU55" s="2466"/>
      <c r="AV55" s="2467"/>
      <c r="AW55" s="2467"/>
      <c r="AX55" s="2467"/>
      <c r="AY55" s="2467"/>
    </row>
    <row r="56" spans="2:51" ht="17.5" x14ac:dyDescent="0.45">
      <c r="B56" s="223" t="s">
        <v>384</v>
      </c>
      <c r="C56" s="228" t="s">
        <v>2190</v>
      </c>
      <c r="D56" s="2466"/>
      <c r="E56" s="2466"/>
      <c r="F56" s="2466"/>
      <c r="G56" s="2466"/>
      <c r="H56" s="2466"/>
      <c r="I56" s="2466"/>
      <c r="J56" s="2466"/>
      <c r="K56" s="2466"/>
      <c r="L56" s="2465">
        <f t="shared" si="0"/>
        <v>0</v>
      </c>
      <c r="M56" s="2465"/>
      <c r="N56" s="2465"/>
      <c r="O56" s="2465"/>
      <c r="P56" s="2470"/>
      <c r="Q56" s="2470"/>
      <c r="R56" s="2470"/>
      <c r="S56" s="2470"/>
      <c r="T56" s="2466"/>
      <c r="U56" s="2466"/>
      <c r="V56" s="2466"/>
      <c r="W56" s="2466"/>
      <c r="X56" s="2465">
        <f t="shared" ref="X56:X57" si="4">+IF(OR($S$35="x",$S$37="x"),0,T56)</f>
        <v>0</v>
      </c>
      <c r="Y56" s="2465"/>
      <c r="Z56" s="2465"/>
      <c r="AA56" s="2465"/>
      <c r="AB56" s="2465">
        <f t="shared" si="1"/>
        <v>0</v>
      </c>
      <c r="AC56" s="2465"/>
      <c r="AD56" s="2465"/>
      <c r="AE56" s="2465"/>
      <c r="AF56" s="2470"/>
      <c r="AG56" s="2470"/>
      <c r="AH56" s="2470"/>
      <c r="AI56" s="2470"/>
      <c r="AJ56" s="2465">
        <f t="shared" si="2"/>
        <v>0</v>
      </c>
      <c r="AK56" s="2465"/>
      <c r="AL56" s="2465"/>
      <c r="AM56" s="2465"/>
      <c r="AN56" s="2466"/>
      <c r="AO56" s="2466"/>
      <c r="AP56" s="2466"/>
      <c r="AQ56" s="2466"/>
      <c r="AR56" s="2466"/>
      <c r="AS56" s="2466"/>
      <c r="AT56" s="2466"/>
      <c r="AU56" s="2466"/>
      <c r="AV56" s="2467"/>
      <c r="AW56" s="2467"/>
      <c r="AX56" s="2467"/>
      <c r="AY56" s="2467"/>
    </row>
    <row r="57" spans="2:51" ht="17.5" x14ac:dyDescent="0.45">
      <c r="B57" s="223"/>
      <c r="C57" s="228" t="s">
        <v>2114</v>
      </c>
      <c r="D57" s="2466"/>
      <c r="E57" s="2466"/>
      <c r="F57" s="2466"/>
      <c r="G57" s="2466"/>
      <c r="H57" s="2466"/>
      <c r="I57" s="2466"/>
      <c r="J57" s="2466"/>
      <c r="K57" s="2466"/>
      <c r="L57" s="2465">
        <f t="shared" si="0"/>
        <v>0</v>
      </c>
      <c r="M57" s="2465"/>
      <c r="N57" s="2465"/>
      <c r="O57" s="2465"/>
      <c r="P57" s="2470"/>
      <c r="Q57" s="2470"/>
      <c r="R57" s="2470"/>
      <c r="S57" s="2470"/>
      <c r="T57" s="2466"/>
      <c r="U57" s="2466"/>
      <c r="V57" s="2466"/>
      <c r="W57" s="2466"/>
      <c r="X57" s="2465">
        <f t="shared" si="4"/>
        <v>0</v>
      </c>
      <c r="Y57" s="2465"/>
      <c r="Z57" s="2465"/>
      <c r="AA57" s="2465"/>
      <c r="AB57" s="2465">
        <f t="shared" si="1"/>
        <v>0</v>
      </c>
      <c r="AC57" s="2465"/>
      <c r="AD57" s="2465"/>
      <c r="AE57" s="2465"/>
      <c r="AF57" s="2470"/>
      <c r="AG57" s="2470"/>
      <c r="AH57" s="2470"/>
      <c r="AI57" s="2470"/>
      <c r="AJ57" s="2465">
        <f t="shared" si="2"/>
        <v>0</v>
      </c>
      <c r="AK57" s="2465"/>
      <c r="AL57" s="2465"/>
      <c r="AM57" s="2465"/>
      <c r="AN57" s="2466"/>
      <c r="AO57" s="2466"/>
      <c r="AP57" s="2466"/>
      <c r="AQ57" s="2466"/>
      <c r="AR57" s="2466"/>
      <c r="AS57" s="2466"/>
      <c r="AT57" s="2466"/>
      <c r="AU57" s="2466"/>
      <c r="AV57" s="2467"/>
      <c r="AW57" s="2467"/>
      <c r="AX57" s="2467"/>
      <c r="AY57" s="2467"/>
    </row>
    <row r="58" spans="2:51" s="144" customFormat="1" ht="17.5" x14ac:dyDescent="0.45">
      <c r="B58" s="138">
        <v>2</v>
      </c>
      <c r="C58" s="169" t="s">
        <v>934</v>
      </c>
      <c r="D58" s="2463">
        <f>+D59+D63+D67+D71+D80</f>
        <v>0</v>
      </c>
      <c r="E58" s="2463"/>
      <c r="F58" s="2463"/>
      <c r="G58" s="2463"/>
      <c r="H58" s="2463">
        <f>+H59+H63+H67+H71+H80</f>
        <v>0</v>
      </c>
      <c r="I58" s="2463"/>
      <c r="J58" s="2463"/>
      <c r="K58" s="2463"/>
      <c r="L58" s="2463">
        <f t="shared" si="0"/>
        <v>0</v>
      </c>
      <c r="M58" s="2463"/>
      <c r="N58" s="2463"/>
      <c r="O58" s="2463"/>
      <c r="P58" s="2464"/>
      <c r="Q58" s="2464"/>
      <c r="R58" s="2464"/>
      <c r="S58" s="2464"/>
      <c r="T58" s="2463">
        <f>+T59+T63+T67+T71+T80</f>
        <v>0</v>
      </c>
      <c r="U58" s="2463"/>
      <c r="V58" s="2463"/>
      <c r="W58" s="2463"/>
      <c r="X58" s="2463">
        <f>+X59+X63+X67+X71+X80</f>
        <v>0</v>
      </c>
      <c r="Y58" s="2463"/>
      <c r="Z58" s="2463"/>
      <c r="AA58" s="2463"/>
      <c r="AB58" s="2463">
        <f t="shared" si="1"/>
        <v>0</v>
      </c>
      <c r="AC58" s="2463"/>
      <c r="AD58" s="2463"/>
      <c r="AE58" s="2463"/>
      <c r="AF58" s="2464"/>
      <c r="AG58" s="2464"/>
      <c r="AH58" s="2464"/>
      <c r="AI58" s="2464"/>
      <c r="AJ58" s="2463">
        <f t="shared" si="2"/>
        <v>0</v>
      </c>
      <c r="AK58" s="2463"/>
      <c r="AL58" s="2463"/>
      <c r="AM58" s="2463"/>
      <c r="AN58" s="2463">
        <f>+AN59+AN63+AN67+AN71+AN80</f>
        <v>0</v>
      </c>
      <c r="AO58" s="2463"/>
      <c r="AP58" s="2463">
        <f>+AP59+AP63+AP67+AP71+AP80</f>
        <v>0</v>
      </c>
      <c r="AQ58" s="2463"/>
      <c r="AR58" s="2463">
        <f>+AR59+AR63+AR67+AR71+AR80</f>
        <v>0</v>
      </c>
      <c r="AS58" s="2463"/>
      <c r="AT58" s="2463">
        <f>+AT59+AT63+AT67+AT71+AT80</f>
        <v>0</v>
      </c>
      <c r="AU58" s="2463"/>
      <c r="AV58" s="2464"/>
      <c r="AW58" s="2464"/>
      <c r="AX58" s="2464"/>
      <c r="AY58" s="2464"/>
    </row>
    <row r="59" spans="2:51" ht="17.5" x14ac:dyDescent="0.45">
      <c r="B59" s="212" t="s">
        <v>435</v>
      </c>
      <c r="C59" s="170" t="s">
        <v>2192</v>
      </c>
      <c r="D59" s="2468">
        <f>+SUM(D60:G62)</f>
        <v>0</v>
      </c>
      <c r="E59" s="2468"/>
      <c r="F59" s="2468"/>
      <c r="G59" s="2468"/>
      <c r="H59" s="2468">
        <f>+SUM(H60:K62)</f>
        <v>0</v>
      </c>
      <c r="I59" s="2468"/>
      <c r="J59" s="2468"/>
      <c r="K59" s="2468"/>
      <c r="L59" s="2468">
        <f t="shared" si="0"/>
        <v>0</v>
      </c>
      <c r="M59" s="2468"/>
      <c r="N59" s="2468"/>
      <c r="O59" s="2468"/>
      <c r="P59" s="2469"/>
      <c r="Q59" s="2469"/>
      <c r="R59" s="2469"/>
      <c r="S59" s="2469"/>
      <c r="T59" s="2468">
        <f>+SUM(T60:W62)</f>
        <v>0</v>
      </c>
      <c r="U59" s="2468"/>
      <c r="V59" s="2468"/>
      <c r="W59" s="2468"/>
      <c r="X59" s="2468">
        <f>+SUM(X60:AA62)</f>
        <v>0</v>
      </c>
      <c r="Y59" s="2468"/>
      <c r="Z59" s="2468"/>
      <c r="AA59" s="2468"/>
      <c r="AB59" s="2468">
        <f t="shared" si="1"/>
        <v>0</v>
      </c>
      <c r="AC59" s="2468"/>
      <c r="AD59" s="2468"/>
      <c r="AE59" s="2468"/>
      <c r="AF59" s="2469"/>
      <c r="AG59" s="2469"/>
      <c r="AH59" s="2469"/>
      <c r="AI59" s="2469"/>
      <c r="AJ59" s="2468">
        <f t="shared" si="2"/>
        <v>0</v>
      </c>
      <c r="AK59" s="2468"/>
      <c r="AL59" s="2468"/>
      <c r="AM59" s="2468"/>
      <c r="AN59" s="2468">
        <f>+SUM(AN60:AO62)</f>
        <v>0</v>
      </c>
      <c r="AO59" s="2468"/>
      <c r="AP59" s="2468">
        <f>+SUM(AP60:AQ62)</f>
        <v>0</v>
      </c>
      <c r="AQ59" s="2468"/>
      <c r="AR59" s="2468">
        <f>+SUM(AR60:AS62)</f>
        <v>0</v>
      </c>
      <c r="AS59" s="2468"/>
      <c r="AT59" s="2468">
        <f>+SUM(AT60:AU62)</f>
        <v>0</v>
      </c>
      <c r="AU59" s="2468"/>
      <c r="AV59" s="2469"/>
      <c r="AW59" s="2469"/>
      <c r="AX59" s="2469"/>
      <c r="AY59" s="2469"/>
    </row>
    <row r="60" spans="2:51" ht="17.5" x14ac:dyDescent="0.45">
      <c r="B60" s="223" t="s">
        <v>382</v>
      </c>
      <c r="C60" s="228" t="s">
        <v>2189</v>
      </c>
      <c r="D60" s="2466"/>
      <c r="E60" s="2466"/>
      <c r="F60" s="2466"/>
      <c r="G60" s="2466"/>
      <c r="H60" s="2466"/>
      <c r="I60" s="2466"/>
      <c r="J60" s="2466"/>
      <c r="K60" s="2466"/>
      <c r="L60" s="2465">
        <f t="shared" si="0"/>
        <v>0</v>
      </c>
      <c r="M60" s="2465"/>
      <c r="N60" s="2465"/>
      <c r="O60" s="2465"/>
      <c r="P60" s="2470"/>
      <c r="Q60" s="2470"/>
      <c r="R60" s="2470"/>
      <c r="S60" s="2470"/>
      <c r="T60" s="2466"/>
      <c r="U60" s="2466"/>
      <c r="V60" s="2466"/>
      <c r="W60" s="2466"/>
      <c r="X60" s="2465">
        <f>+IF(OR($S$35="x",$S$37="x"),0,T60)</f>
        <v>0</v>
      </c>
      <c r="Y60" s="2465"/>
      <c r="Z60" s="2465"/>
      <c r="AA60" s="2465"/>
      <c r="AB60" s="2465">
        <f t="shared" si="1"/>
        <v>0</v>
      </c>
      <c r="AC60" s="2465"/>
      <c r="AD60" s="2465"/>
      <c r="AE60" s="2465"/>
      <c r="AF60" s="2470"/>
      <c r="AG60" s="2470"/>
      <c r="AH60" s="2470"/>
      <c r="AI60" s="2470"/>
      <c r="AJ60" s="2465">
        <f t="shared" si="2"/>
        <v>0</v>
      </c>
      <c r="AK60" s="2465"/>
      <c r="AL60" s="2465"/>
      <c r="AM60" s="2465"/>
      <c r="AN60" s="2466"/>
      <c r="AO60" s="2466"/>
      <c r="AP60" s="2466"/>
      <c r="AQ60" s="2466"/>
      <c r="AR60" s="2466"/>
      <c r="AS60" s="2466"/>
      <c r="AT60" s="2466"/>
      <c r="AU60" s="2466"/>
      <c r="AV60" s="2467"/>
      <c r="AW60" s="2467"/>
      <c r="AX60" s="2467"/>
      <c r="AY60" s="2467"/>
    </row>
    <row r="61" spans="2:51" ht="17.5" x14ac:dyDescent="0.45">
      <c r="B61" s="223" t="s">
        <v>384</v>
      </c>
      <c r="C61" s="228" t="s">
        <v>2190</v>
      </c>
      <c r="D61" s="2466"/>
      <c r="E61" s="2466"/>
      <c r="F61" s="2466"/>
      <c r="G61" s="2466"/>
      <c r="H61" s="2466"/>
      <c r="I61" s="2466"/>
      <c r="J61" s="2466"/>
      <c r="K61" s="2466"/>
      <c r="L61" s="2465">
        <f t="shared" si="0"/>
        <v>0</v>
      </c>
      <c r="M61" s="2465"/>
      <c r="N61" s="2465"/>
      <c r="O61" s="2465"/>
      <c r="P61" s="2470"/>
      <c r="Q61" s="2470"/>
      <c r="R61" s="2470"/>
      <c r="S61" s="2470"/>
      <c r="T61" s="2466"/>
      <c r="U61" s="2466"/>
      <c r="V61" s="2466"/>
      <c r="W61" s="2466"/>
      <c r="X61" s="2465">
        <f t="shared" ref="X61:X62" si="5">+IF(OR($S$35="x",$S$37="x"),0,T61)</f>
        <v>0</v>
      </c>
      <c r="Y61" s="2465"/>
      <c r="Z61" s="2465"/>
      <c r="AA61" s="2465"/>
      <c r="AB61" s="2465">
        <f t="shared" si="1"/>
        <v>0</v>
      </c>
      <c r="AC61" s="2465"/>
      <c r="AD61" s="2465"/>
      <c r="AE61" s="2465"/>
      <c r="AF61" s="2470"/>
      <c r="AG61" s="2470"/>
      <c r="AH61" s="2470"/>
      <c r="AI61" s="2470"/>
      <c r="AJ61" s="2465">
        <f t="shared" si="2"/>
        <v>0</v>
      </c>
      <c r="AK61" s="2465"/>
      <c r="AL61" s="2465"/>
      <c r="AM61" s="2465"/>
      <c r="AN61" s="2466"/>
      <c r="AO61" s="2466"/>
      <c r="AP61" s="2466"/>
      <c r="AQ61" s="2466"/>
      <c r="AR61" s="2466"/>
      <c r="AS61" s="2466"/>
      <c r="AT61" s="2466"/>
      <c r="AU61" s="2466"/>
      <c r="AV61" s="2467"/>
      <c r="AW61" s="2467"/>
      <c r="AX61" s="2467"/>
      <c r="AY61" s="2467"/>
    </row>
    <row r="62" spans="2:51" ht="17.5" x14ac:dyDescent="0.45">
      <c r="B62" s="223"/>
      <c r="C62" s="228" t="s">
        <v>2114</v>
      </c>
      <c r="D62" s="2466"/>
      <c r="E62" s="2466"/>
      <c r="F62" s="2466"/>
      <c r="G62" s="2466"/>
      <c r="H62" s="2466"/>
      <c r="I62" s="2466"/>
      <c r="J62" s="2466"/>
      <c r="K62" s="2466"/>
      <c r="L62" s="2465">
        <f t="shared" si="0"/>
        <v>0</v>
      </c>
      <c r="M62" s="2465"/>
      <c r="N62" s="2465"/>
      <c r="O62" s="2465"/>
      <c r="P62" s="2470"/>
      <c r="Q62" s="2470"/>
      <c r="R62" s="2470"/>
      <c r="S62" s="2470"/>
      <c r="T62" s="2466"/>
      <c r="U62" s="2466"/>
      <c r="V62" s="2466"/>
      <c r="W62" s="2466"/>
      <c r="X62" s="2465">
        <f t="shared" si="5"/>
        <v>0</v>
      </c>
      <c r="Y62" s="2465"/>
      <c r="Z62" s="2465"/>
      <c r="AA62" s="2465"/>
      <c r="AB62" s="2465">
        <f t="shared" si="1"/>
        <v>0</v>
      </c>
      <c r="AC62" s="2465"/>
      <c r="AD62" s="2465"/>
      <c r="AE62" s="2465"/>
      <c r="AF62" s="2470"/>
      <c r="AG62" s="2470"/>
      <c r="AH62" s="2470"/>
      <c r="AI62" s="2470"/>
      <c r="AJ62" s="2465">
        <f t="shared" si="2"/>
        <v>0</v>
      </c>
      <c r="AK62" s="2465"/>
      <c r="AL62" s="2465"/>
      <c r="AM62" s="2465"/>
      <c r="AN62" s="2466"/>
      <c r="AO62" s="2466"/>
      <c r="AP62" s="2466"/>
      <c r="AQ62" s="2466"/>
      <c r="AR62" s="2466"/>
      <c r="AS62" s="2466"/>
      <c r="AT62" s="2466"/>
      <c r="AU62" s="2466"/>
      <c r="AV62" s="2467"/>
      <c r="AW62" s="2467"/>
      <c r="AX62" s="2467"/>
      <c r="AY62" s="2467"/>
    </row>
    <row r="63" spans="2:51" ht="26.25" customHeight="1" x14ac:dyDescent="0.45">
      <c r="B63" s="212" t="s">
        <v>438</v>
      </c>
      <c r="C63" s="170" t="s">
        <v>2193</v>
      </c>
      <c r="D63" s="2468">
        <f>+SUM(D64:G66)</f>
        <v>0</v>
      </c>
      <c r="E63" s="2468"/>
      <c r="F63" s="2468"/>
      <c r="G63" s="2468"/>
      <c r="H63" s="2468">
        <f>+SUM(H64:K66)</f>
        <v>0</v>
      </c>
      <c r="I63" s="2468"/>
      <c r="J63" s="2468"/>
      <c r="K63" s="2468"/>
      <c r="L63" s="2468">
        <f t="shared" si="0"/>
        <v>0</v>
      </c>
      <c r="M63" s="2468"/>
      <c r="N63" s="2468"/>
      <c r="O63" s="2468"/>
      <c r="P63" s="2469"/>
      <c r="Q63" s="2469"/>
      <c r="R63" s="2469"/>
      <c r="S63" s="2469"/>
      <c r="T63" s="2468">
        <f>+SUM(T64:W66)</f>
        <v>0</v>
      </c>
      <c r="U63" s="2468"/>
      <c r="V63" s="2468"/>
      <c r="W63" s="2468"/>
      <c r="X63" s="2468">
        <f>+SUM(X64:AA66)</f>
        <v>0</v>
      </c>
      <c r="Y63" s="2468"/>
      <c r="Z63" s="2468"/>
      <c r="AA63" s="2468"/>
      <c r="AB63" s="2468">
        <f t="shared" si="1"/>
        <v>0</v>
      </c>
      <c r="AC63" s="2468"/>
      <c r="AD63" s="2468"/>
      <c r="AE63" s="2468"/>
      <c r="AF63" s="2469"/>
      <c r="AG63" s="2469"/>
      <c r="AH63" s="2469"/>
      <c r="AI63" s="2469"/>
      <c r="AJ63" s="2468">
        <v>0</v>
      </c>
      <c r="AK63" s="2468"/>
      <c r="AL63" s="2468"/>
      <c r="AM63" s="2468"/>
      <c r="AN63" s="2468">
        <f>+SUM(AN64:AO66)</f>
        <v>0</v>
      </c>
      <c r="AO63" s="2468"/>
      <c r="AP63" s="2468">
        <f>+SUM(AP64:AQ66)</f>
        <v>0</v>
      </c>
      <c r="AQ63" s="2468"/>
      <c r="AR63" s="2468">
        <f>+SUM(AR64:AS66)</f>
        <v>0</v>
      </c>
      <c r="AS63" s="2468"/>
      <c r="AT63" s="2468">
        <f>+SUM(AT64:AU66)</f>
        <v>0</v>
      </c>
      <c r="AU63" s="2468"/>
      <c r="AV63" s="2469"/>
      <c r="AW63" s="2469"/>
      <c r="AX63" s="2469"/>
      <c r="AY63" s="2469"/>
    </row>
    <row r="64" spans="2:51" ht="17.5" x14ac:dyDescent="0.45">
      <c r="B64" s="223" t="s">
        <v>382</v>
      </c>
      <c r="C64" s="228" t="s">
        <v>2189</v>
      </c>
      <c r="D64" s="2466"/>
      <c r="E64" s="2466"/>
      <c r="F64" s="2466"/>
      <c r="G64" s="2466"/>
      <c r="H64" s="2466"/>
      <c r="I64" s="2466"/>
      <c r="J64" s="2466"/>
      <c r="K64" s="2466"/>
      <c r="L64" s="2465">
        <f t="shared" si="0"/>
        <v>0</v>
      </c>
      <c r="M64" s="2465"/>
      <c r="N64" s="2465"/>
      <c r="O64" s="2465"/>
      <c r="P64" s="2470"/>
      <c r="Q64" s="2470"/>
      <c r="R64" s="2470"/>
      <c r="S64" s="2470"/>
      <c r="T64" s="2466"/>
      <c r="U64" s="2466"/>
      <c r="V64" s="2466"/>
      <c r="W64" s="2466"/>
      <c r="X64" s="2465">
        <f>+IF(OR($S$35="x",$S$37="x"),0,T64)</f>
        <v>0</v>
      </c>
      <c r="Y64" s="2465"/>
      <c r="Z64" s="2465"/>
      <c r="AA64" s="2465"/>
      <c r="AB64" s="2465">
        <f t="shared" si="1"/>
        <v>0</v>
      </c>
      <c r="AC64" s="2465"/>
      <c r="AD64" s="2465"/>
      <c r="AE64" s="2465"/>
      <c r="AF64" s="2470"/>
      <c r="AG64" s="2470"/>
      <c r="AH64" s="2470"/>
      <c r="AI64" s="2470"/>
      <c r="AJ64" s="2465">
        <f t="shared" ref="AJ64:AJ83" si="6">+L64+AB64</f>
        <v>0</v>
      </c>
      <c r="AK64" s="2465"/>
      <c r="AL64" s="2465"/>
      <c r="AM64" s="2465"/>
      <c r="AN64" s="2466"/>
      <c r="AO64" s="2466"/>
      <c r="AP64" s="2466"/>
      <c r="AQ64" s="2466"/>
      <c r="AR64" s="2466"/>
      <c r="AS64" s="2466"/>
      <c r="AT64" s="2466"/>
      <c r="AU64" s="2466"/>
      <c r="AV64" s="2467"/>
      <c r="AW64" s="2467"/>
      <c r="AX64" s="2467"/>
      <c r="AY64" s="2467"/>
    </row>
    <row r="65" spans="2:51" ht="17.5" x14ac:dyDescent="0.45">
      <c r="B65" s="223" t="s">
        <v>384</v>
      </c>
      <c r="C65" s="228" t="s">
        <v>2190</v>
      </c>
      <c r="D65" s="2466"/>
      <c r="E65" s="2466"/>
      <c r="F65" s="2466"/>
      <c r="G65" s="2466"/>
      <c r="H65" s="2466"/>
      <c r="I65" s="2466"/>
      <c r="J65" s="2466"/>
      <c r="K65" s="2466"/>
      <c r="L65" s="2465">
        <f t="shared" si="0"/>
        <v>0</v>
      </c>
      <c r="M65" s="2465"/>
      <c r="N65" s="2465"/>
      <c r="O65" s="2465"/>
      <c r="P65" s="2470"/>
      <c r="Q65" s="2470"/>
      <c r="R65" s="2470"/>
      <c r="S65" s="2470"/>
      <c r="T65" s="2466"/>
      <c r="U65" s="2466"/>
      <c r="V65" s="2466"/>
      <c r="W65" s="2466"/>
      <c r="X65" s="2465">
        <f t="shared" ref="X65:X66" si="7">+IF(OR($S$35="x",$S$37="x"),0,T65)</f>
        <v>0</v>
      </c>
      <c r="Y65" s="2465"/>
      <c r="Z65" s="2465"/>
      <c r="AA65" s="2465"/>
      <c r="AB65" s="2465">
        <f t="shared" si="1"/>
        <v>0</v>
      </c>
      <c r="AC65" s="2465"/>
      <c r="AD65" s="2465"/>
      <c r="AE65" s="2465"/>
      <c r="AF65" s="2470"/>
      <c r="AG65" s="2470"/>
      <c r="AH65" s="2470"/>
      <c r="AI65" s="2470"/>
      <c r="AJ65" s="2465">
        <f t="shared" si="6"/>
        <v>0</v>
      </c>
      <c r="AK65" s="2465"/>
      <c r="AL65" s="2465"/>
      <c r="AM65" s="2465"/>
      <c r="AN65" s="2466"/>
      <c r="AO65" s="2466"/>
      <c r="AP65" s="2466"/>
      <c r="AQ65" s="2466"/>
      <c r="AR65" s="2466"/>
      <c r="AS65" s="2466"/>
      <c r="AT65" s="2466"/>
      <c r="AU65" s="2466"/>
      <c r="AV65" s="2467"/>
      <c r="AW65" s="2467"/>
      <c r="AX65" s="2467"/>
      <c r="AY65" s="2467"/>
    </row>
    <row r="66" spans="2:51" ht="17.5" x14ac:dyDescent="0.45">
      <c r="B66" s="223"/>
      <c r="C66" s="228" t="s">
        <v>2114</v>
      </c>
      <c r="D66" s="2466"/>
      <c r="E66" s="2466"/>
      <c r="F66" s="2466"/>
      <c r="G66" s="2466"/>
      <c r="H66" s="2466"/>
      <c r="I66" s="2466"/>
      <c r="J66" s="2466"/>
      <c r="K66" s="2466"/>
      <c r="L66" s="2465">
        <f t="shared" si="0"/>
        <v>0</v>
      </c>
      <c r="M66" s="2465"/>
      <c r="N66" s="2465"/>
      <c r="O66" s="2465"/>
      <c r="P66" s="2470"/>
      <c r="Q66" s="2470"/>
      <c r="R66" s="2470"/>
      <c r="S66" s="2470"/>
      <c r="T66" s="2466"/>
      <c r="U66" s="2466"/>
      <c r="V66" s="2466"/>
      <c r="W66" s="2466"/>
      <c r="X66" s="2465">
        <f t="shared" si="7"/>
        <v>0</v>
      </c>
      <c r="Y66" s="2465"/>
      <c r="Z66" s="2465"/>
      <c r="AA66" s="2465"/>
      <c r="AB66" s="2465">
        <f t="shared" si="1"/>
        <v>0</v>
      </c>
      <c r="AC66" s="2465"/>
      <c r="AD66" s="2465"/>
      <c r="AE66" s="2465"/>
      <c r="AF66" s="2470"/>
      <c r="AG66" s="2470"/>
      <c r="AH66" s="2470"/>
      <c r="AI66" s="2470"/>
      <c r="AJ66" s="2465">
        <f t="shared" si="6"/>
        <v>0</v>
      </c>
      <c r="AK66" s="2465"/>
      <c r="AL66" s="2465"/>
      <c r="AM66" s="2465"/>
      <c r="AN66" s="2466"/>
      <c r="AO66" s="2466"/>
      <c r="AP66" s="2466"/>
      <c r="AQ66" s="2466"/>
      <c r="AR66" s="2466"/>
      <c r="AS66" s="2466"/>
      <c r="AT66" s="2466"/>
      <c r="AU66" s="2466"/>
      <c r="AV66" s="2467"/>
      <c r="AW66" s="2467"/>
      <c r="AX66" s="2467"/>
      <c r="AY66" s="2467"/>
    </row>
    <row r="67" spans="2:51" ht="35" x14ac:dyDescent="0.45">
      <c r="B67" s="212" t="s">
        <v>441</v>
      </c>
      <c r="C67" s="170" t="s">
        <v>2194</v>
      </c>
      <c r="D67" s="2468">
        <f>+SUM(D68:G70)</f>
        <v>0</v>
      </c>
      <c r="E67" s="2468"/>
      <c r="F67" s="2468"/>
      <c r="G67" s="2468"/>
      <c r="H67" s="2468">
        <f>+SUM(H68:K70)</f>
        <v>0</v>
      </c>
      <c r="I67" s="2468"/>
      <c r="J67" s="2468"/>
      <c r="K67" s="2468"/>
      <c r="L67" s="2468">
        <f t="shared" si="0"/>
        <v>0</v>
      </c>
      <c r="M67" s="2468"/>
      <c r="N67" s="2468"/>
      <c r="O67" s="2468"/>
      <c r="P67" s="2469"/>
      <c r="Q67" s="2469"/>
      <c r="R67" s="2469"/>
      <c r="S67" s="2469"/>
      <c r="T67" s="2468">
        <f>+SUM(T68:W70)</f>
        <v>0</v>
      </c>
      <c r="U67" s="2468"/>
      <c r="V67" s="2468"/>
      <c r="W67" s="2468"/>
      <c r="X67" s="2468">
        <f>+SUM(X68:AA70)</f>
        <v>0</v>
      </c>
      <c r="Y67" s="2468"/>
      <c r="Z67" s="2468"/>
      <c r="AA67" s="2468"/>
      <c r="AB67" s="2468">
        <f t="shared" si="1"/>
        <v>0</v>
      </c>
      <c r="AC67" s="2468"/>
      <c r="AD67" s="2468"/>
      <c r="AE67" s="2468"/>
      <c r="AF67" s="2469"/>
      <c r="AG67" s="2469"/>
      <c r="AH67" s="2469"/>
      <c r="AI67" s="2469"/>
      <c r="AJ67" s="2468">
        <f t="shared" si="6"/>
        <v>0</v>
      </c>
      <c r="AK67" s="2468"/>
      <c r="AL67" s="2468"/>
      <c r="AM67" s="2468"/>
      <c r="AN67" s="2468">
        <f>+SUM(AN68:AO70)</f>
        <v>0</v>
      </c>
      <c r="AO67" s="2468"/>
      <c r="AP67" s="2468">
        <f>+SUM(AP68:AQ70)</f>
        <v>0</v>
      </c>
      <c r="AQ67" s="2468"/>
      <c r="AR67" s="2468">
        <f>+SUM(AR68:AS70)</f>
        <v>0</v>
      </c>
      <c r="AS67" s="2468"/>
      <c r="AT67" s="2468">
        <f>+SUM(AT68:AU70)</f>
        <v>0</v>
      </c>
      <c r="AU67" s="2468"/>
      <c r="AV67" s="2469"/>
      <c r="AW67" s="2469"/>
      <c r="AX67" s="2469"/>
      <c r="AY67" s="2469"/>
    </row>
    <row r="68" spans="2:51" ht="17.5" x14ac:dyDescent="0.45">
      <c r="B68" s="223" t="s">
        <v>382</v>
      </c>
      <c r="C68" s="228" t="s">
        <v>2189</v>
      </c>
      <c r="D68" s="2466"/>
      <c r="E68" s="2466"/>
      <c r="F68" s="2466"/>
      <c r="G68" s="2466"/>
      <c r="H68" s="2466"/>
      <c r="I68" s="2466"/>
      <c r="J68" s="2466"/>
      <c r="K68" s="2466"/>
      <c r="L68" s="2465">
        <f t="shared" si="0"/>
        <v>0</v>
      </c>
      <c r="M68" s="2465"/>
      <c r="N68" s="2465"/>
      <c r="O68" s="2465"/>
      <c r="P68" s="2470"/>
      <c r="Q68" s="2470"/>
      <c r="R68" s="2470"/>
      <c r="S68" s="2470"/>
      <c r="T68" s="2466"/>
      <c r="U68" s="2466"/>
      <c r="V68" s="2466"/>
      <c r="W68" s="2466"/>
      <c r="X68" s="2465">
        <f>+IF(OR($S$35="x",$S$37="x"),0,T68)</f>
        <v>0</v>
      </c>
      <c r="Y68" s="2465"/>
      <c r="Z68" s="2465"/>
      <c r="AA68" s="2465"/>
      <c r="AB68" s="2465">
        <f t="shared" si="1"/>
        <v>0</v>
      </c>
      <c r="AC68" s="2465"/>
      <c r="AD68" s="2465"/>
      <c r="AE68" s="2465"/>
      <c r="AF68" s="2470"/>
      <c r="AG68" s="2470"/>
      <c r="AH68" s="2470"/>
      <c r="AI68" s="2470"/>
      <c r="AJ68" s="2465">
        <f t="shared" si="6"/>
        <v>0</v>
      </c>
      <c r="AK68" s="2465"/>
      <c r="AL68" s="2465"/>
      <c r="AM68" s="2465"/>
      <c r="AN68" s="2466"/>
      <c r="AO68" s="2466"/>
      <c r="AP68" s="2466"/>
      <c r="AQ68" s="2466"/>
      <c r="AR68" s="2466"/>
      <c r="AS68" s="2466"/>
      <c r="AT68" s="2466"/>
      <c r="AU68" s="2466"/>
      <c r="AV68" s="2467"/>
      <c r="AW68" s="2467"/>
      <c r="AX68" s="2467"/>
      <c r="AY68" s="2467"/>
    </row>
    <row r="69" spans="2:51" ht="17.5" x14ac:dyDescent="0.45">
      <c r="B69" s="223" t="s">
        <v>384</v>
      </c>
      <c r="C69" s="228" t="s">
        <v>2190</v>
      </c>
      <c r="D69" s="2466"/>
      <c r="E69" s="2466"/>
      <c r="F69" s="2466"/>
      <c r="G69" s="2466"/>
      <c r="H69" s="2466"/>
      <c r="I69" s="2466"/>
      <c r="J69" s="2466"/>
      <c r="K69" s="2466"/>
      <c r="L69" s="2465">
        <f t="shared" si="0"/>
        <v>0</v>
      </c>
      <c r="M69" s="2465"/>
      <c r="N69" s="2465"/>
      <c r="O69" s="2465"/>
      <c r="P69" s="2470"/>
      <c r="Q69" s="2470"/>
      <c r="R69" s="2470"/>
      <c r="S69" s="2470"/>
      <c r="T69" s="2466"/>
      <c r="U69" s="2466"/>
      <c r="V69" s="2466"/>
      <c r="W69" s="2466"/>
      <c r="X69" s="2465">
        <f t="shared" ref="X69:X70" si="8">+IF(OR($S$35="x",$S$37="x"),0,T69)</f>
        <v>0</v>
      </c>
      <c r="Y69" s="2465"/>
      <c r="Z69" s="2465"/>
      <c r="AA69" s="2465"/>
      <c r="AB69" s="2465">
        <f t="shared" si="1"/>
        <v>0</v>
      </c>
      <c r="AC69" s="2465"/>
      <c r="AD69" s="2465"/>
      <c r="AE69" s="2465"/>
      <c r="AF69" s="2470"/>
      <c r="AG69" s="2470"/>
      <c r="AH69" s="2470"/>
      <c r="AI69" s="2470"/>
      <c r="AJ69" s="2465">
        <f t="shared" si="6"/>
        <v>0</v>
      </c>
      <c r="AK69" s="2465"/>
      <c r="AL69" s="2465"/>
      <c r="AM69" s="2465"/>
      <c r="AN69" s="2466"/>
      <c r="AO69" s="2466"/>
      <c r="AP69" s="2466"/>
      <c r="AQ69" s="2466"/>
      <c r="AR69" s="2466"/>
      <c r="AS69" s="2466"/>
      <c r="AT69" s="2466"/>
      <c r="AU69" s="2466"/>
      <c r="AV69" s="2467"/>
      <c r="AW69" s="2467"/>
      <c r="AX69" s="2467"/>
      <c r="AY69" s="2467"/>
    </row>
    <row r="70" spans="2:51" ht="17.5" x14ac:dyDescent="0.45">
      <c r="B70" s="223"/>
      <c r="C70" s="228" t="s">
        <v>2114</v>
      </c>
      <c r="D70" s="2466"/>
      <c r="E70" s="2466"/>
      <c r="F70" s="2466"/>
      <c r="G70" s="2466"/>
      <c r="H70" s="2466"/>
      <c r="I70" s="2466"/>
      <c r="J70" s="2466"/>
      <c r="K70" s="2466"/>
      <c r="L70" s="2465">
        <f t="shared" si="0"/>
        <v>0</v>
      </c>
      <c r="M70" s="2465"/>
      <c r="N70" s="2465"/>
      <c r="O70" s="2465"/>
      <c r="P70" s="2470"/>
      <c r="Q70" s="2470"/>
      <c r="R70" s="2470"/>
      <c r="S70" s="2470"/>
      <c r="T70" s="2466"/>
      <c r="U70" s="2466"/>
      <c r="V70" s="2466"/>
      <c r="W70" s="2466"/>
      <c r="X70" s="2465">
        <f t="shared" si="8"/>
        <v>0</v>
      </c>
      <c r="Y70" s="2465"/>
      <c r="Z70" s="2465"/>
      <c r="AA70" s="2465"/>
      <c r="AB70" s="2465">
        <f t="shared" si="1"/>
        <v>0</v>
      </c>
      <c r="AC70" s="2465"/>
      <c r="AD70" s="2465"/>
      <c r="AE70" s="2465"/>
      <c r="AF70" s="2470"/>
      <c r="AG70" s="2470"/>
      <c r="AH70" s="2470"/>
      <c r="AI70" s="2470"/>
      <c r="AJ70" s="2465">
        <f t="shared" si="6"/>
        <v>0</v>
      </c>
      <c r="AK70" s="2465"/>
      <c r="AL70" s="2465"/>
      <c r="AM70" s="2465"/>
      <c r="AN70" s="2466"/>
      <c r="AO70" s="2466"/>
      <c r="AP70" s="2466"/>
      <c r="AQ70" s="2466"/>
      <c r="AR70" s="2466"/>
      <c r="AS70" s="2466"/>
      <c r="AT70" s="2466"/>
      <c r="AU70" s="2466"/>
      <c r="AV70" s="2467"/>
      <c r="AW70" s="2467"/>
      <c r="AX70" s="2467"/>
      <c r="AY70" s="2467"/>
    </row>
    <row r="71" spans="2:51" ht="17.5" x14ac:dyDescent="0.45">
      <c r="B71" s="212" t="s">
        <v>1925</v>
      </c>
      <c r="C71" s="170" t="s">
        <v>2195</v>
      </c>
      <c r="D71" s="2468">
        <f>+D72+D76</f>
        <v>0</v>
      </c>
      <c r="E71" s="2468"/>
      <c r="F71" s="2468"/>
      <c r="G71" s="2468"/>
      <c r="H71" s="2468">
        <f>+H72+H76</f>
        <v>0</v>
      </c>
      <c r="I71" s="2468"/>
      <c r="J71" s="2468"/>
      <c r="K71" s="2468"/>
      <c r="L71" s="2468">
        <f t="shared" si="0"/>
        <v>0</v>
      </c>
      <c r="M71" s="2468"/>
      <c r="N71" s="2468"/>
      <c r="O71" s="2468"/>
      <c r="P71" s="2469"/>
      <c r="Q71" s="2469"/>
      <c r="R71" s="2469"/>
      <c r="S71" s="2469"/>
      <c r="T71" s="2468">
        <f>+T72+T76</f>
        <v>0</v>
      </c>
      <c r="U71" s="2468"/>
      <c r="V71" s="2468"/>
      <c r="W71" s="2468"/>
      <c r="X71" s="2468">
        <f>+X72+X76</f>
        <v>0</v>
      </c>
      <c r="Y71" s="2468"/>
      <c r="Z71" s="2468"/>
      <c r="AA71" s="2468"/>
      <c r="AB71" s="2468">
        <f t="shared" si="1"/>
        <v>0</v>
      </c>
      <c r="AC71" s="2468"/>
      <c r="AD71" s="2468"/>
      <c r="AE71" s="2468"/>
      <c r="AF71" s="2469"/>
      <c r="AG71" s="2469"/>
      <c r="AH71" s="2469"/>
      <c r="AI71" s="2469"/>
      <c r="AJ71" s="2468">
        <f t="shared" si="6"/>
        <v>0</v>
      </c>
      <c r="AK71" s="2468"/>
      <c r="AL71" s="2468"/>
      <c r="AM71" s="2468"/>
      <c r="AN71" s="2468">
        <f>+AN72+AN76</f>
        <v>0</v>
      </c>
      <c r="AO71" s="2468"/>
      <c r="AP71" s="2468">
        <f>+AP72+AP76</f>
        <v>0</v>
      </c>
      <c r="AQ71" s="2468"/>
      <c r="AR71" s="2468">
        <f>+AR72+AR76</f>
        <v>0</v>
      </c>
      <c r="AS71" s="2468"/>
      <c r="AT71" s="2468">
        <f>+AT72+AT76</f>
        <v>0</v>
      </c>
      <c r="AU71" s="2468"/>
      <c r="AV71" s="2469"/>
      <c r="AW71" s="2469"/>
      <c r="AX71" s="2469"/>
      <c r="AY71" s="2469"/>
    </row>
    <row r="72" spans="2:51" ht="35" x14ac:dyDescent="0.45">
      <c r="B72" s="212" t="s">
        <v>2196</v>
      </c>
      <c r="C72" s="170" t="s">
        <v>2197</v>
      </c>
      <c r="D72" s="2468">
        <f>+SUM(D73:G75)</f>
        <v>0</v>
      </c>
      <c r="E72" s="2468"/>
      <c r="F72" s="2468"/>
      <c r="G72" s="2468"/>
      <c r="H72" s="2468">
        <f>+SUM(H73:K75)</f>
        <v>0</v>
      </c>
      <c r="I72" s="2468"/>
      <c r="J72" s="2468"/>
      <c r="K72" s="2468"/>
      <c r="L72" s="2468">
        <f t="shared" si="0"/>
        <v>0</v>
      </c>
      <c r="M72" s="2468"/>
      <c r="N72" s="2468"/>
      <c r="O72" s="2468"/>
      <c r="P72" s="2469"/>
      <c r="Q72" s="2469"/>
      <c r="R72" s="2469"/>
      <c r="S72" s="2469"/>
      <c r="T72" s="2468">
        <f>+SUM(T73:W75)</f>
        <v>0</v>
      </c>
      <c r="U72" s="2468"/>
      <c r="V72" s="2468"/>
      <c r="W72" s="2468"/>
      <c r="X72" s="2468">
        <f>+SUM(X73:AA75)</f>
        <v>0</v>
      </c>
      <c r="Y72" s="2468"/>
      <c r="Z72" s="2468"/>
      <c r="AA72" s="2468"/>
      <c r="AB72" s="2468">
        <f t="shared" si="1"/>
        <v>0</v>
      </c>
      <c r="AC72" s="2468"/>
      <c r="AD72" s="2468"/>
      <c r="AE72" s="2468"/>
      <c r="AF72" s="2469"/>
      <c r="AG72" s="2469"/>
      <c r="AH72" s="2469"/>
      <c r="AI72" s="2469"/>
      <c r="AJ72" s="2468">
        <f t="shared" si="6"/>
        <v>0</v>
      </c>
      <c r="AK72" s="2468"/>
      <c r="AL72" s="2468"/>
      <c r="AM72" s="2468"/>
      <c r="AN72" s="2468">
        <f>+SUM(AN73:AO75)</f>
        <v>0</v>
      </c>
      <c r="AO72" s="2468"/>
      <c r="AP72" s="2468">
        <f>+SUM(AP73:AQ75)</f>
        <v>0</v>
      </c>
      <c r="AQ72" s="2468"/>
      <c r="AR72" s="2468">
        <f>+SUM(AR73:AS75)</f>
        <v>0</v>
      </c>
      <c r="AS72" s="2468"/>
      <c r="AT72" s="2468">
        <f>+SUM(AT73:AU75)</f>
        <v>0</v>
      </c>
      <c r="AU72" s="2468"/>
      <c r="AV72" s="2469"/>
      <c r="AW72" s="2469"/>
      <c r="AX72" s="2469"/>
      <c r="AY72" s="2469"/>
    </row>
    <row r="73" spans="2:51" ht="17.5" x14ac:dyDescent="0.45">
      <c r="B73" s="223" t="s">
        <v>382</v>
      </c>
      <c r="C73" s="228" t="s">
        <v>2189</v>
      </c>
      <c r="D73" s="2466"/>
      <c r="E73" s="2466"/>
      <c r="F73" s="2466"/>
      <c r="G73" s="2466"/>
      <c r="H73" s="2466"/>
      <c r="I73" s="2466"/>
      <c r="J73" s="2466"/>
      <c r="K73" s="2466"/>
      <c r="L73" s="2465">
        <f t="shared" si="0"/>
        <v>0</v>
      </c>
      <c r="M73" s="2465"/>
      <c r="N73" s="2465"/>
      <c r="O73" s="2465"/>
      <c r="P73" s="2470"/>
      <c r="Q73" s="2470"/>
      <c r="R73" s="2470"/>
      <c r="S73" s="2470"/>
      <c r="T73" s="2466"/>
      <c r="U73" s="2466"/>
      <c r="V73" s="2466"/>
      <c r="W73" s="2466"/>
      <c r="X73" s="2465">
        <f>+IF(OR($S$35="x",$S$37="x"),0,T73)</f>
        <v>0</v>
      </c>
      <c r="Y73" s="2465"/>
      <c r="Z73" s="2465"/>
      <c r="AA73" s="2465"/>
      <c r="AB73" s="2465">
        <f t="shared" si="1"/>
        <v>0</v>
      </c>
      <c r="AC73" s="2465"/>
      <c r="AD73" s="2465"/>
      <c r="AE73" s="2465"/>
      <c r="AF73" s="2470"/>
      <c r="AG73" s="2470"/>
      <c r="AH73" s="2470"/>
      <c r="AI73" s="2470"/>
      <c r="AJ73" s="2465">
        <f t="shared" si="6"/>
        <v>0</v>
      </c>
      <c r="AK73" s="2465"/>
      <c r="AL73" s="2465"/>
      <c r="AM73" s="2465"/>
      <c r="AN73" s="2466"/>
      <c r="AO73" s="2466"/>
      <c r="AP73" s="2466"/>
      <c r="AQ73" s="2466"/>
      <c r="AR73" s="2466"/>
      <c r="AS73" s="2466"/>
      <c r="AT73" s="2466"/>
      <c r="AU73" s="2466"/>
      <c r="AV73" s="2467"/>
      <c r="AW73" s="2467"/>
      <c r="AX73" s="2467"/>
      <c r="AY73" s="2467"/>
    </row>
    <row r="74" spans="2:51" ht="17.5" x14ac:dyDescent="0.45">
      <c r="B74" s="223" t="s">
        <v>384</v>
      </c>
      <c r="C74" s="228" t="s">
        <v>2190</v>
      </c>
      <c r="D74" s="2466"/>
      <c r="E74" s="2466"/>
      <c r="F74" s="2466"/>
      <c r="G74" s="2466"/>
      <c r="H74" s="2466"/>
      <c r="I74" s="2466"/>
      <c r="J74" s="2466"/>
      <c r="K74" s="2466"/>
      <c r="L74" s="2465">
        <f t="shared" si="0"/>
        <v>0</v>
      </c>
      <c r="M74" s="2465"/>
      <c r="N74" s="2465"/>
      <c r="O74" s="2465"/>
      <c r="P74" s="2470"/>
      <c r="Q74" s="2470"/>
      <c r="R74" s="2470"/>
      <c r="S74" s="2470"/>
      <c r="T74" s="2466"/>
      <c r="U74" s="2466"/>
      <c r="V74" s="2466"/>
      <c r="W74" s="2466"/>
      <c r="X74" s="2465">
        <f t="shared" ref="X74:X75" si="9">+IF(OR($S$35="x",$S$37="x"),0,T74)</f>
        <v>0</v>
      </c>
      <c r="Y74" s="2465"/>
      <c r="Z74" s="2465"/>
      <c r="AA74" s="2465"/>
      <c r="AB74" s="2465">
        <f t="shared" si="1"/>
        <v>0</v>
      </c>
      <c r="AC74" s="2465"/>
      <c r="AD74" s="2465"/>
      <c r="AE74" s="2465"/>
      <c r="AF74" s="2470"/>
      <c r="AG74" s="2470"/>
      <c r="AH74" s="2470"/>
      <c r="AI74" s="2470"/>
      <c r="AJ74" s="2465">
        <f t="shared" si="6"/>
        <v>0</v>
      </c>
      <c r="AK74" s="2465"/>
      <c r="AL74" s="2465"/>
      <c r="AM74" s="2465"/>
      <c r="AN74" s="2466"/>
      <c r="AO74" s="2466"/>
      <c r="AP74" s="2466"/>
      <c r="AQ74" s="2466"/>
      <c r="AR74" s="2466"/>
      <c r="AS74" s="2466"/>
      <c r="AT74" s="2466"/>
      <c r="AU74" s="2466"/>
      <c r="AV74" s="2467"/>
      <c r="AW74" s="2467"/>
      <c r="AX74" s="2467"/>
      <c r="AY74" s="2467"/>
    </row>
    <row r="75" spans="2:51" ht="17.5" x14ac:dyDescent="0.45">
      <c r="B75" s="223"/>
      <c r="C75" s="228" t="s">
        <v>2114</v>
      </c>
      <c r="D75" s="2466"/>
      <c r="E75" s="2466"/>
      <c r="F75" s="2466"/>
      <c r="G75" s="2466"/>
      <c r="H75" s="2466"/>
      <c r="I75" s="2466"/>
      <c r="J75" s="2466"/>
      <c r="K75" s="2466"/>
      <c r="L75" s="2465">
        <f t="shared" si="0"/>
        <v>0</v>
      </c>
      <c r="M75" s="2465"/>
      <c r="N75" s="2465"/>
      <c r="O75" s="2465"/>
      <c r="P75" s="2470"/>
      <c r="Q75" s="2470"/>
      <c r="R75" s="2470"/>
      <c r="S75" s="2470"/>
      <c r="T75" s="2466"/>
      <c r="U75" s="2466"/>
      <c r="V75" s="2466"/>
      <c r="W75" s="2466"/>
      <c r="X75" s="2465">
        <f t="shared" si="9"/>
        <v>0</v>
      </c>
      <c r="Y75" s="2465"/>
      <c r="Z75" s="2465"/>
      <c r="AA75" s="2465"/>
      <c r="AB75" s="2465">
        <f t="shared" si="1"/>
        <v>0</v>
      </c>
      <c r="AC75" s="2465"/>
      <c r="AD75" s="2465"/>
      <c r="AE75" s="2465"/>
      <c r="AF75" s="2470"/>
      <c r="AG75" s="2470"/>
      <c r="AH75" s="2470"/>
      <c r="AI75" s="2470"/>
      <c r="AJ75" s="2465">
        <f t="shared" si="6"/>
        <v>0</v>
      </c>
      <c r="AK75" s="2465"/>
      <c r="AL75" s="2465"/>
      <c r="AM75" s="2465"/>
      <c r="AN75" s="2466"/>
      <c r="AO75" s="2466"/>
      <c r="AP75" s="2466"/>
      <c r="AQ75" s="2466"/>
      <c r="AR75" s="2466"/>
      <c r="AS75" s="2466"/>
      <c r="AT75" s="2466"/>
      <c r="AU75" s="2466"/>
      <c r="AV75" s="2467"/>
      <c r="AW75" s="2467"/>
      <c r="AX75" s="2467"/>
      <c r="AY75" s="2467"/>
    </row>
    <row r="76" spans="2:51" ht="17.5" x14ac:dyDescent="0.45">
      <c r="B76" s="212" t="s">
        <v>2198</v>
      </c>
      <c r="C76" s="170" t="s">
        <v>2199</v>
      </c>
      <c r="D76" s="2468">
        <f>+SUM(D77:G79)</f>
        <v>0</v>
      </c>
      <c r="E76" s="2468"/>
      <c r="F76" s="2468"/>
      <c r="G76" s="2468"/>
      <c r="H76" s="2468">
        <f>+SUM(H77:K79)</f>
        <v>0</v>
      </c>
      <c r="I76" s="2468"/>
      <c r="J76" s="2468"/>
      <c r="K76" s="2468"/>
      <c r="L76" s="2468">
        <f t="shared" si="0"/>
        <v>0</v>
      </c>
      <c r="M76" s="2468"/>
      <c r="N76" s="2468"/>
      <c r="O76" s="2468"/>
      <c r="P76" s="2469"/>
      <c r="Q76" s="2469"/>
      <c r="R76" s="2469"/>
      <c r="S76" s="2469"/>
      <c r="T76" s="2468">
        <f>+SUM(T77:W79)</f>
        <v>0</v>
      </c>
      <c r="U76" s="2468"/>
      <c r="V76" s="2468"/>
      <c r="W76" s="2468"/>
      <c r="X76" s="2468">
        <f>+SUM(X77:AA79)</f>
        <v>0</v>
      </c>
      <c r="Y76" s="2468"/>
      <c r="Z76" s="2468"/>
      <c r="AA76" s="2468"/>
      <c r="AB76" s="2468">
        <f t="shared" si="1"/>
        <v>0</v>
      </c>
      <c r="AC76" s="2468"/>
      <c r="AD76" s="2468"/>
      <c r="AE76" s="2468"/>
      <c r="AF76" s="2469"/>
      <c r="AG76" s="2469"/>
      <c r="AH76" s="2469"/>
      <c r="AI76" s="2469"/>
      <c r="AJ76" s="2468">
        <f t="shared" si="6"/>
        <v>0</v>
      </c>
      <c r="AK76" s="2468"/>
      <c r="AL76" s="2468"/>
      <c r="AM76" s="2468"/>
      <c r="AN76" s="2468">
        <f>+SUM(AN77:AO79)</f>
        <v>0</v>
      </c>
      <c r="AO76" s="2468"/>
      <c r="AP76" s="2468">
        <f>+SUM(AP77:AQ79)</f>
        <v>0</v>
      </c>
      <c r="AQ76" s="2468"/>
      <c r="AR76" s="2468">
        <f>+SUM(AR77:AS79)</f>
        <v>0</v>
      </c>
      <c r="AS76" s="2468"/>
      <c r="AT76" s="2468">
        <f>+SUM(AT77:AU79)</f>
        <v>0</v>
      </c>
      <c r="AU76" s="2468"/>
      <c r="AV76" s="2469"/>
      <c r="AW76" s="2469"/>
      <c r="AX76" s="2469"/>
      <c r="AY76" s="2469"/>
    </row>
    <row r="77" spans="2:51" ht="17.5" x14ac:dyDescent="0.45">
      <c r="B77" s="223" t="s">
        <v>382</v>
      </c>
      <c r="C77" s="228" t="s">
        <v>2189</v>
      </c>
      <c r="D77" s="2466"/>
      <c r="E77" s="2466"/>
      <c r="F77" s="2466"/>
      <c r="G77" s="2466"/>
      <c r="H77" s="2466"/>
      <c r="I77" s="2466"/>
      <c r="J77" s="2466"/>
      <c r="K77" s="2466"/>
      <c r="L77" s="2465">
        <f t="shared" si="0"/>
        <v>0</v>
      </c>
      <c r="M77" s="2465"/>
      <c r="N77" s="2465"/>
      <c r="O77" s="2465"/>
      <c r="P77" s="2470"/>
      <c r="Q77" s="2470"/>
      <c r="R77" s="2470"/>
      <c r="S77" s="2470"/>
      <c r="T77" s="2466"/>
      <c r="U77" s="2466"/>
      <c r="V77" s="2466"/>
      <c r="W77" s="2466"/>
      <c r="X77" s="2465">
        <f>+IF(OR($S$35="x",$S$37="x"),0,T77)</f>
        <v>0</v>
      </c>
      <c r="Y77" s="2465"/>
      <c r="Z77" s="2465"/>
      <c r="AA77" s="2465"/>
      <c r="AB77" s="2465">
        <f t="shared" si="1"/>
        <v>0</v>
      </c>
      <c r="AC77" s="2465"/>
      <c r="AD77" s="2465"/>
      <c r="AE77" s="2465"/>
      <c r="AF77" s="2470"/>
      <c r="AG77" s="2470"/>
      <c r="AH77" s="2470"/>
      <c r="AI77" s="2470"/>
      <c r="AJ77" s="2465">
        <f t="shared" si="6"/>
        <v>0</v>
      </c>
      <c r="AK77" s="2465"/>
      <c r="AL77" s="2465"/>
      <c r="AM77" s="2465"/>
      <c r="AN77" s="2466"/>
      <c r="AO77" s="2466"/>
      <c r="AP77" s="2466"/>
      <c r="AQ77" s="2466"/>
      <c r="AR77" s="2466"/>
      <c r="AS77" s="2466"/>
      <c r="AT77" s="2466"/>
      <c r="AU77" s="2466"/>
      <c r="AV77" s="2467"/>
      <c r="AW77" s="2467"/>
      <c r="AX77" s="2467"/>
      <c r="AY77" s="2467"/>
    </row>
    <row r="78" spans="2:51" ht="17.5" x14ac:dyDescent="0.45">
      <c r="B78" s="223" t="s">
        <v>384</v>
      </c>
      <c r="C78" s="228" t="s">
        <v>2190</v>
      </c>
      <c r="D78" s="2466"/>
      <c r="E78" s="2466"/>
      <c r="F78" s="2466"/>
      <c r="G78" s="2466"/>
      <c r="H78" s="2466"/>
      <c r="I78" s="2466"/>
      <c r="J78" s="2466"/>
      <c r="K78" s="2466"/>
      <c r="L78" s="2465">
        <f t="shared" si="0"/>
        <v>0</v>
      </c>
      <c r="M78" s="2465"/>
      <c r="N78" s="2465"/>
      <c r="O78" s="2465"/>
      <c r="P78" s="2470"/>
      <c r="Q78" s="2470"/>
      <c r="R78" s="2470"/>
      <c r="S78" s="2470"/>
      <c r="T78" s="2466"/>
      <c r="U78" s="2466"/>
      <c r="V78" s="2466"/>
      <c r="W78" s="2466"/>
      <c r="X78" s="2465">
        <f t="shared" ref="X78:X79" si="10">+IF(OR($S$35="x",$S$37="x"),0,T78)</f>
        <v>0</v>
      </c>
      <c r="Y78" s="2465"/>
      <c r="Z78" s="2465"/>
      <c r="AA78" s="2465"/>
      <c r="AB78" s="2465">
        <f t="shared" si="1"/>
        <v>0</v>
      </c>
      <c r="AC78" s="2465"/>
      <c r="AD78" s="2465"/>
      <c r="AE78" s="2465"/>
      <c r="AF78" s="2470"/>
      <c r="AG78" s="2470"/>
      <c r="AH78" s="2470"/>
      <c r="AI78" s="2470"/>
      <c r="AJ78" s="2465">
        <f t="shared" si="6"/>
        <v>0</v>
      </c>
      <c r="AK78" s="2465"/>
      <c r="AL78" s="2465"/>
      <c r="AM78" s="2465"/>
      <c r="AN78" s="2466"/>
      <c r="AO78" s="2466"/>
      <c r="AP78" s="2466"/>
      <c r="AQ78" s="2466"/>
      <c r="AR78" s="2466"/>
      <c r="AS78" s="2466"/>
      <c r="AT78" s="2466"/>
      <c r="AU78" s="2466"/>
      <c r="AV78" s="2467"/>
      <c r="AW78" s="2467"/>
      <c r="AX78" s="2467"/>
      <c r="AY78" s="2467"/>
    </row>
    <row r="79" spans="2:51" ht="17.5" x14ac:dyDescent="0.45">
      <c r="B79" s="223"/>
      <c r="C79" s="228" t="s">
        <v>2114</v>
      </c>
      <c r="D79" s="2466"/>
      <c r="E79" s="2466"/>
      <c r="F79" s="2466"/>
      <c r="G79" s="2466"/>
      <c r="H79" s="2466"/>
      <c r="I79" s="2466"/>
      <c r="J79" s="2466"/>
      <c r="K79" s="2466"/>
      <c r="L79" s="2465">
        <f t="shared" si="0"/>
        <v>0</v>
      </c>
      <c r="M79" s="2465"/>
      <c r="N79" s="2465"/>
      <c r="O79" s="2465"/>
      <c r="P79" s="2470"/>
      <c r="Q79" s="2470"/>
      <c r="R79" s="2470"/>
      <c r="S79" s="2470"/>
      <c r="T79" s="2466"/>
      <c r="U79" s="2466"/>
      <c r="V79" s="2466"/>
      <c r="W79" s="2466"/>
      <c r="X79" s="2465">
        <f t="shared" si="10"/>
        <v>0</v>
      </c>
      <c r="Y79" s="2465"/>
      <c r="Z79" s="2465"/>
      <c r="AA79" s="2465"/>
      <c r="AB79" s="2465">
        <f t="shared" si="1"/>
        <v>0</v>
      </c>
      <c r="AC79" s="2465"/>
      <c r="AD79" s="2465"/>
      <c r="AE79" s="2465"/>
      <c r="AF79" s="2470"/>
      <c r="AG79" s="2470"/>
      <c r="AH79" s="2470"/>
      <c r="AI79" s="2470"/>
      <c r="AJ79" s="2465">
        <f t="shared" si="6"/>
        <v>0</v>
      </c>
      <c r="AK79" s="2465"/>
      <c r="AL79" s="2465"/>
      <c r="AM79" s="2465"/>
      <c r="AN79" s="2466"/>
      <c r="AO79" s="2466"/>
      <c r="AP79" s="2466"/>
      <c r="AQ79" s="2466"/>
      <c r="AR79" s="2466"/>
      <c r="AS79" s="2466"/>
      <c r="AT79" s="2466"/>
      <c r="AU79" s="2466"/>
      <c r="AV79" s="2467"/>
      <c r="AW79" s="2467"/>
      <c r="AX79" s="2467"/>
      <c r="AY79" s="2467"/>
    </row>
    <row r="80" spans="2:51" ht="17.5" x14ac:dyDescent="0.45">
      <c r="B80" s="212" t="s">
        <v>2200</v>
      </c>
      <c r="C80" s="170" t="s">
        <v>2201</v>
      </c>
      <c r="D80" s="2468">
        <f>+SUM(D81:G83)</f>
        <v>0</v>
      </c>
      <c r="E80" s="2468"/>
      <c r="F80" s="2468"/>
      <c r="G80" s="2468"/>
      <c r="H80" s="2468">
        <f>+SUM(H81:K83)</f>
        <v>0</v>
      </c>
      <c r="I80" s="2468"/>
      <c r="J80" s="2468"/>
      <c r="K80" s="2468"/>
      <c r="L80" s="2468">
        <f t="shared" si="0"/>
        <v>0</v>
      </c>
      <c r="M80" s="2468"/>
      <c r="N80" s="2468"/>
      <c r="O80" s="2468"/>
      <c r="P80" s="2469"/>
      <c r="Q80" s="2469"/>
      <c r="R80" s="2469"/>
      <c r="S80" s="2469"/>
      <c r="T80" s="2468">
        <f>+SUM(T81:W83)</f>
        <v>0</v>
      </c>
      <c r="U80" s="2468"/>
      <c r="V80" s="2468"/>
      <c r="W80" s="2468"/>
      <c r="X80" s="2468">
        <f>+SUM(X81:AA83)</f>
        <v>0</v>
      </c>
      <c r="Y80" s="2468"/>
      <c r="Z80" s="2468"/>
      <c r="AA80" s="2468"/>
      <c r="AB80" s="2468">
        <f t="shared" si="1"/>
        <v>0</v>
      </c>
      <c r="AC80" s="2468"/>
      <c r="AD80" s="2468"/>
      <c r="AE80" s="2468"/>
      <c r="AF80" s="2469"/>
      <c r="AG80" s="2469"/>
      <c r="AH80" s="2469"/>
      <c r="AI80" s="2469"/>
      <c r="AJ80" s="2468">
        <f t="shared" si="6"/>
        <v>0</v>
      </c>
      <c r="AK80" s="2468"/>
      <c r="AL80" s="2468"/>
      <c r="AM80" s="2468"/>
      <c r="AN80" s="2468">
        <f>+SUM(AN81:AO83)</f>
        <v>0</v>
      </c>
      <c r="AO80" s="2468"/>
      <c r="AP80" s="2468">
        <f>+SUM(AP81:AQ83)</f>
        <v>0</v>
      </c>
      <c r="AQ80" s="2468"/>
      <c r="AR80" s="2468">
        <f>+SUM(AR81:AS83)</f>
        <v>0</v>
      </c>
      <c r="AS80" s="2468"/>
      <c r="AT80" s="2468">
        <f>+SUM(AT81:AU83)</f>
        <v>0</v>
      </c>
      <c r="AU80" s="2468"/>
      <c r="AV80" s="2469"/>
      <c r="AW80" s="2469"/>
      <c r="AX80" s="2469"/>
      <c r="AY80" s="2469"/>
    </row>
    <row r="81" spans="2:51" ht="17.5" x14ac:dyDescent="0.45">
      <c r="B81" s="223" t="s">
        <v>382</v>
      </c>
      <c r="C81" s="228" t="s">
        <v>2189</v>
      </c>
      <c r="D81" s="2466"/>
      <c r="E81" s="2466"/>
      <c r="F81" s="2466"/>
      <c r="G81" s="2466"/>
      <c r="H81" s="2466"/>
      <c r="I81" s="2466"/>
      <c r="J81" s="2466"/>
      <c r="K81" s="2466"/>
      <c r="L81" s="2465">
        <f t="shared" si="0"/>
        <v>0</v>
      </c>
      <c r="M81" s="2465"/>
      <c r="N81" s="2465"/>
      <c r="O81" s="2465"/>
      <c r="P81" s="2470"/>
      <c r="Q81" s="2470"/>
      <c r="R81" s="2470"/>
      <c r="S81" s="2470"/>
      <c r="T81" s="2466"/>
      <c r="U81" s="2466"/>
      <c r="V81" s="2466"/>
      <c r="W81" s="2466"/>
      <c r="X81" s="2465">
        <f>+IF(OR($S$35="x",$S$37="x"),0,T81)</f>
        <v>0</v>
      </c>
      <c r="Y81" s="2465"/>
      <c r="Z81" s="2465"/>
      <c r="AA81" s="2465"/>
      <c r="AB81" s="2465">
        <f t="shared" si="1"/>
        <v>0</v>
      </c>
      <c r="AC81" s="2465"/>
      <c r="AD81" s="2465"/>
      <c r="AE81" s="2465"/>
      <c r="AF81" s="2470"/>
      <c r="AG81" s="2470"/>
      <c r="AH81" s="2470"/>
      <c r="AI81" s="2470"/>
      <c r="AJ81" s="2465">
        <f t="shared" si="6"/>
        <v>0</v>
      </c>
      <c r="AK81" s="2465"/>
      <c r="AL81" s="2465"/>
      <c r="AM81" s="2465"/>
      <c r="AN81" s="2466"/>
      <c r="AO81" s="2466"/>
      <c r="AP81" s="2466"/>
      <c r="AQ81" s="2466"/>
      <c r="AR81" s="2466"/>
      <c r="AS81" s="2466"/>
      <c r="AT81" s="2466"/>
      <c r="AU81" s="2466"/>
      <c r="AV81" s="2467"/>
      <c r="AW81" s="2467"/>
      <c r="AX81" s="2467"/>
      <c r="AY81" s="2467"/>
    </row>
    <row r="82" spans="2:51" ht="17.5" x14ac:dyDescent="0.45">
      <c r="B82" s="223" t="s">
        <v>384</v>
      </c>
      <c r="C82" s="228" t="s">
        <v>2190</v>
      </c>
      <c r="D82" s="2466"/>
      <c r="E82" s="2466"/>
      <c r="F82" s="2466"/>
      <c r="G82" s="2466"/>
      <c r="H82" s="2466"/>
      <c r="I82" s="2466"/>
      <c r="J82" s="2466"/>
      <c r="K82" s="2466"/>
      <c r="L82" s="2465">
        <f t="shared" si="0"/>
        <v>0</v>
      </c>
      <c r="M82" s="2465"/>
      <c r="N82" s="2465"/>
      <c r="O82" s="2465"/>
      <c r="P82" s="2470"/>
      <c r="Q82" s="2470"/>
      <c r="R82" s="2470"/>
      <c r="S82" s="2470"/>
      <c r="T82" s="2466"/>
      <c r="U82" s="2466"/>
      <c r="V82" s="2466"/>
      <c r="W82" s="2466"/>
      <c r="X82" s="2465">
        <f t="shared" ref="X82:X83" si="11">+IF(OR($S$35="x",$S$37="x"),0,T82)</f>
        <v>0</v>
      </c>
      <c r="Y82" s="2465"/>
      <c r="Z82" s="2465"/>
      <c r="AA82" s="2465"/>
      <c r="AB82" s="2465">
        <f t="shared" si="1"/>
        <v>0</v>
      </c>
      <c r="AC82" s="2465"/>
      <c r="AD82" s="2465"/>
      <c r="AE82" s="2465"/>
      <c r="AF82" s="2470"/>
      <c r="AG82" s="2470"/>
      <c r="AH82" s="2470"/>
      <c r="AI82" s="2470"/>
      <c r="AJ82" s="2465">
        <f t="shared" si="6"/>
        <v>0</v>
      </c>
      <c r="AK82" s="2465"/>
      <c r="AL82" s="2465"/>
      <c r="AM82" s="2465"/>
      <c r="AN82" s="2466"/>
      <c r="AO82" s="2466"/>
      <c r="AP82" s="2466"/>
      <c r="AQ82" s="2466"/>
      <c r="AR82" s="2466"/>
      <c r="AS82" s="2466"/>
      <c r="AT82" s="2466"/>
      <c r="AU82" s="2466"/>
      <c r="AV82" s="2467"/>
      <c r="AW82" s="2467"/>
      <c r="AX82" s="2467"/>
      <c r="AY82" s="2467"/>
    </row>
    <row r="83" spans="2:51" ht="17.5" x14ac:dyDescent="0.45">
      <c r="B83" s="223"/>
      <c r="C83" s="228" t="s">
        <v>2114</v>
      </c>
      <c r="D83" s="2466"/>
      <c r="E83" s="2466"/>
      <c r="F83" s="2466"/>
      <c r="G83" s="2466"/>
      <c r="H83" s="2466"/>
      <c r="I83" s="2466"/>
      <c r="J83" s="2466"/>
      <c r="K83" s="2466"/>
      <c r="L83" s="2465">
        <f t="shared" si="0"/>
        <v>0</v>
      </c>
      <c r="M83" s="2465"/>
      <c r="N83" s="2465"/>
      <c r="O83" s="2465"/>
      <c r="P83" s="2470"/>
      <c r="Q83" s="2470"/>
      <c r="R83" s="2470"/>
      <c r="S83" s="2470"/>
      <c r="T83" s="2466"/>
      <c r="U83" s="2466"/>
      <c r="V83" s="2466"/>
      <c r="W83" s="2466"/>
      <c r="X83" s="2465">
        <f t="shared" si="11"/>
        <v>0</v>
      </c>
      <c r="Y83" s="2465"/>
      <c r="Z83" s="2465"/>
      <c r="AA83" s="2465"/>
      <c r="AB83" s="2465">
        <f t="shared" si="1"/>
        <v>0</v>
      </c>
      <c r="AC83" s="2465"/>
      <c r="AD83" s="2465"/>
      <c r="AE83" s="2465"/>
      <c r="AF83" s="2470"/>
      <c r="AG83" s="2470"/>
      <c r="AH83" s="2470"/>
      <c r="AI83" s="2470"/>
      <c r="AJ83" s="2465">
        <f t="shared" si="6"/>
        <v>0</v>
      </c>
      <c r="AK83" s="2465"/>
      <c r="AL83" s="2465"/>
      <c r="AM83" s="2465"/>
      <c r="AN83" s="2466"/>
      <c r="AO83" s="2466"/>
      <c r="AP83" s="2466"/>
      <c r="AQ83" s="2466"/>
      <c r="AR83" s="2466"/>
      <c r="AS83" s="2466"/>
      <c r="AT83" s="2466"/>
      <c r="AU83" s="2466"/>
      <c r="AV83" s="2467"/>
      <c r="AW83" s="2467"/>
      <c r="AX83" s="2467"/>
      <c r="AY83" s="2467"/>
    </row>
    <row r="84" spans="2:51" ht="19" x14ac:dyDescent="0.45">
      <c r="B84" s="2471" t="s">
        <v>2202</v>
      </c>
      <c r="C84" s="2471"/>
      <c r="D84" s="2471"/>
      <c r="E84" s="2471"/>
      <c r="F84" s="2471"/>
      <c r="G84" s="2471"/>
      <c r="H84" s="2471"/>
      <c r="I84" s="2471"/>
      <c r="J84" s="2471"/>
      <c r="K84" s="2471"/>
      <c r="L84" s="2471"/>
      <c r="M84" s="2471"/>
      <c r="N84" s="2471"/>
      <c r="O84" s="2471"/>
      <c r="P84" s="2471"/>
      <c r="Q84" s="2471"/>
      <c r="R84" s="2471"/>
      <c r="S84" s="2471"/>
      <c r="T84" s="2471"/>
      <c r="U84" s="2471"/>
      <c r="V84" s="2471"/>
      <c r="W84" s="2471"/>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72"/>
      <c r="C87" s="2472"/>
      <c r="D87" s="2472"/>
      <c r="E87" s="2472"/>
      <c r="F87" s="2472"/>
      <c r="G87" s="2472"/>
      <c r="H87" s="2472"/>
      <c r="I87" s="2472"/>
      <c r="J87" s="2472"/>
      <c r="K87" s="2472"/>
      <c r="L87" s="2472"/>
      <c r="M87" s="2472"/>
      <c r="N87" s="2472"/>
      <c r="O87" s="2472"/>
      <c r="P87" s="2472"/>
      <c r="Q87" s="2472"/>
      <c r="R87" s="2472"/>
      <c r="S87" s="2472"/>
      <c r="T87" s="2472"/>
      <c r="U87" s="2472"/>
      <c r="V87" s="2472"/>
      <c r="W87" s="2472"/>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35" t="s">
        <v>2205</v>
      </c>
      <c r="C91" s="2435"/>
      <c r="D91" s="2435"/>
      <c r="E91" s="2435"/>
      <c r="F91" s="2435"/>
      <c r="G91" s="2435"/>
      <c r="H91" s="2435"/>
      <c r="I91" s="2435"/>
      <c r="J91" s="2435"/>
      <c r="K91" s="2435"/>
      <c r="L91" s="2435"/>
      <c r="M91" s="2435"/>
      <c r="N91" s="2435"/>
      <c r="O91" s="2435"/>
      <c r="P91" s="2473" t="s">
        <v>2206</v>
      </c>
      <c r="Q91" s="2473"/>
      <c r="R91" s="2473"/>
      <c r="S91" s="2473"/>
      <c r="T91" s="2473" t="s">
        <v>2207</v>
      </c>
      <c r="U91" s="2473"/>
      <c r="V91" s="2473"/>
      <c r="W91" s="2473"/>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42" t="s">
        <v>45</v>
      </c>
      <c r="C93" s="2442" t="s">
        <v>281</v>
      </c>
      <c r="D93" s="2442"/>
      <c r="E93" s="2442"/>
      <c r="F93" s="2442"/>
      <c r="G93" s="2442"/>
      <c r="H93" s="2442" t="s">
        <v>2208</v>
      </c>
      <c r="I93" s="2442"/>
      <c r="J93" s="2442"/>
      <c r="K93" s="2442"/>
      <c r="L93" s="2442"/>
      <c r="M93" s="2442"/>
      <c r="N93" s="2442"/>
      <c r="O93" s="2442"/>
      <c r="P93" s="2442" t="s">
        <v>2209</v>
      </c>
      <c r="Q93" s="2442"/>
      <c r="R93" s="2442"/>
      <c r="S93" s="2442"/>
      <c r="T93" s="2442" t="s">
        <v>2210</v>
      </c>
      <c r="U93" s="2442"/>
      <c r="V93" s="2442"/>
      <c r="W93" s="2442"/>
      <c r="Z93" s="221" t="s">
        <v>2565</v>
      </c>
      <c r="AA93" s="220"/>
      <c r="AB93" s="220"/>
      <c r="AC93" s="220"/>
      <c r="AD93" s="218"/>
      <c r="AE93" s="218"/>
      <c r="AF93" s="218"/>
      <c r="AG93" s="218"/>
      <c r="AH93" s="218"/>
      <c r="AI93" s="218"/>
      <c r="AJ93" s="218"/>
      <c r="AK93" s="218"/>
      <c r="AL93" s="218"/>
      <c r="AM93" s="218"/>
    </row>
    <row r="94" spans="2:51" ht="51" customHeight="1" x14ac:dyDescent="0.45">
      <c r="B94" s="2442"/>
      <c r="C94" s="2442"/>
      <c r="D94" s="2442"/>
      <c r="E94" s="2442"/>
      <c r="F94" s="2442"/>
      <c r="G94" s="2442"/>
      <c r="H94" s="2478" t="s">
        <v>2211</v>
      </c>
      <c r="I94" s="2478"/>
      <c r="J94" s="2478"/>
      <c r="K94" s="2478"/>
      <c r="L94" s="2442" t="s">
        <v>2212</v>
      </c>
      <c r="M94" s="2442"/>
      <c r="N94" s="2442"/>
      <c r="O94" s="2442"/>
      <c r="P94" s="2442"/>
      <c r="Q94" s="2442"/>
      <c r="R94" s="2442"/>
      <c r="S94" s="2442"/>
      <c r="T94" s="2442"/>
      <c r="U94" s="2442"/>
      <c r="V94" s="2442"/>
      <c r="W94" s="2442"/>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43">
        <v>2</v>
      </c>
      <c r="D95" s="2443"/>
      <c r="E95" s="2443"/>
      <c r="F95" s="2443"/>
      <c r="G95" s="2443"/>
      <c r="H95" s="2443">
        <v>3</v>
      </c>
      <c r="I95" s="2443"/>
      <c r="J95" s="2443"/>
      <c r="K95" s="2443"/>
      <c r="L95" s="2443">
        <v>4</v>
      </c>
      <c r="M95" s="2443"/>
      <c r="N95" s="2443"/>
      <c r="O95" s="2443"/>
      <c r="P95" s="2443">
        <v>5</v>
      </c>
      <c r="Q95" s="2443"/>
      <c r="R95" s="2443"/>
      <c r="S95" s="2443"/>
      <c r="T95" s="2442" t="s">
        <v>2213</v>
      </c>
      <c r="U95" s="2442"/>
      <c r="V95" s="2442"/>
      <c r="W95" s="2442"/>
      <c r="Z95" s="220"/>
      <c r="AA95" s="220"/>
      <c r="AB95" s="220"/>
      <c r="AC95" s="220"/>
      <c r="AD95" s="218"/>
      <c r="AE95" s="218"/>
      <c r="AF95" s="218"/>
      <c r="AG95" s="218"/>
      <c r="AH95" s="218"/>
      <c r="AI95" s="218"/>
      <c r="AJ95" s="218"/>
      <c r="AK95" s="218"/>
      <c r="AL95" s="218"/>
      <c r="AM95" s="218"/>
    </row>
    <row r="96" spans="2:51" ht="17.5" x14ac:dyDescent="0.45">
      <c r="B96" s="234">
        <v>1</v>
      </c>
      <c r="C96" s="2476" t="s">
        <v>674</v>
      </c>
      <c r="D96" s="2476"/>
      <c r="E96" s="2476"/>
      <c r="F96" s="2476"/>
      <c r="G96" s="2476"/>
      <c r="H96" s="2477">
        <f>+IF($S$33="x","",IF(OR($S$35="x",$S$37="x"),0,0))</f>
        <v>0</v>
      </c>
      <c r="I96" s="2477"/>
      <c r="J96" s="2477"/>
      <c r="K96" s="2477"/>
      <c r="L96" s="2477">
        <f>+IF($S$33="x","",IF(OR($S$35="x",$S$37="x"),0,0))</f>
        <v>0</v>
      </c>
      <c r="M96" s="2477"/>
      <c r="N96" s="2477"/>
      <c r="O96" s="2477"/>
      <c r="P96" s="2477">
        <f>+IF($S$33="x","",IF(OR($S$35="x",$S$37="x"),0,KQKD!H13))</f>
        <v>0</v>
      </c>
      <c r="Q96" s="2477"/>
      <c r="R96" s="2477"/>
      <c r="S96" s="2477"/>
      <c r="T96" s="2477">
        <f>+IF($S$33="x",0,IF(OR($S$35="x",$S$36="x",$S$37="x"),KQKD!H13,0))</f>
        <v>0</v>
      </c>
      <c r="U96" s="2477"/>
      <c r="V96" s="2477"/>
      <c r="W96" s="2477"/>
      <c r="Z96" s="220"/>
      <c r="AA96" s="220"/>
      <c r="AB96" s="220"/>
      <c r="AC96" s="220"/>
      <c r="AD96" s="218"/>
      <c r="AE96" s="218"/>
      <c r="AF96" s="218"/>
      <c r="AG96" s="218"/>
      <c r="AH96" s="218"/>
      <c r="AI96" s="218"/>
      <c r="AJ96" s="218"/>
      <c r="AK96" s="218"/>
      <c r="AL96" s="218"/>
      <c r="AM96" s="218"/>
    </row>
    <row r="97" spans="2:39" ht="17.5" x14ac:dyDescent="0.45">
      <c r="B97" s="235"/>
      <c r="C97" s="2474" t="s">
        <v>2214</v>
      </c>
      <c r="D97" s="2474"/>
      <c r="E97" s="2474"/>
      <c r="F97" s="2474"/>
      <c r="G97" s="2474"/>
      <c r="H97" s="2475">
        <f t="shared" ref="H97:H125" si="12">+IF($S$33="x","",IF(OR($S$35="x",$S$37="x"),0,0))</f>
        <v>0</v>
      </c>
      <c r="I97" s="2475"/>
      <c r="J97" s="2475"/>
      <c r="K97" s="2475"/>
      <c r="L97" s="2475">
        <f t="shared" ref="L97:L125" si="13">+IF($S$33="x","",IF(OR($S$35="x",$S$37="x"),0,0))</f>
        <v>0</v>
      </c>
      <c r="M97" s="2475"/>
      <c r="N97" s="2475"/>
      <c r="O97" s="2475"/>
      <c r="P97" s="2475">
        <f>+IF($S$33="x","",IF(OR($S$35="x",$S$37="x"),0,GDLK!D318))</f>
        <v>0</v>
      </c>
      <c r="Q97" s="2475"/>
      <c r="R97" s="2475"/>
      <c r="S97" s="2475"/>
      <c r="T97" s="2475">
        <f>+IF($S$33="x",0,IF(OR($S$35="x",$S$36="x",$S$37="x"),GDLK!D318,0))</f>
        <v>0</v>
      </c>
      <c r="U97" s="2475"/>
      <c r="V97" s="2475"/>
      <c r="W97" s="2475"/>
      <c r="Z97" s="220"/>
      <c r="AA97" s="220"/>
      <c r="AB97" s="220"/>
      <c r="AC97" s="220"/>
      <c r="AD97" s="218"/>
      <c r="AE97" s="218"/>
      <c r="AF97" s="218"/>
      <c r="AG97" s="218"/>
      <c r="AH97" s="218"/>
      <c r="AI97" s="218"/>
      <c r="AJ97" s="218"/>
      <c r="AK97" s="218"/>
      <c r="AL97" s="218"/>
      <c r="AM97" s="218"/>
    </row>
    <row r="98" spans="2:39" ht="17.5" x14ac:dyDescent="0.45">
      <c r="B98" s="234">
        <v>2</v>
      </c>
      <c r="C98" s="2476" t="s">
        <v>2215</v>
      </c>
      <c r="D98" s="2476"/>
      <c r="E98" s="2476"/>
      <c r="F98" s="2476"/>
      <c r="G98" s="2476"/>
      <c r="H98" s="2477">
        <f t="shared" si="12"/>
        <v>0</v>
      </c>
      <c r="I98" s="2477"/>
      <c r="J98" s="2477"/>
      <c r="K98" s="2477"/>
      <c r="L98" s="2477">
        <f t="shared" si="13"/>
        <v>0</v>
      </c>
      <c r="M98" s="2477"/>
      <c r="N98" s="2477"/>
      <c r="O98" s="2477"/>
      <c r="P98" s="2477">
        <f>+IF($S$33="x","",IF(OR($S$35="x",$S$37="x"),0,KQKD!H14))</f>
        <v>0</v>
      </c>
      <c r="Q98" s="2477"/>
      <c r="R98" s="2477"/>
      <c r="S98" s="2477"/>
      <c r="T98" s="2477">
        <f>+IF($S$33="x",0,IF(OR($S$35="x",$S$36="x",$S$37="x"),KQKD!H14,0))</f>
        <v>0</v>
      </c>
      <c r="U98" s="2477"/>
      <c r="V98" s="2477"/>
      <c r="W98" s="2477"/>
      <c r="Z98" s="220"/>
      <c r="AA98" s="220"/>
      <c r="AB98" s="220"/>
      <c r="AC98" s="220"/>
    </row>
    <row r="99" spans="2:39" ht="33.75" customHeight="1" x14ac:dyDescent="0.45">
      <c r="B99" s="234">
        <v>3</v>
      </c>
      <c r="C99" s="2476" t="s">
        <v>2216</v>
      </c>
      <c r="D99" s="2476"/>
      <c r="E99" s="2476"/>
      <c r="F99" s="2476"/>
      <c r="G99" s="2476"/>
      <c r="H99" s="2477">
        <f>+IF($S$33="x","",IF(OR($S$35="x",$S$37="x"),0,H96-H98))</f>
        <v>0</v>
      </c>
      <c r="I99" s="2477"/>
      <c r="J99" s="2477"/>
      <c r="K99" s="2477"/>
      <c r="L99" s="2477">
        <f t="shared" ref="L99" si="14">+IF($S$33="x","",IF(OR($S$35="x",$S$37="x"),0,L96-L98))</f>
        <v>0</v>
      </c>
      <c r="M99" s="2477"/>
      <c r="N99" s="2477"/>
      <c r="O99" s="2477"/>
      <c r="P99" s="2477">
        <f t="shared" ref="P99" si="15">+IF($S$33="x","",IF(OR($S$35="x",$S$37="x"),0,P96-P98))</f>
        <v>0</v>
      </c>
      <c r="Q99" s="2477"/>
      <c r="R99" s="2477"/>
      <c r="S99" s="2477"/>
      <c r="T99" s="2477">
        <f>+T96-T98</f>
        <v>0</v>
      </c>
      <c r="U99" s="2477"/>
      <c r="V99" s="2477"/>
      <c r="W99" s="2477"/>
      <c r="Z99" s="220"/>
      <c r="AA99" s="220"/>
      <c r="AB99" s="220"/>
      <c r="AC99" s="220"/>
    </row>
    <row r="100" spans="2:39" x14ac:dyDescent="0.45">
      <c r="B100" s="234">
        <v>4</v>
      </c>
      <c r="C100" s="2476" t="s">
        <v>298</v>
      </c>
      <c r="D100" s="2476"/>
      <c r="E100" s="2476"/>
      <c r="F100" s="2476"/>
      <c r="G100" s="2476"/>
      <c r="H100" s="2477">
        <f t="shared" si="12"/>
        <v>0</v>
      </c>
      <c r="I100" s="2477"/>
      <c r="J100" s="2477"/>
      <c r="K100" s="2477"/>
      <c r="L100" s="2477">
        <f t="shared" si="13"/>
        <v>0</v>
      </c>
      <c r="M100" s="2477"/>
      <c r="N100" s="2477"/>
      <c r="O100" s="2477"/>
      <c r="P100" s="2477">
        <f>+IF($S$33="x","",IF(OR($S$35="x",$S$37="x"),0,KQKD!H16))</f>
        <v>0</v>
      </c>
      <c r="Q100" s="2477"/>
      <c r="R100" s="2477"/>
      <c r="S100" s="2477"/>
      <c r="T100" s="2477">
        <f>+IF($S$33="x",0,IF(OR($S$35="x",$S$36="x",$S$37="x"),KQKD!H16,0))</f>
        <v>0</v>
      </c>
      <c r="U100" s="2477"/>
      <c r="V100" s="2477"/>
      <c r="W100" s="2477"/>
    </row>
    <row r="101" spans="2:39" x14ac:dyDescent="0.45">
      <c r="B101" s="234">
        <v>5</v>
      </c>
      <c r="C101" s="2476" t="s">
        <v>2217</v>
      </c>
      <c r="D101" s="2476"/>
      <c r="E101" s="2476"/>
      <c r="F101" s="2476"/>
      <c r="G101" s="2476"/>
      <c r="H101" s="2477">
        <f>+IF($S$33="x","",IF(OR($S$35="x",$S$37="x"),0,H99-H100))</f>
        <v>0</v>
      </c>
      <c r="I101" s="2477"/>
      <c r="J101" s="2477"/>
      <c r="K101" s="2477"/>
      <c r="L101" s="2477">
        <f>+IF($S$33="x","",IF(OR($S$35="x",$S$37="x"),0,L99-L100))</f>
        <v>0</v>
      </c>
      <c r="M101" s="2477"/>
      <c r="N101" s="2477"/>
      <c r="O101" s="2477"/>
      <c r="P101" s="2477">
        <f>+IF($S$33="x","",IF(OR($S$35="x",$S$37="x"),0,P99-P100))</f>
        <v>0</v>
      </c>
      <c r="Q101" s="2477"/>
      <c r="R101" s="2477"/>
      <c r="S101" s="2477"/>
      <c r="T101" s="2477">
        <f>+T99-T100</f>
        <v>0</v>
      </c>
      <c r="U101" s="2477"/>
      <c r="V101" s="2477"/>
      <c r="W101" s="2477"/>
    </row>
    <row r="102" spans="2:39" x14ac:dyDescent="0.45">
      <c r="B102" s="234">
        <v>6</v>
      </c>
      <c r="C102" s="2476" t="s">
        <v>679</v>
      </c>
      <c r="D102" s="2476"/>
      <c r="E102" s="2476"/>
      <c r="F102" s="2476"/>
      <c r="G102" s="2476"/>
      <c r="H102" s="2477">
        <f t="shared" si="12"/>
        <v>0</v>
      </c>
      <c r="I102" s="2477"/>
      <c r="J102" s="2477"/>
      <c r="K102" s="2477"/>
      <c r="L102" s="2477">
        <f t="shared" si="13"/>
        <v>0</v>
      </c>
      <c r="M102" s="2477"/>
      <c r="N102" s="2477"/>
      <c r="O102" s="2477"/>
      <c r="P102" s="2477">
        <f>+IF($S$33="x","",IF(OR($S$35="x",$S$37="x"),0,KQKD!H22))</f>
        <v>0</v>
      </c>
      <c r="Q102" s="2477"/>
      <c r="R102" s="2477"/>
      <c r="S102" s="2477"/>
      <c r="T102" s="2477">
        <f>+IF($S$33="x",0,IF(OR($S$35="x",$S$36="x",$S$37="x"),KQKD!H22,0))</f>
        <v>0</v>
      </c>
      <c r="U102" s="2477"/>
      <c r="V102" s="2477"/>
      <c r="W102" s="2477"/>
    </row>
    <row r="103" spans="2:39" x14ac:dyDescent="0.45">
      <c r="B103" s="234">
        <v>7</v>
      </c>
      <c r="C103" s="2476" t="s">
        <v>680</v>
      </c>
      <c r="D103" s="2476"/>
      <c r="E103" s="2476"/>
      <c r="F103" s="2476"/>
      <c r="G103" s="2476"/>
      <c r="H103" s="2477">
        <f t="shared" si="12"/>
        <v>0</v>
      </c>
      <c r="I103" s="2477"/>
      <c r="J103" s="2477"/>
      <c r="K103" s="2477"/>
      <c r="L103" s="2477">
        <f t="shared" si="13"/>
        <v>0</v>
      </c>
      <c r="M103" s="2477"/>
      <c r="N103" s="2477"/>
      <c r="O103" s="2477"/>
      <c r="P103" s="2477">
        <f>+IF($S$33="x","",IF(OR($S$35="x",$S$37="x"),0,KQKD!H23))</f>
        <v>0</v>
      </c>
      <c r="Q103" s="2477"/>
      <c r="R103" s="2477"/>
      <c r="S103" s="2477"/>
      <c r="T103" s="2477">
        <f>+IF($S$33="x",0,IF(OR($S$35="x",$S$36="x",$S$37="x"),KQKD!H23,0))</f>
        <v>0</v>
      </c>
      <c r="U103" s="2477"/>
      <c r="V103" s="2477"/>
      <c r="W103" s="2477"/>
    </row>
    <row r="104" spans="2:39" x14ac:dyDescent="0.45">
      <c r="B104" s="234">
        <v>8</v>
      </c>
      <c r="C104" s="2476" t="s">
        <v>2218</v>
      </c>
      <c r="D104" s="2476"/>
      <c r="E104" s="2476"/>
      <c r="F104" s="2476"/>
      <c r="G104" s="2476"/>
      <c r="H104" s="2477">
        <f t="shared" si="12"/>
        <v>0</v>
      </c>
      <c r="I104" s="2477"/>
      <c r="J104" s="2477"/>
      <c r="K104" s="2477"/>
      <c r="L104" s="2477">
        <f t="shared" si="13"/>
        <v>0</v>
      </c>
      <c r="M104" s="2477"/>
      <c r="N104" s="2477"/>
      <c r="O104" s="2477"/>
      <c r="P104" s="2479">
        <f t="shared" ref="P104:P125" si="16">+IF($S$33="x","",IF(OR($S$35="x",$S$37="x"),0,0))</f>
        <v>0</v>
      </c>
      <c r="Q104" s="2479"/>
      <c r="R104" s="2479"/>
      <c r="S104" s="2479"/>
      <c r="T104" s="2477">
        <f>+IF($S$33="x",0,IF(OR($S$35="x",$S$36="x",$S$37="x"),KQKD!H19,0))</f>
        <v>0</v>
      </c>
      <c r="U104" s="2477"/>
      <c r="V104" s="2477"/>
      <c r="W104" s="2477"/>
    </row>
    <row r="105" spans="2:39" ht="17.5" x14ac:dyDescent="0.45">
      <c r="B105" s="223" t="s">
        <v>1652</v>
      </c>
      <c r="C105" s="2419" t="s">
        <v>2219</v>
      </c>
      <c r="D105" s="2419"/>
      <c r="E105" s="2419"/>
      <c r="F105" s="2419"/>
      <c r="G105" s="2419"/>
      <c r="H105" s="2475">
        <f t="shared" si="12"/>
        <v>0</v>
      </c>
      <c r="I105" s="2475"/>
      <c r="J105" s="2475"/>
      <c r="K105" s="2475"/>
      <c r="L105" s="2475">
        <f t="shared" si="13"/>
        <v>0</v>
      </c>
      <c r="M105" s="2475"/>
      <c r="N105" s="2475"/>
      <c r="O105" s="2475"/>
      <c r="P105" s="2475">
        <f t="shared" si="16"/>
        <v>0</v>
      </c>
      <c r="Q105" s="2475"/>
      <c r="R105" s="2475"/>
      <c r="S105" s="2475"/>
      <c r="T105" s="2475">
        <f>+IF($S$33="x",0,IF(OR($S$35="x",$S$36="x",$S$37="x"),GDLK!D319,0))</f>
        <v>0</v>
      </c>
      <c r="U105" s="2475"/>
      <c r="V105" s="2475"/>
      <c r="W105" s="2475"/>
    </row>
    <row r="106" spans="2:39" ht="17.5" x14ac:dyDescent="0.45">
      <c r="B106" s="212">
        <v>9</v>
      </c>
      <c r="C106" s="2435" t="s">
        <v>681</v>
      </c>
      <c r="D106" s="2435"/>
      <c r="E106" s="2435"/>
      <c r="F106" s="2435"/>
      <c r="G106" s="2435"/>
      <c r="H106" s="2477">
        <f t="shared" si="12"/>
        <v>0</v>
      </c>
      <c r="I106" s="2477"/>
      <c r="J106" s="2477"/>
      <c r="K106" s="2477"/>
      <c r="L106" s="2477">
        <f t="shared" si="13"/>
        <v>0</v>
      </c>
      <c r="M106" s="2477"/>
      <c r="N106" s="2477"/>
      <c r="O106" s="2477"/>
      <c r="P106" s="2477">
        <f t="shared" si="16"/>
        <v>0</v>
      </c>
      <c r="Q106" s="2477"/>
      <c r="R106" s="2477"/>
      <c r="S106" s="2477"/>
      <c r="T106" s="2477">
        <f>+IF($S$33="x",0,IF(OR($S$35="x",$S$36="x",$S$37="x"),KQKD!H20,0))</f>
        <v>0</v>
      </c>
      <c r="U106" s="2477"/>
      <c r="V106" s="2477"/>
      <c r="W106" s="2477"/>
    </row>
    <row r="107" spans="2:39" ht="17.5" x14ac:dyDescent="0.45">
      <c r="B107" s="223" t="s">
        <v>2220</v>
      </c>
      <c r="C107" s="2419" t="s">
        <v>2221</v>
      </c>
      <c r="D107" s="2419"/>
      <c r="E107" s="2419"/>
      <c r="F107" s="2419"/>
      <c r="G107" s="2419"/>
      <c r="H107" s="2475">
        <f t="shared" si="12"/>
        <v>0</v>
      </c>
      <c r="I107" s="2475"/>
      <c r="J107" s="2475"/>
      <c r="K107" s="2475"/>
      <c r="L107" s="2475">
        <f t="shared" si="13"/>
        <v>0</v>
      </c>
      <c r="M107" s="2475"/>
      <c r="N107" s="2475"/>
      <c r="O107" s="2475"/>
      <c r="P107" s="2475">
        <f t="shared" si="16"/>
        <v>0</v>
      </c>
      <c r="Q107" s="2475"/>
      <c r="R107" s="2475"/>
      <c r="S107" s="2475"/>
      <c r="T107" s="2477">
        <f>+IF($S$33="x",0,IF(OR($S$35="x",$S$36="x",$S$37="x"),KQKD!H21,0))</f>
        <v>0</v>
      </c>
      <c r="U107" s="2477"/>
      <c r="V107" s="2477"/>
      <c r="W107" s="2477"/>
      <c r="AA107" s="236"/>
    </row>
    <row r="108" spans="2:39" ht="17.5" x14ac:dyDescent="0.45">
      <c r="B108" s="237" t="s">
        <v>2222</v>
      </c>
      <c r="C108" s="2480" t="s">
        <v>2134</v>
      </c>
      <c r="D108" s="2480"/>
      <c r="E108" s="2480"/>
      <c r="F108" s="2480"/>
      <c r="G108" s="2480"/>
      <c r="H108" s="2481">
        <f t="shared" si="12"/>
        <v>0</v>
      </c>
      <c r="I108" s="2481"/>
      <c r="J108" s="2481"/>
      <c r="K108" s="2481"/>
      <c r="L108" s="2481">
        <f t="shared" si="13"/>
        <v>0</v>
      </c>
      <c r="M108" s="2481"/>
      <c r="N108" s="2481"/>
      <c r="O108" s="2481"/>
      <c r="P108" s="2481">
        <f t="shared" si="16"/>
        <v>0</v>
      </c>
      <c r="Q108" s="2481"/>
      <c r="R108" s="2481"/>
      <c r="S108" s="2481"/>
      <c r="T108" s="2481">
        <f>+IF($S$33="x",0,IF(OR($S$35="x",$S$36="x",$S$37="x"),GDLK!D320,0))</f>
        <v>0</v>
      </c>
      <c r="U108" s="2481"/>
      <c r="V108" s="2481"/>
      <c r="W108" s="2481"/>
      <c r="AA108" s="236"/>
    </row>
    <row r="109" spans="2:39" ht="33.75" customHeight="1" x14ac:dyDescent="0.45">
      <c r="B109" s="238" t="s">
        <v>2223</v>
      </c>
      <c r="C109" s="2474" t="s">
        <v>2224</v>
      </c>
      <c r="D109" s="2474"/>
      <c r="E109" s="2474"/>
      <c r="F109" s="2474"/>
      <c r="G109" s="2474"/>
      <c r="H109" s="2475">
        <f t="shared" si="12"/>
        <v>0</v>
      </c>
      <c r="I109" s="2475"/>
      <c r="J109" s="2475"/>
      <c r="K109" s="2475"/>
      <c r="L109" s="2475">
        <f t="shared" si="13"/>
        <v>0</v>
      </c>
      <c r="M109" s="2475"/>
      <c r="N109" s="2475"/>
      <c r="O109" s="2475"/>
      <c r="P109" s="2475">
        <f t="shared" si="16"/>
        <v>0</v>
      </c>
      <c r="Q109" s="2475"/>
      <c r="R109" s="2475"/>
      <c r="S109" s="2475"/>
      <c r="T109" s="2475">
        <f>+T107-T108</f>
        <v>0</v>
      </c>
      <c r="U109" s="2475"/>
      <c r="V109" s="2475"/>
      <c r="W109" s="2475"/>
    </row>
    <row r="110" spans="2:39" x14ac:dyDescent="0.45">
      <c r="B110" s="234">
        <v>10</v>
      </c>
      <c r="C110" s="2476" t="s">
        <v>2225</v>
      </c>
      <c r="D110" s="2476"/>
      <c r="E110" s="2476"/>
      <c r="F110" s="2476"/>
      <c r="G110" s="2476"/>
      <c r="H110" s="2477">
        <f t="shared" si="12"/>
        <v>0</v>
      </c>
      <c r="I110" s="2477"/>
      <c r="J110" s="2477"/>
      <c r="K110" s="2477"/>
      <c r="L110" s="2477">
        <f t="shared" si="13"/>
        <v>0</v>
      </c>
      <c r="M110" s="2477"/>
      <c r="N110" s="2477"/>
      <c r="O110" s="2477"/>
      <c r="P110" s="2477">
        <f t="shared" si="16"/>
        <v>0</v>
      </c>
      <c r="Q110" s="2477"/>
      <c r="R110" s="2477"/>
      <c r="S110" s="2477"/>
      <c r="T110" s="2477">
        <f>+IF($S$33="x",0,IF(OR($S$35="x",$S$36="x",$S$37="x"),GDLK!D321,0))</f>
        <v>0</v>
      </c>
      <c r="U110" s="2477"/>
      <c r="V110" s="2477"/>
      <c r="W110" s="2477"/>
    </row>
    <row r="111" spans="2:39" ht="33" customHeight="1" x14ac:dyDescent="0.45">
      <c r="B111" s="234">
        <v>11</v>
      </c>
      <c r="C111" s="2476" t="s">
        <v>2226</v>
      </c>
      <c r="D111" s="2476"/>
      <c r="E111" s="2476"/>
      <c r="F111" s="2476"/>
      <c r="G111" s="2476"/>
      <c r="H111" s="2477">
        <f t="shared" si="12"/>
        <v>0</v>
      </c>
      <c r="I111" s="2477"/>
      <c r="J111" s="2477"/>
      <c r="K111" s="2477"/>
      <c r="L111" s="2477">
        <f t="shared" si="13"/>
        <v>0</v>
      </c>
      <c r="M111" s="2477"/>
      <c r="N111" s="2477"/>
      <c r="O111" s="2477"/>
      <c r="P111" s="2477">
        <f t="shared" si="16"/>
        <v>0</v>
      </c>
      <c r="Q111" s="2477"/>
      <c r="R111" s="2477"/>
      <c r="S111" s="2477"/>
      <c r="T111" s="2477">
        <f>+T101-T102-T103+T104-T106</f>
        <v>0</v>
      </c>
      <c r="U111" s="2477"/>
      <c r="V111" s="2477"/>
      <c r="W111" s="2477"/>
    </row>
    <row r="112" spans="2:39" ht="45.75" customHeight="1" x14ac:dyDescent="0.45">
      <c r="B112" s="234">
        <v>12</v>
      </c>
      <c r="C112" s="2476" t="s">
        <v>2227</v>
      </c>
      <c r="D112" s="2476"/>
      <c r="E112" s="2476"/>
      <c r="F112" s="2476"/>
      <c r="G112" s="2476"/>
      <c r="H112" s="2477">
        <f t="shared" si="12"/>
        <v>0</v>
      </c>
      <c r="I112" s="2477"/>
      <c r="J112" s="2477"/>
      <c r="K112" s="2477"/>
      <c r="L112" s="2477">
        <f t="shared" si="13"/>
        <v>0</v>
      </c>
      <c r="M112" s="2477"/>
      <c r="N112" s="2477"/>
      <c r="O112" s="2477"/>
      <c r="P112" s="2477">
        <f t="shared" si="16"/>
        <v>0</v>
      </c>
      <c r="Q112" s="2477"/>
      <c r="R112" s="2477"/>
      <c r="S112" s="2477"/>
      <c r="T112" s="2477">
        <f>+T111-T104+T106</f>
        <v>0</v>
      </c>
      <c r="U112" s="2477"/>
      <c r="V112" s="2477"/>
      <c r="W112" s="2477"/>
    </row>
    <row r="113" spans="2:23" ht="48" customHeight="1" x14ac:dyDescent="0.45">
      <c r="B113" s="234">
        <v>13</v>
      </c>
      <c r="C113" s="2476" t="s">
        <v>2228</v>
      </c>
      <c r="D113" s="2476"/>
      <c r="E113" s="2476"/>
      <c r="F113" s="2476"/>
      <c r="G113" s="2476"/>
      <c r="H113" s="2477">
        <f t="shared" si="12"/>
        <v>0</v>
      </c>
      <c r="I113" s="2477"/>
      <c r="J113" s="2477"/>
      <c r="K113" s="2477"/>
      <c r="L113" s="2477">
        <f t="shared" si="13"/>
        <v>0</v>
      </c>
      <c r="M113" s="2477"/>
      <c r="N113" s="2477"/>
      <c r="O113" s="2477"/>
      <c r="P113" s="2477">
        <f t="shared" si="16"/>
        <v>0</v>
      </c>
      <c r="Q113" s="2477"/>
      <c r="R113" s="2477"/>
      <c r="S113" s="2477"/>
      <c r="T113" s="2477">
        <f>+T111+T107-T105+T110</f>
        <v>0</v>
      </c>
      <c r="U113" s="2477"/>
      <c r="V113" s="2477"/>
      <c r="W113" s="2477"/>
    </row>
    <row r="114" spans="2:23" ht="82.5" customHeight="1" x14ac:dyDescent="0.45">
      <c r="B114" s="234">
        <v>14</v>
      </c>
      <c r="C114" s="2476" t="s">
        <v>2229</v>
      </c>
      <c r="D114" s="2476"/>
      <c r="E114" s="2476"/>
      <c r="F114" s="2476"/>
      <c r="G114" s="2476"/>
      <c r="H114" s="2477">
        <f t="shared" si="12"/>
        <v>0</v>
      </c>
      <c r="I114" s="2477"/>
      <c r="J114" s="2477"/>
      <c r="K114" s="2477"/>
      <c r="L114" s="2477">
        <f t="shared" si="13"/>
        <v>0</v>
      </c>
      <c r="M114" s="2477"/>
      <c r="N114" s="2477"/>
      <c r="O114" s="2477"/>
      <c r="P114" s="2477">
        <f t="shared" si="16"/>
        <v>0</v>
      </c>
      <c r="Q114" s="2477"/>
      <c r="R114" s="2477"/>
      <c r="S114" s="2477"/>
      <c r="T114" s="2482">
        <f>+IFERROR(((T107-T105)/T113)*100,0)</f>
        <v>0</v>
      </c>
      <c r="U114" s="2482"/>
      <c r="V114" s="2482"/>
      <c r="W114" s="2482"/>
    </row>
    <row r="115" spans="2:23" ht="32.25" customHeight="1" x14ac:dyDescent="0.45">
      <c r="B115" s="234">
        <v>15</v>
      </c>
      <c r="C115" s="2476" t="s">
        <v>2230</v>
      </c>
      <c r="D115" s="2476"/>
      <c r="E115" s="2476"/>
      <c r="F115" s="2476"/>
      <c r="G115" s="2476"/>
      <c r="H115" s="2477">
        <f t="shared" si="12"/>
        <v>0</v>
      </c>
      <c r="I115" s="2477"/>
      <c r="J115" s="2477"/>
      <c r="K115" s="2477"/>
      <c r="L115" s="2477">
        <f t="shared" si="13"/>
        <v>0</v>
      </c>
      <c r="M115" s="2477"/>
      <c r="N115" s="2477"/>
      <c r="O115" s="2477"/>
      <c r="P115" s="2477">
        <f t="shared" si="16"/>
        <v>0</v>
      </c>
      <c r="Q115" s="2477"/>
      <c r="R115" s="2477"/>
      <c r="S115" s="2477"/>
      <c r="T115" s="2477">
        <f>+T116+T117+T118+T119+T120</f>
        <v>0</v>
      </c>
      <c r="U115" s="2477"/>
      <c r="V115" s="2477"/>
      <c r="W115" s="2477"/>
    </row>
    <row r="116" spans="2:23" ht="32.25" customHeight="1" x14ac:dyDescent="0.45">
      <c r="B116" s="239" t="s">
        <v>2138</v>
      </c>
      <c r="C116" s="2474" t="s">
        <v>2231</v>
      </c>
      <c r="D116" s="2474"/>
      <c r="E116" s="2474"/>
      <c r="F116" s="2474"/>
      <c r="G116" s="2474"/>
      <c r="H116" s="2475">
        <f t="shared" si="12"/>
        <v>0</v>
      </c>
      <c r="I116" s="2475"/>
      <c r="J116" s="2475"/>
      <c r="K116" s="2475"/>
      <c r="L116" s="2475">
        <f t="shared" si="13"/>
        <v>0</v>
      </c>
      <c r="M116" s="2475"/>
      <c r="N116" s="2475"/>
      <c r="O116" s="2475"/>
      <c r="P116" s="2475">
        <f t="shared" si="16"/>
        <v>0</v>
      </c>
      <c r="Q116" s="2475"/>
      <c r="R116" s="2475"/>
      <c r="S116" s="2475"/>
      <c r="T116" s="2475">
        <f>+IF($S$33="x",0,IF(OR($S$35="x",$S$37="x"),0,GDLK!D325))</f>
        <v>0</v>
      </c>
      <c r="U116" s="2475"/>
      <c r="V116" s="2475"/>
      <c r="W116" s="2475"/>
    </row>
    <row r="117" spans="2:23" ht="33" customHeight="1" x14ac:dyDescent="0.45">
      <c r="B117" s="239" t="s">
        <v>2139</v>
      </c>
      <c r="C117" s="2474" t="s">
        <v>2232</v>
      </c>
      <c r="D117" s="2474"/>
      <c r="E117" s="2474"/>
      <c r="F117" s="2474"/>
      <c r="G117" s="2474"/>
      <c r="H117" s="2475">
        <f t="shared" si="12"/>
        <v>0</v>
      </c>
      <c r="I117" s="2475"/>
      <c r="J117" s="2475"/>
      <c r="K117" s="2475"/>
      <c r="L117" s="2475">
        <f t="shared" si="13"/>
        <v>0</v>
      </c>
      <c r="M117" s="2475"/>
      <c r="N117" s="2475"/>
      <c r="O117" s="2475"/>
      <c r="P117" s="2475">
        <f t="shared" si="16"/>
        <v>0</v>
      </c>
      <c r="Q117" s="2475"/>
      <c r="R117" s="2475"/>
      <c r="S117" s="2475"/>
      <c r="T117" s="2475">
        <f>+IF($S$33="x",0,IF(OR($S$35="x",$S$37="x"),0,GDLK!D326))</f>
        <v>0</v>
      </c>
      <c r="U117" s="2475"/>
      <c r="V117" s="2475"/>
      <c r="W117" s="2475"/>
    </row>
    <row r="118" spans="2:23" ht="33" customHeight="1" x14ac:dyDescent="0.45">
      <c r="B118" s="239" t="s">
        <v>2140</v>
      </c>
      <c r="C118" s="2474" t="s">
        <v>2233</v>
      </c>
      <c r="D118" s="2474"/>
      <c r="E118" s="2474"/>
      <c r="F118" s="2474"/>
      <c r="G118" s="2474"/>
      <c r="H118" s="2475">
        <f t="shared" si="12"/>
        <v>0</v>
      </c>
      <c r="I118" s="2475"/>
      <c r="J118" s="2475"/>
      <c r="K118" s="2475"/>
      <c r="L118" s="2475">
        <f t="shared" si="13"/>
        <v>0</v>
      </c>
      <c r="M118" s="2475"/>
      <c r="N118" s="2475"/>
      <c r="O118" s="2475"/>
      <c r="P118" s="2475">
        <f t="shared" si="16"/>
        <v>0</v>
      </c>
      <c r="Q118" s="2475"/>
      <c r="R118" s="2475"/>
      <c r="S118" s="2475"/>
      <c r="T118" s="2475">
        <f>+IF($S$33="x",0,IF(OR($S$35="x",$S$37="x"),0,GDLK!D327))</f>
        <v>0</v>
      </c>
      <c r="U118" s="2475"/>
      <c r="V118" s="2475"/>
      <c r="W118" s="2475"/>
    </row>
    <row r="119" spans="2:23" ht="33" customHeight="1" x14ac:dyDescent="0.45">
      <c r="B119" s="239" t="s">
        <v>2141</v>
      </c>
      <c r="C119" s="2474" t="s">
        <v>2234</v>
      </c>
      <c r="D119" s="2474"/>
      <c r="E119" s="2474"/>
      <c r="F119" s="2474"/>
      <c r="G119" s="2474"/>
      <c r="H119" s="2475">
        <f t="shared" si="12"/>
        <v>0</v>
      </c>
      <c r="I119" s="2475"/>
      <c r="J119" s="2475"/>
      <c r="K119" s="2475"/>
      <c r="L119" s="2475">
        <f t="shared" si="13"/>
        <v>0</v>
      </c>
      <c r="M119" s="2475"/>
      <c r="N119" s="2475"/>
      <c r="O119" s="2475"/>
      <c r="P119" s="2475">
        <f t="shared" si="16"/>
        <v>0</v>
      </c>
      <c r="Q119" s="2475"/>
      <c r="R119" s="2475"/>
      <c r="S119" s="2475"/>
      <c r="T119" s="2475">
        <f>+IF($S$33="x",0,IF(OR($S$35="x",$S$37="x"),0,GDLK!D328))</f>
        <v>0</v>
      </c>
      <c r="U119" s="2475"/>
      <c r="V119" s="2475"/>
      <c r="W119" s="2475"/>
    </row>
    <row r="120" spans="2:23" ht="33" customHeight="1" x14ac:dyDescent="0.45">
      <c r="B120" s="239" t="s">
        <v>2142</v>
      </c>
      <c r="C120" s="2474" t="s">
        <v>2235</v>
      </c>
      <c r="D120" s="2474"/>
      <c r="E120" s="2474"/>
      <c r="F120" s="2474"/>
      <c r="G120" s="2474"/>
      <c r="H120" s="2475">
        <f t="shared" si="12"/>
        <v>0</v>
      </c>
      <c r="I120" s="2475"/>
      <c r="J120" s="2475"/>
      <c r="K120" s="2475"/>
      <c r="L120" s="2475">
        <f t="shared" si="13"/>
        <v>0</v>
      </c>
      <c r="M120" s="2475"/>
      <c r="N120" s="2475"/>
      <c r="O120" s="2475"/>
      <c r="P120" s="2475">
        <f t="shared" si="16"/>
        <v>0</v>
      </c>
      <c r="Q120" s="2475"/>
      <c r="R120" s="2475"/>
      <c r="S120" s="2475"/>
      <c r="T120" s="2475">
        <f>+IF($S$33="x",0,IF(OR($S$35="x",$S$37="x"),0,GDLK!D329))</f>
        <v>0</v>
      </c>
      <c r="U120" s="2475"/>
      <c r="V120" s="2475"/>
      <c r="W120" s="2475"/>
    </row>
    <row r="121" spans="2:23" ht="82.5" customHeight="1" x14ac:dyDescent="0.45">
      <c r="B121" s="234" t="s">
        <v>2236</v>
      </c>
      <c r="C121" s="2476" t="s">
        <v>2237</v>
      </c>
      <c r="D121" s="2476"/>
      <c r="E121" s="2476"/>
      <c r="F121" s="2476"/>
      <c r="G121" s="2476"/>
      <c r="H121" s="2477">
        <f t="shared" si="12"/>
        <v>0</v>
      </c>
      <c r="I121" s="2477"/>
      <c r="J121" s="2477"/>
      <c r="K121" s="2477"/>
      <c r="L121" s="2477">
        <f t="shared" si="13"/>
        <v>0</v>
      </c>
      <c r="M121" s="2477"/>
      <c r="N121" s="2477"/>
      <c r="O121" s="2477"/>
      <c r="P121" s="2477">
        <f t="shared" si="16"/>
        <v>0</v>
      </c>
      <c r="Q121" s="2477"/>
      <c r="R121" s="2477"/>
      <c r="S121" s="2477"/>
      <c r="T121" s="2482">
        <f>+IFERROR(((T107-T105+T115)/T113)*100,0)</f>
        <v>0</v>
      </c>
      <c r="U121" s="2482"/>
      <c r="V121" s="2482"/>
      <c r="W121" s="2482"/>
    </row>
    <row r="122" spans="2:23" x14ac:dyDescent="0.45">
      <c r="B122" s="234">
        <v>17</v>
      </c>
      <c r="C122" s="2476" t="s">
        <v>2238</v>
      </c>
      <c r="D122" s="2476"/>
      <c r="E122" s="2476"/>
      <c r="F122" s="2476"/>
      <c r="G122" s="2476"/>
      <c r="H122" s="2477">
        <f t="shared" si="12"/>
        <v>0</v>
      </c>
      <c r="I122" s="2477"/>
      <c r="J122" s="2477"/>
      <c r="K122" s="2477"/>
      <c r="L122" s="2477">
        <f t="shared" si="13"/>
        <v>0</v>
      </c>
      <c r="M122" s="2477"/>
      <c r="N122" s="2477"/>
      <c r="O122" s="2477"/>
      <c r="P122" s="2477">
        <f t="shared" si="16"/>
        <v>0</v>
      </c>
      <c r="Q122" s="2477"/>
      <c r="R122" s="2477"/>
      <c r="S122" s="2477"/>
      <c r="T122" s="2483"/>
      <c r="U122" s="2483"/>
      <c r="V122" s="2483"/>
      <c r="W122" s="2483"/>
    </row>
    <row r="123" spans="2:23" x14ac:dyDescent="0.45">
      <c r="B123" s="239" t="s">
        <v>2239</v>
      </c>
      <c r="C123" s="2474" t="s">
        <v>2240</v>
      </c>
      <c r="D123" s="2474"/>
      <c r="E123" s="2474"/>
      <c r="F123" s="2474"/>
      <c r="G123" s="2474"/>
      <c r="H123" s="2475">
        <f t="shared" si="12"/>
        <v>0</v>
      </c>
      <c r="I123" s="2475"/>
      <c r="J123" s="2475"/>
      <c r="K123" s="2475"/>
      <c r="L123" s="2475">
        <f t="shared" si="13"/>
        <v>0</v>
      </c>
      <c r="M123" s="2475"/>
      <c r="N123" s="2475"/>
      <c r="O123" s="2475"/>
      <c r="P123" s="2475">
        <f t="shared" si="16"/>
        <v>0</v>
      </c>
      <c r="Q123" s="2475"/>
      <c r="R123" s="2475"/>
      <c r="S123" s="2475"/>
      <c r="T123" s="2484"/>
      <c r="U123" s="2484"/>
      <c r="V123" s="2484"/>
      <c r="W123" s="2484"/>
    </row>
    <row r="124" spans="2:23" x14ac:dyDescent="0.45">
      <c r="B124" s="239" t="s">
        <v>2241</v>
      </c>
      <c r="C124" s="2474" t="s">
        <v>2240</v>
      </c>
      <c r="D124" s="2474"/>
      <c r="E124" s="2474"/>
      <c r="F124" s="2474"/>
      <c r="G124" s="2474"/>
      <c r="H124" s="2475">
        <f t="shared" si="12"/>
        <v>0</v>
      </c>
      <c r="I124" s="2475"/>
      <c r="J124" s="2475"/>
      <c r="K124" s="2475"/>
      <c r="L124" s="2475">
        <f t="shared" si="13"/>
        <v>0</v>
      </c>
      <c r="M124" s="2475"/>
      <c r="N124" s="2475"/>
      <c r="O124" s="2475"/>
      <c r="P124" s="2475">
        <f t="shared" si="16"/>
        <v>0</v>
      </c>
      <c r="Q124" s="2475"/>
      <c r="R124" s="2475"/>
      <c r="S124" s="2475"/>
      <c r="T124" s="2484"/>
      <c r="U124" s="2484"/>
      <c r="V124" s="2484"/>
      <c r="W124" s="2484"/>
    </row>
    <row r="125" spans="2:23" x14ac:dyDescent="0.45">
      <c r="B125" s="239" t="s">
        <v>2242</v>
      </c>
      <c r="C125" s="2474" t="s">
        <v>2243</v>
      </c>
      <c r="D125" s="2474"/>
      <c r="E125" s="2474"/>
      <c r="F125" s="2474"/>
      <c r="G125" s="2474"/>
      <c r="H125" s="2475">
        <f t="shared" si="12"/>
        <v>0</v>
      </c>
      <c r="I125" s="2475"/>
      <c r="J125" s="2475"/>
      <c r="K125" s="2475"/>
      <c r="L125" s="2475">
        <f t="shared" si="13"/>
        <v>0</v>
      </c>
      <c r="M125" s="2475"/>
      <c r="N125" s="2475"/>
      <c r="O125" s="2475"/>
      <c r="P125" s="2475">
        <f t="shared" si="16"/>
        <v>0</v>
      </c>
      <c r="Q125" s="2475"/>
      <c r="R125" s="2475"/>
      <c r="S125" s="2475"/>
      <c r="T125" s="2484"/>
      <c r="U125" s="2484"/>
      <c r="V125" s="2484"/>
      <c r="W125" s="2484"/>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35" t="s">
        <v>2205</v>
      </c>
      <c r="C128" s="2435"/>
      <c r="D128" s="2435"/>
      <c r="E128" s="2435"/>
      <c r="F128" s="2435"/>
      <c r="G128" s="2435"/>
      <c r="H128" s="2435"/>
      <c r="I128" s="2435"/>
      <c r="J128" s="2435"/>
      <c r="K128" s="2435"/>
      <c r="L128" s="2435"/>
      <c r="M128" s="2435"/>
      <c r="N128" s="2435"/>
      <c r="O128" s="2435"/>
      <c r="P128" s="2473" t="s">
        <v>2206</v>
      </c>
      <c r="Q128" s="2473"/>
      <c r="R128" s="2473"/>
      <c r="S128" s="2473"/>
      <c r="T128" s="2473" t="s">
        <v>2207</v>
      </c>
      <c r="U128" s="2473"/>
      <c r="V128" s="2473"/>
      <c r="W128" s="2473"/>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31" t="s">
        <v>45</v>
      </c>
      <c r="C130" s="2431" t="s">
        <v>281</v>
      </c>
      <c r="D130" s="2431"/>
      <c r="E130" s="2431"/>
      <c r="F130" s="2431"/>
      <c r="G130" s="2431"/>
      <c r="H130" s="2431" t="s">
        <v>2208</v>
      </c>
      <c r="I130" s="2431"/>
      <c r="J130" s="2431"/>
      <c r="K130" s="2431"/>
      <c r="L130" s="2431"/>
      <c r="M130" s="2431"/>
      <c r="N130" s="2431"/>
      <c r="O130" s="2431"/>
      <c r="P130" s="2431" t="s">
        <v>2209</v>
      </c>
      <c r="Q130" s="2431"/>
      <c r="R130" s="2431"/>
      <c r="S130" s="2431"/>
      <c r="T130" s="2431" t="s">
        <v>2210</v>
      </c>
      <c r="U130" s="2431"/>
      <c r="V130" s="2431"/>
      <c r="W130" s="2431"/>
    </row>
    <row r="131" spans="2:23" ht="42.75" customHeight="1" x14ac:dyDescent="0.45">
      <c r="B131" s="2431"/>
      <c r="C131" s="2431"/>
      <c r="D131" s="2431"/>
      <c r="E131" s="2431"/>
      <c r="F131" s="2431"/>
      <c r="G131" s="2431"/>
      <c r="H131" s="2431" t="s">
        <v>2211</v>
      </c>
      <c r="I131" s="2431"/>
      <c r="J131" s="2431"/>
      <c r="K131" s="2431"/>
      <c r="L131" s="2431" t="s">
        <v>2212</v>
      </c>
      <c r="M131" s="2431"/>
      <c r="N131" s="2431"/>
      <c r="O131" s="2431"/>
      <c r="P131" s="2431"/>
      <c r="Q131" s="2431"/>
      <c r="R131" s="2431"/>
      <c r="S131" s="2431"/>
      <c r="T131" s="2431"/>
      <c r="U131" s="2431"/>
      <c r="V131" s="2431"/>
      <c r="W131" s="2431"/>
    </row>
    <row r="132" spans="2:23" x14ac:dyDescent="0.45">
      <c r="B132" s="243">
        <v>1</v>
      </c>
      <c r="C132" s="2486">
        <v>2</v>
      </c>
      <c r="D132" s="2486"/>
      <c r="E132" s="2486"/>
      <c r="F132" s="2486"/>
      <c r="G132" s="2486"/>
      <c r="H132" s="2486">
        <v>3</v>
      </c>
      <c r="I132" s="2486"/>
      <c r="J132" s="2486"/>
      <c r="K132" s="2486"/>
      <c r="L132" s="2486">
        <v>4</v>
      </c>
      <c r="M132" s="2486"/>
      <c r="N132" s="2486"/>
      <c r="O132" s="2486"/>
      <c r="P132" s="2486">
        <v>5</v>
      </c>
      <c r="Q132" s="2486"/>
      <c r="R132" s="2486"/>
      <c r="S132" s="2486"/>
      <c r="T132" s="2431" t="s">
        <v>2213</v>
      </c>
      <c r="U132" s="2431"/>
      <c r="V132" s="2431"/>
      <c r="W132" s="2431"/>
    </row>
    <row r="133" spans="2:23" x14ac:dyDescent="0.45">
      <c r="B133" s="234">
        <v>1</v>
      </c>
      <c r="C133" s="2476" t="s">
        <v>2245</v>
      </c>
      <c r="D133" s="2476"/>
      <c r="E133" s="2476"/>
      <c r="F133" s="2476"/>
      <c r="G133" s="2476"/>
      <c r="H133" s="2485"/>
      <c r="I133" s="2485"/>
      <c r="J133" s="2485"/>
      <c r="K133" s="2485"/>
      <c r="L133" s="2485"/>
      <c r="M133" s="2485"/>
      <c r="N133" s="2485"/>
      <c r="O133" s="2485"/>
      <c r="P133" s="2485"/>
      <c r="Q133" s="2485"/>
      <c r="R133" s="2485"/>
      <c r="S133" s="2485"/>
      <c r="T133" s="2485"/>
      <c r="U133" s="2485"/>
      <c r="V133" s="2485"/>
      <c r="W133" s="2485"/>
    </row>
    <row r="134" spans="2:23" x14ac:dyDescent="0.45">
      <c r="B134" s="234">
        <v>2</v>
      </c>
      <c r="C134" s="2476" t="s">
        <v>2246</v>
      </c>
      <c r="D134" s="2476"/>
      <c r="E134" s="2476"/>
      <c r="F134" s="2476"/>
      <c r="G134" s="2476"/>
      <c r="H134" s="2485"/>
      <c r="I134" s="2485"/>
      <c r="J134" s="2485"/>
      <c r="K134" s="2485"/>
      <c r="L134" s="2485"/>
      <c r="M134" s="2485"/>
      <c r="N134" s="2485"/>
      <c r="O134" s="2485"/>
      <c r="P134" s="2485"/>
      <c r="Q134" s="2485"/>
      <c r="R134" s="2485"/>
      <c r="S134" s="2485"/>
      <c r="T134" s="2485"/>
      <c r="U134" s="2485"/>
      <c r="V134" s="2485"/>
      <c r="W134" s="2485"/>
    </row>
    <row r="135" spans="2:23" x14ac:dyDescent="0.45">
      <c r="B135" s="234">
        <v>3</v>
      </c>
      <c r="C135" s="2476" t="s">
        <v>2247</v>
      </c>
      <c r="D135" s="2476"/>
      <c r="E135" s="2476"/>
      <c r="F135" s="2476"/>
      <c r="G135" s="2476"/>
      <c r="H135" s="2485"/>
      <c r="I135" s="2485"/>
      <c r="J135" s="2485"/>
      <c r="K135" s="2485"/>
      <c r="L135" s="2485"/>
      <c r="M135" s="2485"/>
      <c r="N135" s="2485"/>
      <c r="O135" s="2485"/>
      <c r="P135" s="2485"/>
      <c r="Q135" s="2485"/>
      <c r="R135" s="2485"/>
      <c r="S135" s="2485"/>
      <c r="T135" s="2485"/>
      <c r="U135" s="2485"/>
      <c r="V135" s="2485"/>
      <c r="W135" s="2485"/>
    </row>
    <row r="136" spans="2:23" x14ac:dyDescent="0.45">
      <c r="B136" s="234">
        <v>4</v>
      </c>
      <c r="C136" s="2476" t="s">
        <v>2248</v>
      </c>
      <c r="D136" s="2476"/>
      <c r="E136" s="2476"/>
      <c r="F136" s="2476"/>
      <c r="G136" s="2476"/>
      <c r="H136" s="2485"/>
      <c r="I136" s="2485"/>
      <c r="J136" s="2485"/>
      <c r="K136" s="2485"/>
      <c r="L136" s="2485"/>
      <c r="M136" s="2485"/>
      <c r="N136" s="2485"/>
      <c r="O136" s="2485"/>
      <c r="P136" s="2485"/>
      <c r="Q136" s="2485"/>
      <c r="R136" s="2485"/>
      <c r="S136" s="2485"/>
      <c r="T136" s="2485"/>
      <c r="U136" s="2485"/>
      <c r="V136" s="2485"/>
      <c r="W136" s="2485"/>
    </row>
    <row r="137" spans="2:23" x14ac:dyDescent="0.45">
      <c r="B137" s="234">
        <v>5</v>
      </c>
      <c r="C137" s="2476" t="s">
        <v>2249</v>
      </c>
      <c r="D137" s="2476"/>
      <c r="E137" s="2476"/>
      <c r="F137" s="2476"/>
      <c r="G137" s="2476"/>
      <c r="H137" s="2485"/>
      <c r="I137" s="2485"/>
      <c r="J137" s="2485"/>
      <c r="K137" s="2485"/>
      <c r="L137" s="2485"/>
      <c r="M137" s="2485"/>
      <c r="N137" s="2485"/>
      <c r="O137" s="2485"/>
      <c r="P137" s="2485"/>
      <c r="Q137" s="2485"/>
      <c r="R137" s="2485"/>
      <c r="S137" s="2485"/>
      <c r="T137" s="2485"/>
      <c r="U137" s="2485"/>
      <c r="V137" s="2485"/>
      <c r="W137" s="2485"/>
    </row>
    <row r="138" spans="2:23" x14ac:dyDescent="0.45">
      <c r="B138" s="234">
        <v>6</v>
      </c>
      <c r="C138" s="2476" t="s">
        <v>2250</v>
      </c>
      <c r="D138" s="2476"/>
      <c r="E138" s="2476"/>
      <c r="F138" s="2476"/>
      <c r="G138" s="2476"/>
      <c r="H138" s="2485"/>
      <c r="I138" s="2485"/>
      <c r="J138" s="2485"/>
      <c r="K138" s="2485"/>
      <c r="L138" s="2485"/>
      <c r="M138" s="2485"/>
      <c r="N138" s="2485"/>
      <c r="O138" s="2485"/>
      <c r="P138" s="2485"/>
      <c r="Q138" s="2485"/>
      <c r="R138" s="2485"/>
      <c r="S138" s="2485"/>
      <c r="T138" s="2485"/>
      <c r="U138" s="2485"/>
      <c r="V138" s="2485"/>
      <c r="W138" s="2485"/>
    </row>
    <row r="139" spans="2:23" x14ac:dyDescent="0.45">
      <c r="B139" s="234">
        <v>7</v>
      </c>
      <c r="C139" s="2476" t="s">
        <v>2251</v>
      </c>
      <c r="D139" s="2476"/>
      <c r="E139" s="2476"/>
      <c r="F139" s="2476"/>
      <c r="G139" s="2476"/>
      <c r="H139" s="2485"/>
      <c r="I139" s="2485"/>
      <c r="J139" s="2485"/>
      <c r="K139" s="2485"/>
      <c r="L139" s="2485"/>
      <c r="M139" s="2485"/>
      <c r="N139" s="2485"/>
      <c r="O139" s="2485"/>
      <c r="P139" s="2485"/>
      <c r="Q139" s="2485"/>
      <c r="R139" s="2485"/>
      <c r="S139" s="2485"/>
      <c r="T139" s="2485"/>
      <c r="U139" s="2485"/>
      <c r="V139" s="2485"/>
      <c r="W139" s="2485"/>
    </row>
    <row r="140" spans="2:23" x14ac:dyDescent="0.45">
      <c r="B140" s="234">
        <v>8</v>
      </c>
      <c r="C140" s="2476" t="s">
        <v>2252</v>
      </c>
      <c r="D140" s="2476"/>
      <c r="E140" s="2476"/>
      <c r="F140" s="2476"/>
      <c r="G140" s="2476"/>
      <c r="H140" s="2485"/>
      <c r="I140" s="2485"/>
      <c r="J140" s="2485"/>
      <c r="K140" s="2485"/>
      <c r="L140" s="2485"/>
      <c r="M140" s="2485"/>
      <c r="N140" s="2485"/>
      <c r="O140" s="2485"/>
      <c r="P140" s="2485"/>
      <c r="Q140" s="2485"/>
      <c r="R140" s="2485"/>
      <c r="S140" s="2485"/>
      <c r="T140" s="2485"/>
      <c r="U140" s="2485"/>
      <c r="V140" s="2485"/>
      <c r="W140" s="2485"/>
    </row>
    <row r="141" spans="2:23" x14ac:dyDescent="0.45">
      <c r="B141" s="234">
        <v>9</v>
      </c>
      <c r="C141" s="2476" t="s">
        <v>2253</v>
      </c>
      <c r="D141" s="2476"/>
      <c r="E141" s="2476"/>
      <c r="F141" s="2476"/>
      <c r="G141" s="2476"/>
      <c r="H141" s="2485"/>
      <c r="I141" s="2485"/>
      <c r="J141" s="2485"/>
      <c r="K141" s="2485"/>
      <c r="L141" s="2485"/>
      <c r="M141" s="2485"/>
      <c r="N141" s="2485"/>
      <c r="O141" s="2485"/>
      <c r="P141" s="2485"/>
      <c r="Q141" s="2485"/>
      <c r="R141" s="2485"/>
      <c r="S141" s="2485"/>
      <c r="T141" s="2485"/>
      <c r="U141" s="2485"/>
      <c r="V141" s="2485"/>
      <c r="W141" s="2485"/>
    </row>
    <row r="142" spans="2:23" x14ac:dyDescent="0.45">
      <c r="B142" s="234">
        <v>10</v>
      </c>
      <c r="C142" s="2476" t="s">
        <v>2254</v>
      </c>
      <c r="D142" s="2476"/>
      <c r="E142" s="2476"/>
      <c r="F142" s="2476"/>
      <c r="G142" s="2476"/>
      <c r="H142" s="2485"/>
      <c r="I142" s="2485"/>
      <c r="J142" s="2485"/>
      <c r="K142" s="2485"/>
      <c r="L142" s="2485"/>
      <c r="M142" s="2485"/>
      <c r="N142" s="2485"/>
      <c r="O142" s="2485"/>
      <c r="P142" s="2485"/>
      <c r="Q142" s="2485"/>
      <c r="R142" s="2485"/>
      <c r="S142" s="2485"/>
      <c r="T142" s="2485"/>
      <c r="U142" s="2485"/>
      <c r="V142" s="2485"/>
      <c r="W142" s="2485"/>
    </row>
    <row r="143" spans="2:23" x14ac:dyDescent="0.45">
      <c r="B143" s="234">
        <v>11</v>
      </c>
      <c r="C143" s="2476" t="s">
        <v>2255</v>
      </c>
      <c r="D143" s="2476"/>
      <c r="E143" s="2476"/>
      <c r="F143" s="2476"/>
      <c r="G143" s="2476"/>
      <c r="H143" s="2485"/>
      <c r="I143" s="2485"/>
      <c r="J143" s="2485"/>
      <c r="K143" s="2485"/>
      <c r="L143" s="2485"/>
      <c r="M143" s="2485"/>
      <c r="N143" s="2485"/>
      <c r="O143" s="2485"/>
      <c r="P143" s="2485"/>
      <c r="Q143" s="2485"/>
      <c r="R143" s="2485"/>
      <c r="S143" s="2485"/>
      <c r="T143" s="2485"/>
      <c r="U143" s="2485"/>
      <c r="V143" s="2485"/>
      <c r="W143" s="2485"/>
    </row>
    <row r="144" spans="2:23" x14ac:dyDescent="0.45">
      <c r="B144" s="234">
        <v>12</v>
      </c>
      <c r="C144" s="2476" t="s">
        <v>2256</v>
      </c>
      <c r="D144" s="2476"/>
      <c r="E144" s="2476"/>
      <c r="F144" s="2476"/>
      <c r="G144" s="2476"/>
      <c r="H144" s="2485"/>
      <c r="I144" s="2485"/>
      <c r="J144" s="2485"/>
      <c r="K144" s="2485"/>
      <c r="L144" s="2485"/>
      <c r="M144" s="2485"/>
      <c r="N144" s="2485"/>
      <c r="O144" s="2485"/>
      <c r="P144" s="2485"/>
      <c r="Q144" s="2485"/>
      <c r="R144" s="2485"/>
      <c r="S144" s="2485"/>
      <c r="T144" s="2485"/>
      <c r="U144" s="2485"/>
      <c r="V144" s="2485"/>
      <c r="W144" s="2485"/>
    </row>
    <row r="145" spans="2:23" x14ac:dyDescent="0.45">
      <c r="B145" s="234">
        <v>13</v>
      </c>
      <c r="C145" s="2476" t="s">
        <v>2257</v>
      </c>
      <c r="D145" s="2476"/>
      <c r="E145" s="2476"/>
      <c r="F145" s="2476"/>
      <c r="G145" s="2476"/>
      <c r="H145" s="2485"/>
      <c r="I145" s="2485"/>
      <c r="J145" s="2485"/>
      <c r="K145" s="2485"/>
      <c r="L145" s="2485"/>
      <c r="M145" s="2485"/>
      <c r="N145" s="2485"/>
      <c r="O145" s="2485"/>
      <c r="P145" s="2485"/>
      <c r="Q145" s="2485"/>
      <c r="R145" s="2485"/>
      <c r="S145" s="2485"/>
      <c r="T145" s="2485"/>
      <c r="U145" s="2485"/>
      <c r="V145" s="2485"/>
      <c r="W145" s="2485"/>
    </row>
    <row r="146" spans="2:23" x14ac:dyDescent="0.45">
      <c r="B146" s="234">
        <v>14</v>
      </c>
      <c r="C146" s="2476" t="s">
        <v>2258</v>
      </c>
      <c r="D146" s="2476"/>
      <c r="E146" s="2476"/>
      <c r="F146" s="2476"/>
      <c r="G146" s="2476"/>
      <c r="H146" s="2485"/>
      <c r="I146" s="2485"/>
      <c r="J146" s="2485"/>
      <c r="K146" s="2485"/>
      <c r="L146" s="2485"/>
      <c r="M146" s="2485"/>
      <c r="N146" s="2485"/>
      <c r="O146" s="2485"/>
      <c r="P146" s="2485"/>
      <c r="Q146" s="2485"/>
      <c r="R146" s="2485"/>
      <c r="S146" s="2485"/>
      <c r="T146" s="2485"/>
      <c r="U146" s="2485"/>
      <c r="V146" s="2485"/>
      <c r="W146" s="2485"/>
    </row>
    <row r="147" spans="2:23" x14ac:dyDescent="0.45">
      <c r="B147" s="234">
        <v>15</v>
      </c>
      <c r="C147" s="2476" t="s">
        <v>2259</v>
      </c>
      <c r="D147" s="2476"/>
      <c r="E147" s="2476"/>
      <c r="F147" s="2476"/>
      <c r="G147" s="2476"/>
      <c r="H147" s="2485"/>
      <c r="I147" s="2485"/>
      <c r="J147" s="2485"/>
      <c r="K147" s="2485"/>
      <c r="L147" s="2485"/>
      <c r="M147" s="2485"/>
      <c r="N147" s="2485"/>
      <c r="O147" s="2485"/>
      <c r="P147" s="2485"/>
      <c r="Q147" s="2485"/>
      <c r="R147" s="2485"/>
      <c r="S147" s="2485"/>
      <c r="T147" s="2485"/>
      <c r="U147" s="2485"/>
      <c r="V147" s="2485"/>
      <c r="W147" s="2485"/>
    </row>
    <row r="148" spans="2:23" x14ac:dyDescent="0.45">
      <c r="B148" s="2487">
        <v>16</v>
      </c>
      <c r="C148" s="2476" t="s">
        <v>2260</v>
      </c>
      <c r="D148" s="2476"/>
      <c r="E148" s="2476"/>
      <c r="F148" s="2476"/>
      <c r="G148" s="2476"/>
      <c r="H148" s="2485"/>
      <c r="I148" s="2485"/>
      <c r="J148" s="2485"/>
      <c r="K148" s="2485"/>
      <c r="L148" s="2485"/>
      <c r="M148" s="2485"/>
      <c r="N148" s="2485"/>
      <c r="O148" s="2485"/>
      <c r="P148" s="2485"/>
      <c r="Q148" s="2485"/>
      <c r="R148" s="2485"/>
      <c r="S148" s="2485"/>
      <c r="T148" s="2485"/>
      <c r="U148" s="2485"/>
      <c r="V148" s="2485"/>
      <c r="W148" s="2485"/>
    </row>
    <row r="149" spans="2:23" x14ac:dyDescent="0.45">
      <c r="B149" s="2487"/>
      <c r="C149" s="2476" t="s">
        <v>2261</v>
      </c>
      <c r="D149" s="2476"/>
      <c r="E149" s="2476"/>
      <c r="F149" s="2476"/>
      <c r="G149" s="2476"/>
      <c r="H149" s="2485"/>
      <c r="I149" s="2485"/>
      <c r="J149" s="2485"/>
      <c r="K149" s="2485"/>
      <c r="L149" s="2485"/>
      <c r="M149" s="2485"/>
      <c r="N149" s="2485"/>
      <c r="O149" s="2485"/>
      <c r="P149" s="2485"/>
      <c r="Q149" s="2485"/>
      <c r="R149" s="2485"/>
      <c r="S149" s="2485"/>
      <c r="T149" s="2485"/>
      <c r="U149" s="2485"/>
      <c r="V149" s="2485"/>
      <c r="W149" s="2485"/>
    </row>
    <row r="150" spans="2:23" ht="30" customHeight="1" x14ac:dyDescent="0.45">
      <c r="B150" s="234">
        <v>17</v>
      </c>
      <c r="C150" s="2476" t="s">
        <v>2262</v>
      </c>
      <c r="D150" s="2476"/>
      <c r="E150" s="2476"/>
      <c r="F150" s="2476"/>
      <c r="G150" s="2476"/>
      <c r="H150" s="2485"/>
      <c r="I150" s="2485"/>
      <c r="J150" s="2485"/>
      <c r="K150" s="2485"/>
      <c r="L150" s="2485"/>
      <c r="M150" s="2485"/>
      <c r="N150" s="2485"/>
      <c r="O150" s="2485"/>
      <c r="P150" s="2485"/>
      <c r="Q150" s="2485"/>
      <c r="R150" s="2485"/>
      <c r="S150" s="2485"/>
      <c r="T150" s="2485"/>
      <c r="U150" s="2485"/>
      <c r="V150" s="2485"/>
      <c r="W150" s="2485"/>
    </row>
    <row r="151" spans="2:23" x14ac:dyDescent="0.45">
      <c r="B151" s="234">
        <v>18</v>
      </c>
      <c r="C151" s="2476" t="s">
        <v>2238</v>
      </c>
      <c r="D151" s="2476"/>
      <c r="E151" s="2476"/>
      <c r="F151" s="2476"/>
      <c r="G151" s="2476"/>
      <c r="H151" s="2485"/>
      <c r="I151" s="2485"/>
      <c r="J151" s="2485"/>
      <c r="K151" s="2485"/>
      <c r="L151" s="2485"/>
      <c r="M151" s="2485"/>
      <c r="N151" s="2485"/>
      <c r="O151" s="2485"/>
      <c r="P151" s="2485"/>
      <c r="Q151" s="2485"/>
      <c r="R151" s="2485"/>
      <c r="S151" s="2485"/>
      <c r="T151" s="2485"/>
      <c r="U151" s="2485"/>
      <c r="V151" s="2485"/>
      <c r="W151" s="2485"/>
    </row>
    <row r="152" spans="2:23" x14ac:dyDescent="0.45">
      <c r="B152" s="234" t="s">
        <v>2263</v>
      </c>
      <c r="C152" s="2476" t="s">
        <v>2264</v>
      </c>
      <c r="D152" s="2476"/>
      <c r="E152" s="2476"/>
      <c r="F152" s="2476"/>
      <c r="G152" s="2476"/>
      <c r="H152" s="2485"/>
      <c r="I152" s="2485"/>
      <c r="J152" s="2485"/>
      <c r="K152" s="2485"/>
      <c r="L152" s="2485"/>
      <c r="M152" s="2485"/>
      <c r="N152" s="2485"/>
      <c r="O152" s="2485"/>
      <c r="P152" s="2485"/>
      <c r="Q152" s="2485"/>
      <c r="R152" s="2485"/>
      <c r="S152" s="2485"/>
      <c r="T152" s="2485"/>
      <c r="U152" s="2485"/>
      <c r="V152" s="2485"/>
      <c r="W152" s="2485"/>
    </row>
    <row r="153" spans="2:23" x14ac:dyDescent="0.45">
      <c r="B153" s="234" t="s">
        <v>2265</v>
      </c>
      <c r="C153" s="2476" t="s">
        <v>2264</v>
      </c>
      <c r="D153" s="2476"/>
      <c r="E153" s="2476"/>
      <c r="F153" s="2476"/>
      <c r="G153" s="2476"/>
      <c r="H153" s="2485"/>
      <c r="I153" s="2485"/>
      <c r="J153" s="2485"/>
      <c r="K153" s="2485"/>
      <c r="L153" s="2485"/>
      <c r="M153" s="2485"/>
      <c r="N153" s="2485"/>
      <c r="O153" s="2485"/>
      <c r="P153" s="2485"/>
      <c r="Q153" s="2485"/>
      <c r="R153" s="2485"/>
      <c r="S153" s="2485"/>
      <c r="T153" s="2485"/>
      <c r="U153" s="2485"/>
      <c r="V153" s="2485"/>
      <c r="W153" s="2485"/>
    </row>
    <row r="154" spans="2:23" x14ac:dyDescent="0.45">
      <c r="B154" s="234" t="s">
        <v>2266</v>
      </c>
      <c r="C154" s="2476" t="s">
        <v>2267</v>
      </c>
      <c r="D154" s="2476"/>
      <c r="E154" s="2476"/>
      <c r="F154" s="2476"/>
      <c r="G154" s="2476"/>
      <c r="H154" s="2485"/>
      <c r="I154" s="2485"/>
      <c r="J154" s="2485"/>
      <c r="K154" s="2485"/>
      <c r="L154" s="2485"/>
      <c r="M154" s="2485"/>
      <c r="N154" s="2485"/>
      <c r="O154" s="2485"/>
      <c r="P154" s="2485"/>
      <c r="Q154" s="2485"/>
      <c r="R154" s="2485"/>
      <c r="S154" s="2485"/>
      <c r="T154" s="2485"/>
      <c r="U154" s="2485"/>
      <c r="V154" s="2485"/>
      <c r="W154" s="248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35" t="s">
        <v>2205</v>
      </c>
      <c r="C157" s="2435"/>
      <c r="D157" s="2435"/>
      <c r="E157" s="2435"/>
      <c r="F157" s="2435"/>
      <c r="G157" s="2435"/>
      <c r="H157" s="2435"/>
      <c r="I157" s="2435"/>
      <c r="J157" s="2435"/>
      <c r="K157" s="2435"/>
      <c r="L157" s="2435"/>
      <c r="M157" s="2435"/>
      <c r="N157" s="2435"/>
      <c r="O157" s="2435"/>
      <c r="P157" s="2473" t="s">
        <v>2206</v>
      </c>
      <c r="Q157" s="2473"/>
      <c r="R157" s="2473"/>
      <c r="S157" s="2473"/>
      <c r="T157" s="2473" t="s">
        <v>2207</v>
      </c>
      <c r="U157" s="2473"/>
      <c r="V157" s="2473"/>
      <c r="W157" s="2473"/>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31" t="s">
        <v>45</v>
      </c>
      <c r="C159" s="2431" t="s">
        <v>281</v>
      </c>
      <c r="D159" s="2431"/>
      <c r="E159" s="2431"/>
      <c r="F159" s="2431"/>
      <c r="G159" s="2431"/>
      <c r="H159" s="2431" t="s">
        <v>2208</v>
      </c>
      <c r="I159" s="2431"/>
      <c r="J159" s="2431"/>
      <c r="K159" s="2431"/>
      <c r="L159" s="2431"/>
      <c r="M159" s="2431"/>
      <c r="N159" s="2431"/>
      <c r="O159" s="2431"/>
      <c r="P159" s="2431" t="s">
        <v>2209</v>
      </c>
      <c r="Q159" s="2431"/>
      <c r="R159" s="2431"/>
      <c r="S159" s="2431"/>
      <c r="T159" s="2431" t="s">
        <v>2210</v>
      </c>
      <c r="U159" s="2431"/>
      <c r="V159" s="2431"/>
      <c r="W159" s="2431"/>
    </row>
    <row r="160" spans="2:23" ht="38.25" customHeight="1" x14ac:dyDescent="0.45">
      <c r="B160" s="2431"/>
      <c r="C160" s="2431"/>
      <c r="D160" s="2431"/>
      <c r="E160" s="2431"/>
      <c r="F160" s="2431"/>
      <c r="G160" s="2431"/>
      <c r="H160" s="2431" t="s">
        <v>2211</v>
      </c>
      <c r="I160" s="2431"/>
      <c r="J160" s="2431"/>
      <c r="K160" s="2431"/>
      <c r="L160" s="2431" t="s">
        <v>2212</v>
      </c>
      <c r="M160" s="2431"/>
      <c r="N160" s="2431"/>
      <c r="O160" s="2431"/>
      <c r="P160" s="2431"/>
      <c r="Q160" s="2431"/>
      <c r="R160" s="2431"/>
      <c r="S160" s="2431"/>
      <c r="T160" s="2431"/>
      <c r="U160" s="2431"/>
      <c r="V160" s="2431"/>
      <c r="W160" s="2431"/>
    </row>
    <row r="161" spans="2:23" x14ac:dyDescent="0.45">
      <c r="B161" s="243">
        <v>1</v>
      </c>
      <c r="C161" s="2486">
        <v>2</v>
      </c>
      <c r="D161" s="2486"/>
      <c r="E161" s="2486"/>
      <c r="F161" s="2486"/>
      <c r="G161" s="2486"/>
      <c r="H161" s="2486">
        <v>3</v>
      </c>
      <c r="I161" s="2486"/>
      <c r="J161" s="2486"/>
      <c r="K161" s="2486"/>
      <c r="L161" s="2486">
        <v>4</v>
      </c>
      <c r="M161" s="2486"/>
      <c r="N161" s="2486"/>
      <c r="O161" s="2486"/>
      <c r="P161" s="2486">
        <v>5</v>
      </c>
      <c r="Q161" s="2486"/>
      <c r="R161" s="2486"/>
      <c r="S161" s="2486"/>
      <c r="T161" s="2431" t="s">
        <v>2213</v>
      </c>
      <c r="U161" s="2431"/>
      <c r="V161" s="2431"/>
      <c r="W161" s="2431"/>
    </row>
    <row r="162" spans="2:23" ht="15" customHeight="1" x14ac:dyDescent="0.45">
      <c r="B162" s="2487">
        <v>1</v>
      </c>
      <c r="C162" s="2476" t="s">
        <v>2269</v>
      </c>
      <c r="D162" s="2476"/>
      <c r="E162" s="2476"/>
      <c r="F162" s="2476"/>
      <c r="G162" s="2476"/>
      <c r="H162" s="2485"/>
      <c r="I162" s="2485"/>
      <c r="J162" s="2485"/>
      <c r="K162" s="2485"/>
      <c r="L162" s="2485"/>
      <c r="M162" s="2485"/>
      <c r="N162" s="2485"/>
      <c r="O162" s="2485"/>
      <c r="P162" s="2485"/>
      <c r="Q162" s="2485"/>
      <c r="R162" s="2485"/>
      <c r="S162" s="2485"/>
      <c r="T162" s="2485"/>
      <c r="U162" s="2485"/>
      <c r="V162" s="2485"/>
      <c r="W162" s="2485"/>
    </row>
    <row r="163" spans="2:23" ht="34.5" customHeight="1" x14ac:dyDescent="0.45">
      <c r="B163" s="2487"/>
      <c r="C163" s="2476" t="s">
        <v>2270</v>
      </c>
      <c r="D163" s="2476"/>
      <c r="E163" s="2476"/>
      <c r="F163" s="2476"/>
      <c r="G163" s="2476"/>
      <c r="H163" s="2485"/>
      <c r="I163" s="2485"/>
      <c r="J163" s="2485"/>
      <c r="K163" s="2485"/>
      <c r="L163" s="2485"/>
      <c r="M163" s="2485"/>
      <c r="N163" s="2485"/>
      <c r="O163" s="2485"/>
      <c r="P163" s="2485"/>
      <c r="Q163" s="2485"/>
      <c r="R163" s="2485"/>
      <c r="S163" s="2485"/>
      <c r="T163" s="2485"/>
      <c r="U163" s="2485"/>
      <c r="V163" s="2485"/>
      <c r="W163" s="2485"/>
    </row>
    <row r="164" spans="2:23" ht="15" customHeight="1" x14ac:dyDescent="0.45">
      <c r="B164" s="2487" t="s">
        <v>416</v>
      </c>
      <c r="C164" s="2476" t="s">
        <v>2271</v>
      </c>
      <c r="D164" s="2476"/>
      <c r="E164" s="2476"/>
      <c r="F164" s="2476"/>
      <c r="G164" s="2476"/>
      <c r="H164" s="2485"/>
      <c r="I164" s="2485"/>
      <c r="J164" s="2485"/>
      <c r="K164" s="2485"/>
      <c r="L164" s="2485"/>
      <c r="M164" s="2485"/>
      <c r="N164" s="2485"/>
      <c r="O164" s="2485"/>
      <c r="P164" s="2485"/>
      <c r="Q164" s="2485"/>
      <c r="R164" s="2485"/>
      <c r="S164" s="2485"/>
      <c r="T164" s="2485"/>
      <c r="U164" s="2485"/>
      <c r="V164" s="2485"/>
      <c r="W164" s="2485"/>
    </row>
    <row r="165" spans="2:23" ht="15" customHeight="1" x14ac:dyDescent="0.45">
      <c r="B165" s="2487"/>
      <c r="C165" s="2476" t="s">
        <v>2272</v>
      </c>
      <c r="D165" s="2476"/>
      <c r="E165" s="2476"/>
      <c r="F165" s="2476"/>
      <c r="G165" s="2476"/>
      <c r="H165" s="2485"/>
      <c r="I165" s="2485"/>
      <c r="J165" s="2485"/>
      <c r="K165" s="2485"/>
      <c r="L165" s="2485"/>
      <c r="M165" s="2485"/>
      <c r="N165" s="2485"/>
      <c r="O165" s="2485"/>
      <c r="P165" s="2485"/>
      <c r="Q165" s="2485"/>
      <c r="R165" s="2485"/>
      <c r="S165" s="2485"/>
      <c r="T165" s="2485"/>
      <c r="U165" s="2485"/>
      <c r="V165" s="2485"/>
      <c r="W165" s="2485"/>
    </row>
    <row r="166" spans="2:23" ht="15" customHeight="1" x14ac:dyDescent="0.45">
      <c r="B166" s="234" t="s">
        <v>2273</v>
      </c>
      <c r="C166" s="2476" t="s">
        <v>2274</v>
      </c>
      <c r="D166" s="2476"/>
      <c r="E166" s="2476"/>
      <c r="F166" s="2476"/>
      <c r="G166" s="2476"/>
      <c r="H166" s="2485"/>
      <c r="I166" s="2485"/>
      <c r="J166" s="2485"/>
      <c r="K166" s="2485"/>
      <c r="L166" s="2485"/>
      <c r="M166" s="2485"/>
      <c r="N166" s="2485"/>
      <c r="O166" s="2485"/>
      <c r="P166" s="2485"/>
      <c r="Q166" s="2485"/>
      <c r="R166" s="2485"/>
      <c r="S166" s="2485"/>
      <c r="T166" s="2485"/>
      <c r="U166" s="2485"/>
      <c r="V166" s="2485"/>
      <c r="W166" s="2485"/>
    </row>
    <row r="167" spans="2:23" ht="15" customHeight="1" x14ac:dyDescent="0.45">
      <c r="B167" s="234" t="s">
        <v>2275</v>
      </c>
      <c r="C167" s="2476" t="s">
        <v>2276</v>
      </c>
      <c r="D167" s="2476"/>
      <c r="E167" s="2476"/>
      <c r="F167" s="2476"/>
      <c r="G167" s="2476"/>
      <c r="H167" s="2485"/>
      <c r="I167" s="2485"/>
      <c r="J167" s="2485"/>
      <c r="K167" s="2485"/>
      <c r="L167" s="2485"/>
      <c r="M167" s="2485"/>
      <c r="N167" s="2485"/>
      <c r="O167" s="2485"/>
      <c r="P167" s="2485"/>
      <c r="Q167" s="2485"/>
      <c r="R167" s="2485"/>
      <c r="S167" s="2485"/>
      <c r="T167" s="2485"/>
      <c r="U167" s="2485"/>
      <c r="V167" s="2485"/>
      <c r="W167" s="2485"/>
    </row>
    <row r="168" spans="2:23" ht="15" customHeight="1" x14ac:dyDescent="0.45">
      <c r="B168" s="234" t="s">
        <v>2277</v>
      </c>
      <c r="C168" s="2476" t="s">
        <v>2278</v>
      </c>
      <c r="D168" s="2476"/>
      <c r="E168" s="2476"/>
      <c r="F168" s="2476"/>
      <c r="G168" s="2476"/>
      <c r="H168" s="2485"/>
      <c r="I168" s="2485"/>
      <c r="J168" s="2485"/>
      <c r="K168" s="2485"/>
      <c r="L168" s="2485"/>
      <c r="M168" s="2485"/>
      <c r="N168" s="2485"/>
      <c r="O168" s="2485"/>
      <c r="P168" s="2485"/>
      <c r="Q168" s="2485"/>
      <c r="R168" s="2485"/>
      <c r="S168" s="2485"/>
      <c r="T168" s="2485"/>
      <c r="U168" s="2485"/>
      <c r="V168" s="2485"/>
      <c r="W168" s="2485"/>
    </row>
    <row r="169" spans="2:23" ht="15" customHeight="1" x14ac:dyDescent="0.45">
      <c r="B169" s="234" t="s">
        <v>419</v>
      </c>
      <c r="C169" s="2476" t="s">
        <v>2279</v>
      </c>
      <c r="D169" s="2476"/>
      <c r="E169" s="2476"/>
      <c r="F169" s="2476"/>
      <c r="G169" s="2476"/>
      <c r="H169" s="2485"/>
      <c r="I169" s="2485"/>
      <c r="J169" s="2485"/>
      <c r="K169" s="2485"/>
      <c r="L169" s="2485"/>
      <c r="M169" s="2485"/>
      <c r="N169" s="2485"/>
      <c r="O169" s="2485"/>
      <c r="P169" s="2485"/>
      <c r="Q169" s="2485"/>
      <c r="R169" s="2485"/>
      <c r="S169" s="2485"/>
      <c r="T169" s="2485"/>
      <c r="U169" s="2485"/>
      <c r="V169" s="2485"/>
      <c r="W169" s="2485"/>
    </row>
    <row r="170" spans="2:23" ht="15" customHeight="1" x14ac:dyDescent="0.45">
      <c r="B170" s="234" t="s">
        <v>422</v>
      </c>
      <c r="C170" s="2476" t="s">
        <v>2280</v>
      </c>
      <c r="D170" s="2476"/>
      <c r="E170" s="2476"/>
      <c r="F170" s="2476"/>
      <c r="G170" s="2476"/>
      <c r="H170" s="2485"/>
      <c r="I170" s="2485"/>
      <c r="J170" s="2485"/>
      <c r="K170" s="2485"/>
      <c r="L170" s="2485"/>
      <c r="M170" s="2485"/>
      <c r="N170" s="2485"/>
      <c r="O170" s="2485"/>
      <c r="P170" s="2485"/>
      <c r="Q170" s="2485"/>
      <c r="R170" s="2485"/>
      <c r="S170" s="2485"/>
      <c r="T170" s="2485"/>
      <c r="U170" s="2485"/>
      <c r="V170" s="2485"/>
      <c r="W170" s="2485"/>
    </row>
    <row r="171" spans="2:23" ht="15" customHeight="1" x14ac:dyDescent="0.45">
      <c r="B171" s="234" t="s">
        <v>425</v>
      </c>
      <c r="C171" s="2476" t="s">
        <v>2281</v>
      </c>
      <c r="D171" s="2476"/>
      <c r="E171" s="2476"/>
      <c r="F171" s="2476"/>
      <c r="G171" s="2476"/>
      <c r="H171" s="2485"/>
      <c r="I171" s="2485"/>
      <c r="J171" s="2485"/>
      <c r="K171" s="2485"/>
      <c r="L171" s="2485"/>
      <c r="M171" s="2485"/>
      <c r="N171" s="2485"/>
      <c r="O171" s="2485"/>
      <c r="P171" s="2485"/>
      <c r="Q171" s="2485"/>
      <c r="R171" s="2485"/>
      <c r="S171" s="2485"/>
      <c r="T171" s="2485"/>
      <c r="U171" s="2485"/>
      <c r="V171" s="2485"/>
      <c r="W171" s="2485"/>
    </row>
    <row r="172" spans="2:23" ht="15" customHeight="1" x14ac:dyDescent="0.45">
      <c r="B172" s="234" t="s">
        <v>428</v>
      </c>
      <c r="C172" s="2476" t="s">
        <v>2282</v>
      </c>
      <c r="D172" s="2476"/>
      <c r="E172" s="2476"/>
      <c r="F172" s="2476"/>
      <c r="G172" s="2476"/>
      <c r="H172" s="2485"/>
      <c r="I172" s="2485"/>
      <c r="J172" s="2485"/>
      <c r="K172" s="2485"/>
      <c r="L172" s="2485"/>
      <c r="M172" s="2485"/>
      <c r="N172" s="2485"/>
      <c r="O172" s="2485"/>
      <c r="P172" s="2485"/>
      <c r="Q172" s="2485"/>
      <c r="R172" s="2485"/>
      <c r="S172" s="2485"/>
      <c r="T172" s="2485"/>
      <c r="U172" s="2485"/>
      <c r="V172" s="2485"/>
      <c r="W172" s="2485"/>
    </row>
    <row r="173" spans="2:23" ht="15" customHeight="1" x14ac:dyDescent="0.45">
      <c r="B173" s="234" t="s">
        <v>431</v>
      </c>
      <c r="C173" s="2476" t="s">
        <v>2283</v>
      </c>
      <c r="D173" s="2476"/>
      <c r="E173" s="2476"/>
      <c r="F173" s="2476"/>
      <c r="G173" s="2476"/>
      <c r="H173" s="2485"/>
      <c r="I173" s="2485"/>
      <c r="J173" s="2485"/>
      <c r="K173" s="2485"/>
      <c r="L173" s="2485"/>
      <c r="M173" s="2485"/>
      <c r="N173" s="2485"/>
      <c r="O173" s="2485"/>
      <c r="P173" s="2485"/>
      <c r="Q173" s="2485"/>
      <c r="R173" s="2485"/>
      <c r="S173" s="2485"/>
      <c r="T173" s="2485"/>
      <c r="U173" s="2485"/>
      <c r="V173" s="2485"/>
      <c r="W173" s="2485"/>
    </row>
    <row r="174" spans="2:23" ht="32.25" customHeight="1" x14ac:dyDescent="0.45">
      <c r="B174" s="234" t="s">
        <v>2284</v>
      </c>
      <c r="C174" s="2476" t="s">
        <v>2285</v>
      </c>
      <c r="D174" s="2476"/>
      <c r="E174" s="2476"/>
      <c r="F174" s="2476"/>
      <c r="G174" s="2476"/>
      <c r="H174" s="2485"/>
      <c r="I174" s="2485"/>
      <c r="J174" s="2485"/>
      <c r="K174" s="2485"/>
      <c r="L174" s="2485"/>
      <c r="M174" s="2485"/>
      <c r="N174" s="2485"/>
      <c r="O174" s="2485"/>
      <c r="P174" s="2485"/>
      <c r="Q174" s="2485"/>
      <c r="R174" s="2485"/>
      <c r="S174" s="2485"/>
      <c r="T174" s="2485"/>
      <c r="U174" s="2485"/>
      <c r="V174" s="2485"/>
      <c r="W174" s="2485"/>
    </row>
    <row r="175" spans="2:23" ht="15" customHeight="1" x14ac:dyDescent="0.45">
      <c r="B175" s="234" t="s">
        <v>2286</v>
      </c>
      <c r="C175" s="2476" t="s">
        <v>2287</v>
      </c>
      <c r="D175" s="2476"/>
      <c r="E175" s="2476"/>
      <c r="F175" s="2476"/>
      <c r="G175" s="2476"/>
      <c r="H175" s="2485"/>
      <c r="I175" s="2485"/>
      <c r="J175" s="2485"/>
      <c r="K175" s="2485"/>
      <c r="L175" s="2485"/>
      <c r="M175" s="2485"/>
      <c r="N175" s="2485"/>
      <c r="O175" s="2485"/>
      <c r="P175" s="2485"/>
      <c r="Q175" s="2485"/>
      <c r="R175" s="2485"/>
      <c r="S175" s="2485"/>
      <c r="T175" s="2485"/>
      <c r="U175" s="2485"/>
      <c r="V175" s="2485"/>
      <c r="W175" s="2485"/>
    </row>
    <row r="176" spans="2:23" ht="15" customHeight="1" x14ac:dyDescent="0.45">
      <c r="B176" s="234" t="s">
        <v>2288</v>
      </c>
      <c r="C176" s="2476" t="s">
        <v>2289</v>
      </c>
      <c r="D176" s="2476"/>
      <c r="E176" s="2476"/>
      <c r="F176" s="2476"/>
      <c r="G176" s="2476"/>
      <c r="H176" s="2485"/>
      <c r="I176" s="2485"/>
      <c r="J176" s="2485"/>
      <c r="K176" s="2485"/>
      <c r="L176" s="2485"/>
      <c r="M176" s="2485"/>
      <c r="N176" s="2485"/>
      <c r="O176" s="2485"/>
      <c r="P176" s="2485"/>
      <c r="Q176" s="2485"/>
      <c r="R176" s="2485"/>
      <c r="S176" s="2485"/>
      <c r="T176" s="2485"/>
      <c r="U176" s="2485"/>
      <c r="V176" s="2485"/>
      <c r="W176" s="2485"/>
    </row>
    <row r="177" spans="2:23" ht="15" customHeight="1" x14ac:dyDescent="0.45">
      <c r="B177" s="234" t="s">
        <v>2290</v>
      </c>
      <c r="C177" s="2476" t="s">
        <v>2291</v>
      </c>
      <c r="D177" s="2476"/>
      <c r="E177" s="2476"/>
      <c r="F177" s="2476"/>
      <c r="G177" s="2476"/>
      <c r="H177" s="2485"/>
      <c r="I177" s="2485"/>
      <c r="J177" s="2485"/>
      <c r="K177" s="2485"/>
      <c r="L177" s="2485"/>
      <c r="M177" s="2485"/>
      <c r="N177" s="2485"/>
      <c r="O177" s="2485"/>
      <c r="P177" s="2485"/>
      <c r="Q177" s="2485"/>
      <c r="R177" s="2485"/>
      <c r="S177" s="2485"/>
      <c r="T177" s="2485"/>
      <c r="U177" s="2485"/>
      <c r="V177" s="2485"/>
      <c r="W177" s="2485"/>
    </row>
    <row r="178" spans="2:23" ht="15" customHeight="1" x14ac:dyDescent="0.45">
      <c r="B178" s="234" t="s">
        <v>2292</v>
      </c>
      <c r="C178" s="2476" t="s">
        <v>2293</v>
      </c>
      <c r="D178" s="2476"/>
      <c r="E178" s="2476"/>
      <c r="F178" s="2476"/>
      <c r="G178" s="2476"/>
      <c r="H178" s="2485"/>
      <c r="I178" s="2485"/>
      <c r="J178" s="2485"/>
      <c r="K178" s="2485"/>
      <c r="L178" s="2485"/>
      <c r="M178" s="2485"/>
      <c r="N178" s="2485"/>
      <c r="O178" s="2485"/>
      <c r="P178" s="2485"/>
      <c r="Q178" s="2485"/>
      <c r="R178" s="2485"/>
      <c r="S178" s="2485"/>
      <c r="T178" s="2485"/>
      <c r="U178" s="2485"/>
      <c r="V178" s="2485"/>
      <c r="W178" s="2485"/>
    </row>
    <row r="179" spans="2:23" ht="15" customHeight="1" x14ac:dyDescent="0.45">
      <c r="B179" s="2487">
        <v>2</v>
      </c>
      <c r="C179" s="2476" t="s">
        <v>2258</v>
      </c>
      <c r="D179" s="2476"/>
      <c r="E179" s="2476"/>
      <c r="F179" s="2476"/>
      <c r="G179" s="2476"/>
      <c r="H179" s="2485"/>
      <c r="I179" s="2485"/>
      <c r="J179" s="2485"/>
      <c r="K179" s="2485"/>
      <c r="L179" s="2485"/>
      <c r="M179" s="2485"/>
      <c r="N179" s="2485"/>
      <c r="O179" s="2485"/>
      <c r="P179" s="2485"/>
      <c r="Q179" s="2485"/>
      <c r="R179" s="2485"/>
      <c r="S179" s="2485"/>
      <c r="T179" s="2485"/>
      <c r="U179" s="2485"/>
      <c r="V179" s="2485"/>
      <c r="W179" s="2485"/>
    </row>
    <row r="180" spans="2:23" ht="38.25" customHeight="1" x14ac:dyDescent="0.45">
      <c r="B180" s="2487"/>
      <c r="C180" s="2476" t="s">
        <v>2294</v>
      </c>
      <c r="D180" s="2476"/>
      <c r="E180" s="2476"/>
      <c r="F180" s="2476"/>
      <c r="G180" s="2476"/>
      <c r="H180" s="2485"/>
      <c r="I180" s="2485"/>
      <c r="J180" s="2485"/>
      <c r="K180" s="2485"/>
      <c r="L180" s="2485"/>
      <c r="M180" s="2485"/>
      <c r="N180" s="2485"/>
      <c r="O180" s="2485"/>
      <c r="P180" s="2485"/>
      <c r="Q180" s="2485"/>
      <c r="R180" s="2485"/>
      <c r="S180" s="2485"/>
      <c r="T180" s="2485"/>
      <c r="U180" s="2485"/>
      <c r="V180" s="2485"/>
      <c r="W180" s="2485"/>
    </row>
    <row r="181" spans="2:23" ht="39" customHeight="1" x14ac:dyDescent="0.45">
      <c r="B181" s="234" t="s">
        <v>435</v>
      </c>
      <c r="C181" s="2476" t="s">
        <v>2295</v>
      </c>
      <c r="D181" s="2476"/>
      <c r="E181" s="2476"/>
      <c r="F181" s="2476"/>
      <c r="G181" s="2476"/>
      <c r="H181" s="2485"/>
      <c r="I181" s="2485"/>
      <c r="J181" s="2485"/>
      <c r="K181" s="2485"/>
      <c r="L181" s="2485"/>
      <c r="M181" s="2485"/>
      <c r="N181" s="2485"/>
      <c r="O181" s="2485"/>
      <c r="P181" s="2485"/>
      <c r="Q181" s="2485"/>
      <c r="R181" s="2485"/>
      <c r="S181" s="2485"/>
      <c r="T181" s="2485"/>
      <c r="U181" s="2485"/>
      <c r="V181" s="2485"/>
      <c r="W181" s="2485"/>
    </row>
    <row r="182" spans="2:23" ht="15" customHeight="1" x14ac:dyDescent="0.45">
      <c r="B182" s="234" t="s">
        <v>2296</v>
      </c>
      <c r="C182" s="2476" t="s">
        <v>2297</v>
      </c>
      <c r="D182" s="2476"/>
      <c r="E182" s="2476"/>
      <c r="F182" s="2476"/>
      <c r="G182" s="2476"/>
      <c r="H182" s="2485"/>
      <c r="I182" s="2485"/>
      <c r="J182" s="2485"/>
      <c r="K182" s="2485"/>
      <c r="L182" s="2485"/>
      <c r="M182" s="2485"/>
      <c r="N182" s="2485"/>
      <c r="O182" s="2485"/>
      <c r="P182" s="2485"/>
      <c r="Q182" s="2485"/>
      <c r="R182" s="2485"/>
      <c r="S182" s="2485"/>
      <c r="T182" s="2485"/>
      <c r="U182" s="2485"/>
      <c r="V182" s="2485"/>
      <c r="W182" s="2485"/>
    </row>
    <row r="183" spans="2:23" ht="15" customHeight="1" x14ac:dyDescent="0.45">
      <c r="B183" s="234" t="s">
        <v>2298</v>
      </c>
      <c r="C183" s="2476" t="s">
        <v>2299</v>
      </c>
      <c r="D183" s="2476"/>
      <c r="E183" s="2476"/>
      <c r="F183" s="2476"/>
      <c r="G183" s="2476"/>
      <c r="H183" s="2485"/>
      <c r="I183" s="2485"/>
      <c r="J183" s="2485"/>
      <c r="K183" s="2485"/>
      <c r="L183" s="2485"/>
      <c r="M183" s="2485"/>
      <c r="N183" s="2485"/>
      <c r="O183" s="2485"/>
      <c r="P183" s="2485"/>
      <c r="Q183" s="2485"/>
      <c r="R183" s="2485"/>
      <c r="S183" s="2485"/>
      <c r="T183" s="2485"/>
      <c r="U183" s="2485"/>
      <c r="V183" s="2485"/>
      <c r="W183" s="2485"/>
    </row>
    <row r="184" spans="2:23" ht="15" customHeight="1" x14ac:dyDescent="0.45">
      <c r="B184" s="234" t="s">
        <v>2300</v>
      </c>
      <c r="C184" s="2476" t="s">
        <v>2301</v>
      </c>
      <c r="D184" s="2476"/>
      <c r="E184" s="2476"/>
      <c r="F184" s="2476"/>
      <c r="G184" s="2476"/>
      <c r="H184" s="2485"/>
      <c r="I184" s="2485"/>
      <c r="J184" s="2485"/>
      <c r="K184" s="2485"/>
      <c r="L184" s="2485"/>
      <c r="M184" s="2485"/>
      <c r="N184" s="2485"/>
      <c r="O184" s="2485"/>
      <c r="P184" s="2485"/>
      <c r="Q184" s="2485"/>
      <c r="R184" s="2485"/>
      <c r="S184" s="2485"/>
      <c r="T184" s="2485"/>
      <c r="U184" s="2485"/>
      <c r="V184" s="2485"/>
      <c r="W184" s="2485"/>
    </row>
    <row r="185" spans="2:23" ht="15" customHeight="1" x14ac:dyDescent="0.45">
      <c r="B185" s="234" t="s">
        <v>438</v>
      </c>
      <c r="C185" s="2476" t="s">
        <v>2302</v>
      </c>
      <c r="D185" s="2476"/>
      <c r="E185" s="2476"/>
      <c r="F185" s="2476"/>
      <c r="G185" s="2476"/>
      <c r="H185" s="2485"/>
      <c r="I185" s="2485"/>
      <c r="J185" s="2485"/>
      <c r="K185" s="2485"/>
      <c r="L185" s="2485"/>
      <c r="M185" s="2485"/>
      <c r="N185" s="2485"/>
      <c r="O185" s="2485"/>
      <c r="P185" s="2485"/>
      <c r="Q185" s="2485"/>
      <c r="R185" s="2485"/>
      <c r="S185" s="2485"/>
      <c r="T185" s="2485"/>
      <c r="U185" s="2485"/>
      <c r="V185" s="2485"/>
      <c r="W185" s="2485"/>
    </row>
    <row r="186" spans="2:23" ht="34.5" customHeight="1" x14ac:dyDescent="0.45">
      <c r="B186" s="234" t="s">
        <v>441</v>
      </c>
      <c r="C186" s="2476" t="s">
        <v>2303</v>
      </c>
      <c r="D186" s="2476"/>
      <c r="E186" s="2476"/>
      <c r="F186" s="2476"/>
      <c r="G186" s="2476"/>
      <c r="H186" s="2485"/>
      <c r="I186" s="2485"/>
      <c r="J186" s="2485"/>
      <c r="K186" s="2485"/>
      <c r="L186" s="2485"/>
      <c r="M186" s="2485"/>
      <c r="N186" s="2485"/>
      <c r="O186" s="2485"/>
      <c r="P186" s="2485"/>
      <c r="Q186" s="2485"/>
      <c r="R186" s="2485"/>
      <c r="S186" s="2485"/>
      <c r="T186" s="2485"/>
      <c r="U186" s="2485"/>
      <c r="V186" s="2485"/>
      <c r="W186" s="2485"/>
    </row>
    <row r="187" spans="2:23" ht="46.5" customHeight="1" x14ac:dyDescent="0.45">
      <c r="B187" s="234" t="s">
        <v>1925</v>
      </c>
      <c r="C187" s="2476" t="s">
        <v>2304</v>
      </c>
      <c r="D187" s="2476"/>
      <c r="E187" s="2476"/>
      <c r="F187" s="2476"/>
      <c r="G187" s="2476"/>
      <c r="H187" s="2485"/>
      <c r="I187" s="2485"/>
      <c r="J187" s="2485"/>
      <c r="K187" s="2485"/>
      <c r="L187" s="2485"/>
      <c r="M187" s="2485"/>
      <c r="N187" s="2485"/>
      <c r="O187" s="2485"/>
      <c r="P187" s="2485"/>
      <c r="Q187" s="2485"/>
      <c r="R187" s="2485"/>
      <c r="S187" s="2485"/>
      <c r="T187" s="2485"/>
      <c r="U187" s="2485"/>
      <c r="V187" s="2485"/>
      <c r="W187" s="2485"/>
    </row>
    <row r="188" spans="2:23" ht="15" customHeight="1" x14ac:dyDescent="0.45">
      <c r="B188" s="234" t="s">
        <v>2200</v>
      </c>
      <c r="C188" s="2476" t="s">
        <v>2305</v>
      </c>
      <c r="D188" s="2476"/>
      <c r="E188" s="2476"/>
      <c r="F188" s="2476"/>
      <c r="G188" s="2476"/>
      <c r="H188" s="2485"/>
      <c r="I188" s="2485"/>
      <c r="J188" s="2485"/>
      <c r="K188" s="2485"/>
      <c r="L188" s="2485"/>
      <c r="M188" s="2485"/>
      <c r="N188" s="2485"/>
      <c r="O188" s="2485"/>
      <c r="P188" s="2485"/>
      <c r="Q188" s="2485"/>
      <c r="R188" s="2485"/>
      <c r="S188" s="2485"/>
      <c r="T188" s="2485"/>
      <c r="U188" s="2485"/>
      <c r="V188" s="2485"/>
      <c r="W188" s="2485"/>
    </row>
    <row r="189" spans="2:23" ht="15" customHeight="1" x14ac:dyDescent="0.45">
      <c r="B189" s="234" t="s">
        <v>2306</v>
      </c>
      <c r="C189" s="2476" t="s">
        <v>2307</v>
      </c>
      <c r="D189" s="2476"/>
      <c r="E189" s="2476"/>
      <c r="F189" s="2476"/>
      <c r="G189" s="2476"/>
      <c r="H189" s="2485"/>
      <c r="I189" s="2485"/>
      <c r="J189" s="2485"/>
      <c r="K189" s="2485"/>
      <c r="L189" s="2485"/>
      <c r="M189" s="2485"/>
      <c r="N189" s="2485"/>
      <c r="O189" s="2485"/>
      <c r="P189" s="2485"/>
      <c r="Q189" s="2485"/>
      <c r="R189" s="2485"/>
      <c r="S189" s="2485"/>
      <c r="T189" s="2485"/>
      <c r="U189" s="2485"/>
      <c r="V189" s="2485"/>
      <c r="W189" s="2485"/>
    </row>
    <row r="190" spans="2:23" ht="15" customHeight="1" x14ac:dyDescent="0.45">
      <c r="B190" s="234" t="s">
        <v>2308</v>
      </c>
      <c r="C190" s="2476" t="s">
        <v>2309</v>
      </c>
      <c r="D190" s="2476"/>
      <c r="E190" s="2476"/>
      <c r="F190" s="2476"/>
      <c r="G190" s="2476"/>
      <c r="H190" s="2485"/>
      <c r="I190" s="2485"/>
      <c r="J190" s="2485"/>
      <c r="K190" s="2485"/>
      <c r="L190" s="2485"/>
      <c r="M190" s="2485"/>
      <c r="N190" s="2485"/>
      <c r="O190" s="2485"/>
      <c r="P190" s="2485"/>
      <c r="Q190" s="2485"/>
      <c r="R190" s="2485"/>
      <c r="S190" s="2485"/>
      <c r="T190" s="2485"/>
      <c r="U190" s="2485"/>
      <c r="V190" s="2485"/>
      <c r="W190" s="2485"/>
    </row>
    <row r="191" spans="2:23" ht="15" customHeight="1" x14ac:dyDescent="0.45">
      <c r="B191" s="234" t="s">
        <v>2310</v>
      </c>
      <c r="C191" s="2476" t="s">
        <v>2311</v>
      </c>
      <c r="D191" s="2476"/>
      <c r="E191" s="2476"/>
      <c r="F191" s="2476"/>
      <c r="G191" s="2476"/>
      <c r="H191" s="2485"/>
      <c r="I191" s="2485"/>
      <c r="J191" s="2485"/>
      <c r="K191" s="2485"/>
      <c r="L191" s="2485"/>
      <c r="M191" s="2485"/>
      <c r="N191" s="2485"/>
      <c r="O191" s="2485"/>
      <c r="P191" s="2485"/>
      <c r="Q191" s="2485"/>
      <c r="R191" s="2485"/>
      <c r="S191" s="2485"/>
      <c r="T191" s="2485"/>
      <c r="U191" s="2485"/>
      <c r="V191" s="2485"/>
      <c r="W191" s="2485"/>
    </row>
    <row r="192" spans="2:23" ht="15" customHeight="1" x14ac:dyDescent="0.45">
      <c r="B192" s="234" t="s">
        <v>2312</v>
      </c>
      <c r="C192" s="2476" t="s">
        <v>2313</v>
      </c>
      <c r="D192" s="2476"/>
      <c r="E192" s="2476"/>
      <c r="F192" s="2476"/>
      <c r="G192" s="2476"/>
      <c r="H192" s="2485"/>
      <c r="I192" s="2485"/>
      <c r="J192" s="2485"/>
      <c r="K192" s="2485"/>
      <c r="L192" s="2485"/>
      <c r="M192" s="2485"/>
      <c r="N192" s="2485"/>
      <c r="O192" s="2485"/>
      <c r="P192" s="2485"/>
      <c r="Q192" s="2485"/>
      <c r="R192" s="2485"/>
      <c r="S192" s="2485"/>
      <c r="T192" s="2485"/>
      <c r="U192" s="2485"/>
      <c r="V192" s="2485"/>
      <c r="W192" s="2485"/>
    </row>
    <row r="193" spans="2:23" ht="15" customHeight="1" x14ac:dyDescent="0.45">
      <c r="B193" s="234" t="s">
        <v>2314</v>
      </c>
      <c r="C193" s="2476" t="s">
        <v>2315</v>
      </c>
      <c r="D193" s="2476"/>
      <c r="E193" s="2476"/>
      <c r="F193" s="2476"/>
      <c r="G193" s="2476"/>
      <c r="H193" s="2485"/>
      <c r="I193" s="2485"/>
      <c r="J193" s="2485"/>
      <c r="K193" s="2485"/>
      <c r="L193" s="2485"/>
      <c r="M193" s="2485"/>
      <c r="N193" s="2485"/>
      <c r="O193" s="2485"/>
      <c r="P193" s="2485"/>
      <c r="Q193" s="2485"/>
      <c r="R193" s="2485"/>
      <c r="S193" s="2485"/>
      <c r="T193" s="2485"/>
      <c r="U193" s="2485"/>
      <c r="V193" s="2485"/>
      <c r="W193" s="2485"/>
    </row>
    <row r="194" spans="2:23" ht="15" customHeight="1" x14ac:dyDescent="0.45">
      <c r="B194" s="234" t="s">
        <v>2316</v>
      </c>
      <c r="C194" s="2476" t="s">
        <v>2317</v>
      </c>
      <c r="D194" s="2476"/>
      <c r="E194" s="2476"/>
      <c r="F194" s="2476"/>
      <c r="G194" s="2476"/>
      <c r="H194" s="2485"/>
      <c r="I194" s="2485"/>
      <c r="J194" s="2485"/>
      <c r="K194" s="2485"/>
      <c r="L194" s="2485"/>
      <c r="M194" s="2485"/>
      <c r="N194" s="2485"/>
      <c r="O194" s="2485"/>
      <c r="P194" s="2485"/>
      <c r="Q194" s="2485"/>
      <c r="R194" s="2485"/>
      <c r="S194" s="2485"/>
      <c r="T194" s="2485"/>
      <c r="U194" s="2485"/>
      <c r="V194" s="2485"/>
      <c r="W194" s="2485"/>
    </row>
    <row r="195" spans="2:23" ht="15" customHeight="1" x14ac:dyDescent="0.45">
      <c r="B195" s="234" t="s">
        <v>2318</v>
      </c>
      <c r="C195" s="2476" t="s">
        <v>2319</v>
      </c>
      <c r="D195" s="2476"/>
      <c r="E195" s="2476"/>
      <c r="F195" s="2476"/>
      <c r="G195" s="2476"/>
      <c r="H195" s="2485"/>
      <c r="I195" s="2485"/>
      <c r="J195" s="2485"/>
      <c r="K195" s="2485"/>
      <c r="L195" s="2485"/>
      <c r="M195" s="2485"/>
      <c r="N195" s="2485"/>
      <c r="O195" s="2485"/>
      <c r="P195" s="2485"/>
      <c r="Q195" s="2485"/>
      <c r="R195" s="2485"/>
      <c r="S195" s="2485"/>
      <c r="T195" s="2485"/>
      <c r="U195" s="2485"/>
      <c r="V195" s="2485"/>
      <c r="W195" s="2485"/>
    </row>
    <row r="196" spans="2:23" ht="15" customHeight="1" x14ac:dyDescent="0.45">
      <c r="B196" s="234">
        <v>3</v>
      </c>
      <c r="C196" s="2476" t="s">
        <v>2320</v>
      </c>
      <c r="D196" s="2476"/>
      <c r="E196" s="2476"/>
      <c r="F196" s="2476"/>
      <c r="G196" s="2476"/>
      <c r="H196" s="2485"/>
      <c r="I196" s="2485"/>
      <c r="J196" s="2485"/>
      <c r="K196" s="2485"/>
      <c r="L196" s="2485"/>
      <c r="M196" s="2485"/>
      <c r="N196" s="2485"/>
      <c r="O196" s="2485"/>
      <c r="P196" s="2485"/>
      <c r="Q196" s="2485"/>
      <c r="R196" s="2485"/>
      <c r="S196" s="2485"/>
      <c r="T196" s="2485"/>
      <c r="U196" s="2485"/>
      <c r="V196" s="2485"/>
      <c r="W196" s="2485"/>
    </row>
    <row r="197" spans="2:23" ht="15" customHeight="1" x14ac:dyDescent="0.45">
      <c r="B197" s="239" t="s">
        <v>445</v>
      </c>
      <c r="C197" s="2474" t="s">
        <v>2321</v>
      </c>
      <c r="D197" s="2474"/>
      <c r="E197" s="2474"/>
      <c r="F197" s="2474"/>
      <c r="G197" s="2474"/>
      <c r="H197" s="2488"/>
      <c r="I197" s="2488"/>
      <c r="J197" s="2488"/>
      <c r="K197" s="2488"/>
      <c r="L197" s="2488"/>
      <c r="M197" s="2488"/>
      <c r="N197" s="2488"/>
      <c r="O197" s="2488"/>
      <c r="P197" s="2488"/>
      <c r="Q197" s="2488"/>
      <c r="R197" s="2488"/>
      <c r="S197" s="2488"/>
      <c r="T197" s="2488"/>
      <c r="U197" s="2488"/>
      <c r="V197" s="2488"/>
      <c r="W197" s="2488"/>
    </row>
    <row r="198" spans="2:23" ht="34.5" customHeight="1" x14ac:dyDescent="0.45">
      <c r="B198" s="239" t="s">
        <v>448</v>
      </c>
      <c r="C198" s="2474" t="s">
        <v>2322</v>
      </c>
      <c r="D198" s="2474"/>
      <c r="E198" s="2474"/>
      <c r="F198" s="2474"/>
      <c r="G198" s="2474"/>
      <c r="H198" s="2488"/>
      <c r="I198" s="2488"/>
      <c r="J198" s="2488"/>
      <c r="K198" s="2488"/>
      <c r="L198" s="2488"/>
      <c r="M198" s="2488"/>
      <c r="N198" s="2488"/>
      <c r="O198" s="2488"/>
      <c r="P198" s="2488"/>
      <c r="Q198" s="2488"/>
      <c r="R198" s="2488"/>
      <c r="S198" s="2488"/>
      <c r="T198" s="2488"/>
      <c r="U198" s="2488"/>
      <c r="V198" s="2488"/>
      <c r="W198" s="2488"/>
    </row>
    <row r="199" spans="2:23" ht="34.5" customHeight="1" x14ac:dyDescent="0.45">
      <c r="B199" s="239" t="s">
        <v>2037</v>
      </c>
      <c r="C199" s="2474" t="s">
        <v>2323</v>
      </c>
      <c r="D199" s="2474"/>
      <c r="E199" s="2474"/>
      <c r="F199" s="2474"/>
      <c r="G199" s="2474"/>
      <c r="H199" s="2488"/>
      <c r="I199" s="2488"/>
      <c r="J199" s="2488"/>
      <c r="K199" s="2488"/>
      <c r="L199" s="2488"/>
      <c r="M199" s="2488"/>
      <c r="N199" s="2488"/>
      <c r="O199" s="2488"/>
      <c r="P199" s="2488"/>
      <c r="Q199" s="2488"/>
      <c r="R199" s="2488"/>
      <c r="S199" s="2488"/>
      <c r="T199" s="2488"/>
      <c r="U199" s="2488"/>
      <c r="V199" s="2488"/>
      <c r="W199" s="2488"/>
    </row>
    <row r="200" spans="2:23" ht="15" customHeight="1" x14ac:dyDescent="0.45">
      <c r="B200" s="239" t="s">
        <v>2324</v>
      </c>
      <c r="C200" s="2474" t="s">
        <v>2325</v>
      </c>
      <c r="D200" s="2474"/>
      <c r="E200" s="2474"/>
      <c r="F200" s="2474"/>
      <c r="G200" s="2474"/>
      <c r="H200" s="2488"/>
      <c r="I200" s="2488"/>
      <c r="J200" s="2488"/>
      <c r="K200" s="2488"/>
      <c r="L200" s="2488"/>
      <c r="M200" s="2488"/>
      <c r="N200" s="2488"/>
      <c r="O200" s="2488"/>
      <c r="P200" s="2488"/>
      <c r="Q200" s="2488"/>
      <c r="R200" s="2488"/>
      <c r="S200" s="2488"/>
      <c r="T200" s="2488"/>
      <c r="U200" s="2488"/>
      <c r="V200" s="2488"/>
      <c r="W200" s="2488"/>
    </row>
    <row r="201" spans="2:23" ht="15" customHeight="1" x14ac:dyDescent="0.45">
      <c r="B201" s="234">
        <v>4</v>
      </c>
      <c r="C201" s="2476" t="s">
        <v>2326</v>
      </c>
      <c r="D201" s="2476"/>
      <c r="E201" s="2476"/>
      <c r="F201" s="2476"/>
      <c r="G201" s="2476"/>
      <c r="H201" s="2485"/>
      <c r="I201" s="2485"/>
      <c r="J201" s="2485"/>
      <c r="K201" s="2485"/>
      <c r="L201" s="2485"/>
      <c r="M201" s="2485"/>
      <c r="N201" s="2485"/>
      <c r="O201" s="2485"/>
      <c r="P201" s="2485"/>
      <c r="Q201" s="2485"/>
      <c r="R201" s="2485"/>
      <c r="S201" s="2485"/>
      <c r="T201" s="2485"/>
      <c r="U201" s="2485"/>
      <c r="V201" s="2485"/>
      <c r="W201" s="2485"/>
    </row>
    <row r="202" spans="2:23" ht="15" customHeight="1" x14ac:dyDescent="0.45">
      <c r="B202" s="239" t="s">
        <v>1601</v>
      </c>
      <c r="C202" s="2474" t="s">
        <v>2327</v>
      </c>
      <c r="D202" s="2474"/>
      <c r="E202" s="2474"/>
      <c r="F202" s="2474"/>
      <c r="G202" s="2474"/>
      <c r="H202" s="2488"/>
      <c r="I202" s="2488"/>
      <c r="J202" s="2488"/>
      <c r="K202" s="2488"/>
      <c r="L202" s="2488"/>
      <c r="M202" s="2488"/>
      <c r="N202" s="2488"/>
      <c r="O202" s="2488"/>
      <c r="P202" s="2488"/>
      <c r="Q202" s="2488"/>
      <c r="R202" s="2488"/>
      <c r="S202" s="2488"/>
      <c r="T202" s="2488"/>
      <c r="U202" s="2488"/>
      <c r="V202" s="2488"/>
      <c r="W202" s="2488"/>
    </row>
    <row r="203" spans="2:23" ht="15" customHeight="1" x14ac:dyDescent="0.45">
      <c r="B203" s="239" t="s">
        <v>1602</v>
      </c>
      <c r="C203" s="2474" t="s">
        <v>2328</v>
      </c>
      <c r="D203" s="2474"/>
      <c r="E203" s="2474"/>
      <c r="F203" s="2474"/>
      <c r="G203" s="2474"/>
      <c r="H203" s="2488"/>
      <c r="I203" s="2488"/>
      <c r="J203" s="2488"/>
      <c r="K203" s="2488"/>
      <c r="L203" s="2488"/>
      <c r="M203" s="2488"/>
      <c r="N203" s="2488"/>
      <c r="O203" s="2488"/>
      <c r="P203" s="2488"/>
      <c r="Q203" s="2488"/>
      <c r="R203" s="2488"/>
      <c r="S203" s="2488"/>
      <c r="T203" s="2488"/>
      <c r="U203" s="2488"/>
      <c r="V203" s="2488"/>
      <c r="W203" s="2488"/>
    </row>
    <row r="204" spans="2:23" ht="35.25" customHeight="1" x14ac:dyDescent="0.45">
      <c r="B204" s="239" t="s">
        <v>2329</v>
      </c>
      <c r="C204" s="2474" t="s">
        <v>2330</v>
      </c>
      <c r="D204" s="2474"/>
      <c r="E204" s="2474"/>
      <c r="F204" s="2474"/>
      <c r="G204" s="2474"/>
      <c r="H204" s="2488"/>
      <c r="I204" s="2488"/>
      <c r="J204" s="2488"/>
      <c r="K204" s="2488"/>
      <c r="L204" s="2488"/>
      <c r="M204" s="2488"/>
      <c r="N204" s="2488"/>
      <c r="O204" s="2488"/>
      <c r="P204" s="2488"/>
      <c r="Q204" s="2488"/>
      <c r="R204" s="2488"/>
      <c r="S204" s="2488"/>
      <c r="T204" s="2488"/>
      <c r="U204" s="2488"/>
      <c r="V204" s="2488"/>
      <c r="W204" s="2488"/>
    </row>
    <row r="205" spans="2:23" ht="33.75" customHeight="1" x14ac:dyDescent="0.45">
      <c r="B205" s="239" t="s">
        <v>2331</v>
      </c>
      <c r="C205" s="2474" t="s">
        <v>2332</v>
      </c>
      <c r="D205" s="2474"/>
      <c r="E205" s="2474"/>
      <c r="F205" s="2474"/>
      <c r="G205" s="2474"/>
      <c r="H205" s="2488"/>
      <c r="I205" s="2488"/>
      <c r="J205" s="2488"/>
      <c r="K205" s="2488"/>
      <c r="L205" s="2488"/>
      <c r="M205" s="2488"/>
      <c r="N205" s="2488"/>
      <c r="O205" s="2488"/>
      <c r="P205" s="2488"/>
      <c r="Q205" s="2488"/>
      <c r="R205" s="2488"/>
      <c r="S205" s="2488"/>
      <c r="T205" s="2488"/>
      <c r="U205" s="2488"/>
      <c r="V205" s="2488"/>
      <c r="W205" s="2488"/>
    </row>
    <row r="206" spans="2:23" ht="15" customHeight="1" x14ac:dyDescent="0.45">
      <c r="B206" s="239" t="s">
        <v>2333</v>
      </c>
      <c r="C206" s="2474" t="s">
        <v>2334</v>
      </c>
      <c r="D206" s="2474"/>
      <c r="E206" s="2474"/>
      <c r="F206" s="2474"/>
      <c r="G206" s="2474"/>
      <c r="H206" s="2488"/>
      <c r="I206" s="2488"/>
      <c r="J206" s="2488"/>
      <c r="K206" s="2488"/>
      <c r="L206" s="2488"/>
      <c r="M206" s="2488"/>
      <c r="N206" s="2488"/>
      <c r="O206" s="2488"/>
      <c r="P206" s="2488"/>
      <c r="Q206" s="2488"/>
      <c r="R206" s="2488"/>
      <c r="S206" s="2488"/>
      <c r="T206" s="2488"/>
      <c r="U206" s="2488"/>
      <c r="V206" s="2488"/>
      <c r="W206" s="2488"/>
    </row>
    <row r="207" spans="2:23" ht="15" customHeight="1" x14ac:dyDescent="0.45">
      <c r="B207" s="234">
        <v>5</v>
      </c>
      <c r="C207" s="2476" t="s">
        <v>679</v>
      </c>
      <c r="D207" s="2476"/>
      <c r="E207" s="2476"/>
      <c r="F207" s="2476"/>
      <c r="G207" s="2476"/>
      <c r="H207" s="2485"/>
      <c r="I207" s="2485"/>
      <c r="J207" s="2485"/>
      <c r="K207" s="2485"/>
      <c r="L207" s="2485"/>
      <c r="M207" s="2485"/>
      <c r="N207" s="2485"/>
      <c r="O207" s="2485"/>
      <c r="P207" s="2485"/>
      <c r="Q207" s="2485"/>
      <c r="R207" s="2485"/>
      <c r="S207" s="2485"/>
      <c r="T207" s="2485"/>
      <c r="U207" s="2485"/>
      <c r="V207" s="2485"/>
      <c r="W207" s="2485"/>
    </row>
    <row r="208" spans="2:23" ht="15" customHeight="1" x14ac:dyDescent="0.45">
      <c r="B208" s="234">
        <v>6</v>
      </c>
      <c r="C208" s="2476" t="s">
        <v>2335</v>
      </c>
      <c r="D208" s="2476"/>
      <c r="E208" s="2476"/>
      <c r="F208" s="2476"/>
      <c r="G208" s="2476"/>
      <c r="H208" s="2485"/>
      <c r="I208" s="2485"/>
      <c r="J208" s="2485"/>
      <c r="K208" s="2485"/>
      <c r="L208" s="2485"/>
      <c r="M208" s="2485"/>
      <c r="N208" s="2485"/>
      <c r="O208" s="2485"/>
      <c r="P208" s="2485"/>
      <c r="Q208" s="2485"/>
      <c r="R208" s="2485"/>
      <c r="S208" s="2485"/>
      <c r="T208" s="2485"/>
      <c r="U208" s="2485"/>
      <c r="V208" s="2485"/>
      <c r="W208" s="2485"/>
    </row>
    <row r="209" spans="2:23" ht="15" customHeight="1" x14ac:dyDescent="0.45">
      <c r="B209" s="234">
        <v>7</v>
      </c>
      <c r="C209" s="2476" t="s">
        <v>2336</v>
      </c>
      <c r="D209" s="2476"/>
      <c r="E209" s="2476"/>
      <c r="F209" s="2476"/>
      <c r="G209" s="2476"/>
      <c r="H209" s="2485"/>
      <c r="I209" s="2485"/>
      <c r="J209" s="2485"/>
      <c r="K209" s="2485"/>
      <c r="L209" s="2485"/>
      <c r="M209" s="2485"/>
      <c r="N209" s="2485"/>
      <c r="O209" s="2485"/>
      <c r="P209" s="2485"/>
      <c r="Q209" s="2485"/>
      <c r="R209" s="2485"/>
      <c r="S209" s="2485"/>
      <c r="T209" s="2485"/>
      <c r="U209" s="2485"/>
      <c r="V209" s="2485"/>
      <c r="W209" s="2485"/>
    </row>
    <row r="210" spans="2:23" ht="15" customHeight="1" x14ac:dyDescent="0.45">
      <c r="B210" s="234">
        <v>8</v>
      </c>
      <c r="C210" s="2476" t="s">
        <v>2337</v>
      </c>
      <c r="D210" s="2476"/>
      <c r="E210" s="2476"/>
      <c r="F210" s="2476"/>
      <c r="G210" s="2476"/>
      <c r="H210" s="2485"/>
      <c r="I210" s="2485"/>
      <c r="J210" s="2485"/>
      <c r="K210" s="2485"/>
      <c r="L210" s="2485"/>
      <c r="M210" s="2485"/>
      <c r="N210" s="2485"/>
      <c r="O210" s="2485"/>
      <c r="P210" s="2485"/>
      <c r="Q210" s="2485"/>
      <c r="R210" s="2485"/>
      <c r="S210" s="2485"/>
      <c r="T210" s="2485"/>
      <c r="U210" s="2485"/>
      <c r="V210" s="2485"/>
      <c r="W210" s="2485"/>
    </row>
    <row r="211" spans="2:23" ht="15" customHeight="1" x14ac:dyDescent="0.45">
      <c r="B211" s="234">
        <v>9</v>
      </c>
      <c r="C211" s="2476" t="s">
        <v>2338</v>
      </c>
      <c r="D211" s="2476"/>
      <c r="E211" s="2476"/>
      <c r="F211" s="2476"/>
      <c r="G211" s="2476"/>
      <c r="H211" s="2485"/>
      <c r="I211" s="2485"/>
      <c r="J211" s="2485"/>
      <c r="K211" s="2485"/>
      <c r="L211" s="2485"/>
      <c r="M211" s="2485"/>
      <c r="N211" s="2485"/>
      <c r="O211" s="2485"/>
      <c r="P211" s="2485"/>
      <c r="Q211" s="2485"/>
      <c r="R211" s="2485"/>
      <c r="S211" s="2485"/>
      <c r="T211" s="2485"/>
      <c r="U211" s="2485"/>
      <c r="V211" s="2485"/>
      <c r="W211" s="2485"/>
    </row>
    <row r="212" spans="2:23" ht="15" customHeight="1" x14ac:dyDescent="0.45">
      <c r="B212" s="239" t="s">
        <v>2220</v>
      </c>
      <c r="C212" s="2474" t="s">
        <v>2134</v>
      </c>
      <c r="D212" s="2474"/>
      <c r="E212" s="2474"/>
      <c r="F212" s="2474"/>
      <c r="G212" s="2474"/>
      <c r="H212" s="2488"/>
      <c r="I212" s="2488"/>
      <c r="J212" s="2488"/>
      <c r="K212" s="2488"/>
      <c r="L212" s="2488"/>
      <c r="M212" s="2488"/>
      <c r="N212" s="2488"/>
      <c r="O212" s="2488"/>
      <c r="P212" s="2488"/>
      <c r="Q212" s="2488"/>
      <c r="R212" s="2488"/>
      <c r="S212" s="2488"/>
      <c r="T212" s="2488"/>
      <c r="U212" s="2488"/>
      <c r="V212" s="2488"/>
      <c r="W212" s="2488"/>
    </row>
    <row r="213" spans="2:23" ht="15" customHeight="1" x14ac:dyDescent="0.45">
      <c r="B213" s="239" t="s">
        <v>2339</v>
      </c>
      <c r="C213" s="2474" t="s">
        <v>2224</v>
      </c>
      <c r="D213" s="2474"/>
      <c r="E213" s="2474"/>
      <c r="F213" s="2474"/>
      <c r="G213" s="2474"/>
      <c r="H213" s="2488"/>
      <c r="I213" s="2488"/>
      <c r="J213" s="2488"/>
      <c r="K213" s="2488"/>
      <c r="L213" s="2488"/>
      <c r="M213" s="2488"/>
      <c r="N213" s="2488"/>
      <c r="O213" s="2488"/>
      <c r="P213" s="2488"/>
      <c r="Q213" s="2488"/>
      <c r="R213" s="2488"/>
      <c r="S213" s="2488"/>
      <c r="T213" s="2488"/>
      <c r="U213" s="2488"/>
      <c r="V213" s="2488"/>
      <c r="W213" s="2488"/>
    </row>
    <row r="214" spans="2:23" ht="15" customHeight="1" x14ac:dyDescent="0.45">
      <c r="B214" s="234">
        <v>10</v>
      </c>
      <c r="C214" s="2476" t="s">
        <v>2225</v>
      </c>
      <c r="D214" s="2476"/>
      <c r="E214" s="2476"/>
      <c r="F214" s="2476"/>
      <c r="G214" s="2476"/>
      <c r="H214" s="2485"/>
      <c r="I214" s="2485"/>
      <c r="J214" s="2485"/>
      <c r="K214" s="2485"/>
      <c r="L214" s="2485"/>
      <c r="M214" s="2485"/>
      <c r="N214" s="2485"/>
      <c r="O214" s="2485"/>
      <c r="P214" s="2485"/>
      <c r="Q214" s="2485"/>
      <c r="R214" s="2485"/>
      <c r="S214" s="2485"/>
      <c r="T214" s="2485"/>
      <c r="U214" s="2485"/>
      <c r="V214" s="2485"/>
      <c r="W214" s="2485"/>
    </row>
    <row r="215" spans="2:23" ht="70.5" customHeight="1" x14ac:dyDescent="0.45">
      <c r="B215" s="234">
        <v>11</v>
      </c>
      <c r="C215" s="2476" t="s">
        <v>2340</v>
      </c>
      <c r="D215" s="2476"/>
      <c r="E215" s="2476"/>
      <c r="F215" s="2476"/>
      <c r="G215" s="2476"/>
      <c r="H215" s="2485"/>
      <c r="I215" s="2485"/>
      <c r="J215" s="2485"/>
      <c r="K215" s="2485"/>
      <c r="L215" s="2485"/>
      <c r="M215" s="2485"/>
      <c r="N215" s="2485"/>
      <c r="O215" s="2485"/>
      <c r="P215" s="2485"/>
      <c r="Q215" s="2485"/>
      <c r="R215" s="2485"/>
      <c r="S215" s="2485"/>
      <c r="T215" s="2485"/>
      <c r="U215" s="2485"/>
      <c r="V215" s="2485"/>
      <c r="W215" s="2485"/>
    </row>
    <row r="216" spans="2:23" ht="87" customHeight="1" x14ac:dyDescent="0.45">
      <c r="B216" s="234">
        <v>12</v>
      </c>
      <c r="C216" s="2476" t="s">
        <v>2341</v>
      </c>
      <c r="D216" s="2476"/>
      <c r="E216" s="2476"/>
      <c r="F216" s="2476"/>
      <c r="G216" s="2476"/>
      <c r="H216" s="2485"/>
      <c r="I216" s="2485"/>
      <c r="J216" s="2485"/>
      <c r="K216" s="2485"/>
      <c r="L216" s="2485"/>
      <c r="M216" s="2485"/>
      <c r="N216" s="2485"/>
      <c r="O216" s="2485"/>
      <c r="P216" s="2485"/>
      <c r="Q216" s="2485"/>
      <c r="R216" s="2485"/>
      <c r="S216" s="2485"/>
      <c r="T216" s="2485"/>
      <c r="U216" s="2485"/>
      <c r="V216" s="2485"/>
      <c r="W216" s="2485"/>
    </row>
    <row r="217" spans="2:23" ht="34.5" customHeight="1" x14ac:dyDescent="0.45">
      <c r="B217" s="234">
        <v>13</v>
      </c>
      <c r="C217" s="2476" t="s">
        <v>2342</v>
      </c>
      <c r="D217" s="2476"/>
      <c r="E217" s="2476"/>
      <c r="F217" s="2476"/>
      <c r="G217" s="2476"/>
      <c r="H217" s="2485"/>
      <c r="I217" s="2485"/>
      <c r="J217" s="2485"/>
      <c r="K217" s="2485"/>
      <c r="L217" s="2485"/>
      <c r="M217" s="2485"/>
      <c r="N217" s="2485"/>
      <c r="O217" s="2485"/>
      <c r="P217" s="2485"/>
      <c r="Q217" s="2485"/>
      <c r="R217" s="2485"/>
      <c r="S217" s="2485"/>
      <c r="T217" s="2485"/>
      <c r="U217" s="2485"/>
      <c r="V217" s="2485"/>
      <c r="W217" s="2485"/>
    </row>
    <row r="218" spans="2:23" ht="15" customHeight="1" x14ac:dyDescent="0.45">
      <c r="B218" s="239" t="s">
        <v>2343</v>
      </c>
      <c r="C218" s="2474" t="s">
        <v>2231</v>
      </c>
      <c r="D218" s="2474"/>
      <c r="E218" s="2474"/>
      <c r="F218" s="2474"/>
      <c r="G218" s="2474"/>
      <c r="H218" s="2488"/>
      <c r="I218" s="2488"/>
      <c r="J218" s="2488"/>
      <c r="K218" s="2488"/>
      <c r="L218" s="2488"/>
      <c r="M218" s="2488"/>
      <c r="N218" s="2488"/>
      <c r="O218" s="2488"/>
      <c r="P218" s="2488"/>
      <c r="Q218" s="2488"/>
      <c r="R218" s="2488"/>
      <c r="S218" s="2488"/>
      <c r="T218" s="2488"/>
      <c r="U218" s="2488"/>
      <c r="V218" s="2488"/>
      <c r="W218" s="2488"/>
    </row>
    <row r="219" spans="2:23" ht="15" customHeight="1" x14ac:dyDescent="0.45">
      <c r="B219" s="244"/>
      <c r="C219" s="2474" t="s">
        <v>2232</v>
      </c>
      <c r="D219" s="2474"/>
      <c r="E219" s="2474"/>
      <c r="F219" s="2474"/>
      <c r="G219" s="2474"/>
      <c r="H219" s="2488"/>
      <c r="I219" s="2488"/>
      <c r="J219" s="2488"/>
      <c r="K219" s="2488"/>
      <c r="L219" s="2488"/>
      <c r="M219" s="2488"/>
      <c r="N219" s="2488"/>
      <c r="O219" s="2488"/>
      <c r="P219" s="2488"/>
      <c r="Q219" s="2488"/>
      <c r="R219" s="2488"/>
      <c r="S219" s="2488"/>
      <c r="T219" s="2488"/>
      <c r="U219" s="2488"/>
      <c r="V219" s="2488"/>
      <c r="W219" s="2488"/>
    </row>
    <row r="220" spans="2:23" ht="15" customHeight="1" x14ac:dyDescent="0.45">
      <c r="B220" s="239" t="s">
        <v>2344</v>
      </c>
      <c r="C220" s="2474" t="s">
        <v>2233</v>
      </c>
      <c r="D220" s="2474"/>
      <c r="E220" s="2474"/>
      <c r="F220" s="2474"/>
      <c r="G220" s="2474"/>
      <c r="H220" s="2488"/>
      <c r="I220" s="2488"/>
      <c r="J220" s="2488"/>
      <c r="K220" s="2488"/>
      <c r="L220" s="2488"/>
      <c r="M220" s="2488"/>
      <c r="N220" s="2488"/>
      <c r="O220" s="2488"/>
      <c r="P220" s="2488"/>
      <c r="Q220" s="2488"/>
      <c r="R220" s="2488"/>
      <c r="S220" s="2488"/>
      <c r="T220" s="2488"/>
      <c r="U220" s="2488"/>
      <c r="V220" s="2488"/>
      <c r="W220" s="2488"/>
    </row>
    <row r="221" spans="2:23" ht="15" customHeight="1" x14ac:dyDescent="0.45">
      <c r="B221" s="239" t="s">
        <v>2345</v>
      </c>
      <c r="C221" s="2474" t="s">
        <v>2234</v>
      </c>
      <c r="D221" s="2474"/>
      <c r="E221" s="2474"/>
      <c r="F221" s="2474"/>
      <c r="G221" s="2474"/>
      <c r="H221" s="2488"/>
      <c r="I221" s="2488"/>
      <c r="J221" s="2488"/>
      <c r="K221" s="2488"/>
      <c r="L221" s="2488"/>
      <c r="M221" s="2488"/>
      <c r="N221" s="2488"/>
      <c r="O221" s="2488"/>
      <c r="P221" s="2488"/>
      <c r="Q221" s="2488"/>
      <c r="R221" s="2488"/>
      <c r="S221" s="2488"/>
      <c r="T221" s="2488"/>
      <c r="U221" s="2488"/>
      <c r="V221" s="2488"/>
      <c r="W221" s="2488"/>
    </row>
    <row r="222" spans="2:23" ht="15" customHeight="1" x14ac:dyDescent="0.45">
      <c r="B222" s="239" t="s">
        <v>2346</v>
      </c>
      <c r="C222" s="2474" t="s">
        <v>2235</v>
      </c>
      <c r="D222" s="2474"/>
      <c r="E222" s="2474"/>
      <c r="F222" s="2474"/>
      <c r="G222" s="2474"/>
      <c r="H222" s="2488"/>
      <c r="I222" s="2488"/>
      <c r="J222" s="2488"/>
      <c r="K222" s="2488"/>
      <c r="L222" s="2488"/>
      <c r="M222" s="2488"/>
      <c r="N222" s="2488"/>
      <c r="O222" s="2488"/>
      <c r="P222" s="2488"/>
      <c r="Q222" s="2488"/>
      <c r="R222" s="2488"/>
      <c r="S222" s="2488"/>
      <c r="T222" s="2488"/>
      <c r="U222" s="2488"/>
      <c r="V222" s="2488"/>
      <c r="W222" s="2488"/>
    </row>
    <row r="223" spans="2:23" ht="99" customHeight="1" x14ac:dyDescent="0.45">
      <c r="B223" s="234" t="s">
        <v>2347</v>
      </c>
      <c r="C223" s="2476" t="s">
        <v>2348</v>
      </c>
      <c r="D223" s="2476"/>
      <c r="E223" s="2476"/>
      <c r="F223" s="2476"/>
      <c r="G223" s="2476"/>
      <c r="H223" s="2485"/>
      <c r="I223" s="2485"/>
      <c r="J223" s="2485"/>
      <c r="K223" s="2485"/>
      <c r="L223" s="2485"/>
      <c r="M223" s="2485"/>
      <c r="N223" s="2485"/>
      <c r="O223" s="2485"/>
      <c r="P223" s="2485"/>
      <c r="Q223" s="2485"/>
      <c r="R223" s="2485"/>
      <c r="S223" s="2485"/>
      <c r="T223" s="2485"/>
      <c r="U223" s="2485"/>
      <c r="V223" s="2485"/>
      <c r="W223" s="2485"/>
    </row>
    <row r="224" spans="2:23" x14ac:dyDescent="0.45">
      <c r="B224" s="234">
        <v>15</v>
      </c>
      <c r="C224" s="2476" t="s">
        <v>2238</v>
      </c>
      <c r="D224" s="2476"/>
      <c r="E224" s="2476"/>
      <c r="F224" s="2476"/>
      <c r="G224" s="2476"/>
      <c r="H224" s="2485"/>
      <c r="I224" s="2485"/>
      <c r="J224" s="2485"/>
      <c r="K224" s="2485"/>
      <c r="L224" s="2485"/>
      <c r="M224" s="2485"/>
      <c r="N224" s="2485"/>
      <c r="O224" s="2485"/>
      <c r="P224" s="2485"/>
      <c r="Q224" s="2485"/>
      <c r="R224" s="2485"/>
      <c r="S224" s="2485"/>
      <c r="T224" s="2485"/>
      <c r="U224" s="2485"/>
      <c r="V224" s="2485"/>
      <c r="W224" s="2485"/>
    </row>
    <row r="225" spans="2:23" ht="15" customHeight="1" x14ac:dyDescent="0.45">
      <c r="B225" s="239" t="s">
        <v>2138</v>
      </c>
      <c r="C225" s="2474" t="s">
        <v>2264</v>
      </c>
      <c r="D225" s="2474"/>
      <c r="E225" s="2474"/>
      <c r="F225" s="2474"/>
      <c r="G225" s="2474"/>
      <c r="H225" s="2488"/>
      <c r="I225" s="2488"/>
      <c r="J225" s="2488"/>
      <c r="K225" s="2488"/>
      <c r="L225" s="2488"/>
      <c r="M225" s="2488"/>
      <c r="N225" s="2488"/>
      <c r="O225" s="2488"/>
      <c r="P225" s="2488"/>
      <c r="Q225" s="2488"/>
      <c r="R225" s="2488"/>
      <c r="S225" s="2488"/>
      <c r="T225" s="2488"/>
      <c r="U225" s="2488"/>
      <c r="V225" s="2488"/>
      <c r="W225" s="2488"/>
    </row>
    <row r="226" spans="2:23" ht="15" customHeight="1" x14ac:dyDescent="0.45">
      <c r="B226" s="239" t="s">
        <v>2139</v>
      </c>
      <c r="C226" s="2474" t="s">
        <v>2264</v>
      </c>
      <c r="D226" s="2474"/>
      <c r="E226" s="2474"/>
      <c r="F226" s="2474"/>
      <c r="G226" s="2474"/>
      <c r="H226" s="2488"/>
      <c r="I226" s="2488"/>
      <c r="J226" s="2488"/>
      <c r="K226" s="2488"/>
      <c r="L226" s="2488"/>
      <c r="M226" s="2488"/>
      <c r="N226" s="2488"/>
      <c r="O226" s="2488"/>
      <c r="P226" s="2488"/>
      <c r="Q226" s="2488"/>
      <c r="R226" s="2488"/>
      <c r="S226" s="2488"/>
      <c r="T226" s="2488"/>
      <c r="U226" s="2488"/>
      <c r="V226" s="2488"/>
      <c r="W226" s="2488"/>
    </row>
    <row r="227" spans="2:23" ht="15" customHeight="1" x14ac:dyDescent="0.45">
      <c r="B227" s="239" t="s">
        <v>2140</v>
      </c>
      <c r="C227" s="2474" t="s">
        <v>2267</v>
      </c>
      <c r="D227" s="2474"/>
      <c r="E227" s="2474"/>
      <c r="F227" s="2474"/>
      <c r="G227" s="2474"/>
      <c r="H227" s="2488"/>
      <c r="I227" s="2488"/>
      <c r="J227" s="2488"/>
      <c r="K227" s="2488"/>
      <c r="L227" s="2488"/>
      <c r="M227" s="2488"/>
      <c r="N227" s="2488"/>
      <c r="O227" s="2488"/>
      <c r="P227" s="2488"/>
      <c r="Q227" s="2488"/>
      <c r="R227" s="2488"/>
      <c r="S227" s="2488"/>
      <c r="T227" s="2488"/>
      <c r="U227" s="2488"/>
      <c r="V227" s="2488"/>
      <c r="W227" s="2488"/>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89" t="s">
        <v>405</v>
      </c>
      <c r="C230" s="2489"/>
      <c r="D230" s="2489"/>
      <c r="E230" s="2489"/>
      <c r="P230" s="2490" t="s">
        <v>2350</v>
      </c>
      <c r="Q230" s="2490"/>
      <c r="R230" s="2490"/>
      <c r="S230" s="2490"/>
      <c r="T230" s="2490"/>
      <c r="U230" s="2490"/>
      <c r="V230" s="2490"/>
      <c r="W230" s="2490"/>
    </row>
    <row r="231" spans="2:23" ht="17.5" x14ac:dyDescent="0.45">
      <c r="B231" s="2491" t="s">
        <v>2351</v>
      </c>
      <c r="C231" s="2491"/>
      <c r="D231" s="2491"/>
      <c r="E231" s="2491"/>
      <c r="P231" s="2489" t="s">
        <v>2352</v>
      </c>
      <c r="Q231" s="2489"/>
      <c r="R231" s="2489"/>
      <c r="S231" s="2489"/>
      <c r="T231" s="2489"/>
      <c r="U231" s="2489"/>
      <c r="V231" s="2489"/>
      <c r="W231" s="2489"/>
    </row>
    <row r="232" spans="2:23" ht="17.5" x14ac:dyDescent="0.45">
      <c r="B232" s="2491" t="s">
        <v>2353</v>
      </c>
      <c r="C232" s="2491"/>
      <c r="D232" s="2491"/>
      <c r="E232" s="2491"/>
      <c r="P232" s="2490" t="s">
        <v>403</v>
      </c>
      <c r="Q232" s="2490"/>
      <c r="R232" s="2490"/>
      <c r="S232" s="2490"/>
      <c r="T232" s="2490"/>
      <c r="U232" s="2490"/>
      <c r="V232" s="2490"/>
      <c r="W232" s="249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89">
        <f>KB_GD</f>
        <v>0</v>
      </c>
      <c r="Q239" s="2489"/>
      <c r="R239" s="2489"/>
      <c r="S239" s="2489"/>
      <c r="T239" s="2489"/>
      <c r="U239" s="2489"/>
      <c r="V239" s="2489"/>
      <c r="W239" s="2489"/>
    </row>
  </sheetData>
  <mergeCells count="1241">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73" t="s">
        <v>370</v>
      </c>
      <c r="F6" s="2373"/>
      <c r="G6" s="2373"/>
      <c r="H6" s="2373"/>
      <c r="I6" s="2373"/>
    </row>
    <row r="7" spans="5:9" ht="9" customHeight="1" x14ac:dyDescent="0.45">
      <c r="E7" s="2394" t="s">
        <v>408</v>
      </c>
      <c r="F7" s="2394"/>
      <c r="G7" s="2394"/>
      <c r="H7" s="2394"/>
      <c r="I7" s="2394"/>
    </row>
    <row r="8" spans="5:9" ht="9.75" customHeight="1" x14ac:dyDescent="0.45"/>
    <row r="9" spans="5:9" ht="21" x14ac:dyDescent="0.55000000000000004">
      <c r="E9" s="2374" t="s">
        <v>1582</v>
      </c>
      <c r="F9" s="2374"/>
      <c r="G9" s="2374"/>
      <c r="H9" s="2374"/>
      <c r="I9" s="2374"/>
    </row>
    <row r="10" spans="5:9" x14ac:dyDescent="0.45">
      <c r="E10" s="2375" t="s">
        <v>4172</v>
      </c>
      <c r="F10" s="2375"/>
      <c r="G10" s="2375"/>
      <c r="H10" s="2375"/>
      <c r="I10" s="2375"/>
    </row>
    <row r="11" spans="5:9" ht="16.5" x14ac:dyDescent="0.45">
      <c r="E11" s="2376" t="str">
        <f>"[01] Kỳ tính thuế: Năm "&amp;YEAR(KB_Den)</f>
        <v>[01] Kỳ tính thuế: Năm 2026</v>
      </c>
      <c r="F11" s="2376"/>
      <c r="G11" s="2376"/>
      <c r="H11" s="2376"/>
      <c r="I11" s="2376"/>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COUNTA(PL_051!$C$23:$C$24)+COUNTA(PL_052!$C$20:$C$21)</f>
        <v>0</v>
      </c>
    </row>
    <row r="27" spans="5:9" x14ac:dyDescent="0.45">
      <c r="E27" s="2493"/>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73" t="s">
        <v>370</v>
      </c>
      <c r="F6" s="2373"/>
      <c r="G6" s="2373"/>
      <c r="H6" s="2373"/>
      <c r="I6" s="2373"/>
    </row>
    <row r="7" spans="5:9" x14ac:dyDescent="0.45">
      <c r="E7" s="2394" t="s">
        <v>408</v>
      </c>
      <c r="F7" s="2394"/>
      <c r="G7" s="2394"/>
      <c r="H7" s="2394"/>
      <c r="I7" s="2394"/>
    </row>
    <row r="9" spans="5:9" ht="21" x14ac:dyDescent="0.55000000000000004">
      <c r="E9" s="2374" t="s">
        <v>4145</v>
      </c>
      <c r="F9" s="2374"/>
      <c r="G9" s="2374"/>
      <c r="H9" s="2374"/>
      <c r="I9" s="2374"/>
    </row>
    <row r="10" spans="5:9" x14ac:dyDescent="0.45">
      <c r="E10" s="2495" t="s">
        <v>4146</v>
      </c>
      <c r="F10" s="2375"/>
      <c r="G10" s="2375"/>
      <c r="H10" s="2375"/>
      <c r="I10" s="2375"/>
    </row>
    <row r="11" spans="5:9" ht="16.5" x14ac:dyDescent="0.45">
      <c r="E11" s="2376" t="str">
        <f>"[01] Kỳ tính thuế: "&amp;IF('05KK_02KK'!$G$95="tháng","Tháng ","Quý ")&amp;'05KK_02KK'!$G$96&amp;" năm "&amp;YEAR(KB_Den)</f>
        <v>[01] Kỳ tính thuế: Quý III năm 2026</v>
      </c>
      <c r="F11" s="2376"/>
      <c r="G11" s="2376"/>
      <c r="H11" s="2376"/>
      <c r="I11" s="2376"/>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6" t="s">
        <v>1583</v>
      </c>
      <c r="F10" s="2496"/>
      <c r="G10" s="2496"/>
      <c r="H10" s="2496"/>
      <c r="I10" s="2496"/>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7" t="s">
        <v>1658</v>
      </c>
      <c r="F104" s="2496"/>
      <c r="G104" s="2496"/>
      <c r="H104" s="2496"/>
      <c r="I104" s="2496"/>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04:I104"/>
    <mergeCell ref="E105:I105"/>
    <mergeCell ref="E106:I106"/>
    <mergeCell ref="E119:E120"/>
    <mergeCell ref="E12:I12"/>
    <mergeCell ref="E27:E28"/>
    <mergeCell ref="E99:I99"/>
    <mergeCell ref="E100:I100"/>
    <mergeCell ref="E101:I101"/>
    <mergeCell ref="E103:I103"/>
    <mergeCell ref="E11:I11"/>
    <mergeCell ref="E5:I5"/>
    <mergeCell ref="E6:I6"/>
    <mergeCell ref="E7:I7"/>
    <mergeCell ref="E9:I9"/>
    <mergeCell ref="E10:I10"/>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76" t="str">
        <f>"[01] Kỳ tính thuế: Năm "&amp;KB_Nam</f>
        <v>[01] Kỳ tính thuế: Năm 2026</v>
      </c>
      <c r="C8" s="2376"/>
      <c r="D8" s="2376"/>
      <c r="E8" s="2376"/>
      <c r="F8" s="2376"/>
      <c r="G8" s="2376"/>
      <c r="H8" s="2376"/>
      <c r="I8" s="2376"/>
      <c r="J8" s="2376"/>
      <c r="K8" s="2376"/>
      <c r="L8" s="2376"/>
      <c r="M8" s="2376"/>
      <c r="N8" s="2376"/>
      <c r="O8" s="2376"/>
      <c r="P8" s="2376"/>
      <c r="Q8" s="2376"/>
      <c r="R8" s="2376"/>
      <c r="S8" s="2376"/>
      <c r="T8" s="2376"/>
    </row>
    <row r="9" spans="2:20" ht="16.5" x14ac:dyDescent="0.45">
      <c r="B9" s="2504" t="s">
        <v>1617</v>
      </c>
      <c r="C9" s="2376"/>
      <c r="D9" s="2376"/>
      <c r="E9" s="2376"/>
      <c r="F9" s="2376"/>
      <c r="G9" s="2376"/>
      <c r="H9" s="2376"/>
      <c r="I9" s="2376"/>
      <c r="J9" s="2376"/>
      <c r="K9" s="2376"/>
      <c r="L9" s="2376"/>
      <c r="M9" s="2376"/>
      <c r="N9" s="2376"/>
      <c r="O9" s="2376"/>
      <c r="P9" s="2376"/>
      <c r="Q9" s="2376"/>
      <c r="R9" s="2376"/>
      <c r="S9" s="2376"/>
      <c r="T9" s="2376"/>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3"/>
      <c r="C16" s="2384"/>
      <c r="D16" s="2384"/>
      <c r="E16" s="2384"/>
      <c r="F16" s="2384"/>
      <c r="G16" s="2384"/>
      <c r="H16" s="2384"/>
      <c r="I16" s="2384"/>
      <c r="J16" s="2384"/>
      <c r="K16" s="2384"/>
      <c r="L16" s="2384"/>
      <c r="M16" s="2384"/>
      <c r="N16" s="2384"/>
      <c r="O16" s="2384"/>
      <c r="P16" s="2384"/>
      <c r="Q16" s="2384"/>
      <c r="R16" s="2384"/>
      <c r="S16" s="2384"/>
      <c r="T16" s="2385"/>
    </row>
    <row r="17" spans="2:20" x14ac:dyDescent="0.45">
      <c r="B17" s="2383"/>
      <c r="C17" s="2384"/>
      <c r="D17" s="2384"/>
      <c r="E17" s="2384"/>
      <c r="F17" s="2384"/>
      <c r="G17" s="2384" t="s">
        <v>503</v>
      </c>
      <c r="H17" s="2384" t="s">
        <v>1628</v>
      </c>
      <c r="I17" s="2384"/>
      <c r="J17" s="2384" t="s">
        <v>1659</v>
      </c>
      <c r="K17" s="2384" t="s">
        <v>1629</v>
      </c>
      <c r="L17" s="2384" t="s">
        <v>1630</v>
      </c>
      <c r="M17" s="2384" t="s">
        <v>1631</v>
      </c>
      <c r="N17" s="2384" t="s">
        <v>1632</v>
      </c>
      <c r="O17" s="2384"/>
      <c r="P17" s="2384"/>
      <c r="Q17" s="2384"/>
      <c r="R17" s="2384" t="s">
        <v>1633</v>
      </c>
      <c r="S17" s="2384" t="s">
        <v>1634</v>
      </c>
      <c r="T17" s="2385" t="s">
        <v>1635</v>
      </c>
    </row>
    <row r="18" spans="2:20" x14ac:dyDescent="0.45">
      <c r="B18" s="2383"/>
      <c r="C18" s="2384"/>
      <c r="D18" s="2384"/>
      <c r="E18" s="2384"/>
      <c r="F18" s="2384"/>
      <c r="G18" s="2384"/>
      <c r="H18" s="2384"/>
      <c r="I18" s="2384"/>
      <c r="J18" s="2384"/>
      <c r="K18" s="2384"/>
      <c r="L18" s="2384"/>
      <c r="M18" s="2384"/>
      <c r="N18" s="2384"/>
      <c r="O18" s="2384"/>
      <c r="P18" s="2384"/>
      <c r="Q18" s="2384"/>
      <c r="R18" s="2384"/>
      <c r="S18" s="2384"/>
      <c r="T18" s="2385"/>
    </row>
    <row r="19" spans="2:20" x14ac:dyDescent="0.45">
      <c r="B19" s="2383"/>
      <c r="C19" s="2384"/>
      <c r="D19" s="2384"/>
      <c r="E19" s="2384"/>
      <c r="F19" s="2384"/>
      <c r="G19" s="2384"/>
      <c r="H19" s="2384" t="s">
        <v>1636</v>
      </c>
      <c r="I19" s="2384" t="s">
        <v>1637</v>
      </c>
      <c r="J19" s="2384"/>
      <c r="K19" s="2384"/>
      <c r="L19" s="2384"/>
      <c r="M19" s="2384"/>
      <c r="N19" s="2384"/>
      <c r="O19" s="2384"/>
      <c r="P19" s="2384"/>
      <c r="Q19" s="2384"/>
      <c r="R19" s="2384"/>
      <c r="S19" s="2384"/>
      <c r="T19" s="2385"/>
    </row>
    <row r="20" spans="2:20" x14ac:dyDescent="0.45">
      <c r="B20" s="2383"/>
      <c r="C20" s="2384"/>
      <c r="D20" s="2384"/>
      <c r="E20" s="2384"/>
      <c r="F20" s="2384"/>
      <c r="G20" s="2384"/>
      <c r="H20" s="2384"/>
      <c r="I20" s="2384"/>
      <c r="J20" s="2384"/>
      <c r="K20" s="2384"/>
      <c r="L20" s="2384"/>
      <c r="M20" s="2384"/>
      <c r="N20" s="2384"/>
      <c r="O20" s="2384"/>
      <c r="P20" s="2384"/>
      <c r="Q20" s="2384"/>
      <c r="R20" s="2384"/>
      <c r="S20" s="2384"/>
      <c r="T20" s="2385"/>
    </row>
    <row r="21" spans="2:20" x14ac:dyDescent="0.45">
      <c r="B21" s="2215"/>
      <c r="C21" s="2211"/>
      <c r="D21" s="2211"/>
      <c r="E21" s="2211"/>
      <c r="F21" s="2211"/>
      <c r="G21" s="2211"/>
      <c r="H21" s="2211"/>
      <c r="I21" s="2211"/>
      <c r="J21" s="2211"/>
      <c r="K21" s="2211"/>
      <c r="L21" s="2211"/>
      <c r="M21" s="2211"/>
      <c r="N21" s="2211"/>
      <c r="O21" s="2211"/>
      <c r="P21" s="2211"/>
      <c r="Q21" s="2211"/>
      <c r="R21" s="2211"/>
      <c r="S21" s="2211"/>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37633B4B-4182-4262-B803-AF9C45C39C67}"/>
    </customSheetView>
  </customSheetViews>
  <mergeCells count="28">
    <mergeCell ref="R17:R21"/>
    <mergeCell ref="S17:S21"/>
    <mergeCell ref="T17:T21"/>
    <mergeCell ref="P15:P21"/>
    <mergeCell ref="Q15:Q21"/>
    <mergeCell ref="R15:T16"/>
    <mergeCell ref="H19:H21"/>
    <mergeCell ref="I19:I21"/>
    <mergeCell ref="G15:I16"/>
    <mergeCell ref="J15:N16"/>
    <mergeCell ref="O15:O21"/>
    <mergeCell ref="G17:G21"/>
    <mergeCell ref="H17:I18"/>
    <mergeCell ref="J17:J21"/>
    <mergeCell ref="L17:L21"/>
    <mergeCell ref="M17:M21"/>
    <mergeCell ref="N17:N21"/>
    <mergeCell ref="K17:K21"/>
    <mergeCell ref="B5:T5"/>
    <mergeCell ref="B6:T6"/>
    <mergeCell ref="B7:T7"/>
    <mergeCell ref="B8:T8"/>
    <mergeCell ref="B9:T9"/>
    <mergeCell ref="B15:B21"/>
    <mergeCell ref="C15:C21"/>
    <mergeCell ref="D15:D21"/>
    <mergeCell ref="E15:E21"/>
    <mergeCell ref="F15:F21"/>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74" t="s">
        <v>670</v>
      </c>
      <c r="C5" s="2374"/>
      <c r="D5" s="2374"/>
      <c r="E5" s="2374"/>
      <c r="F5" s="2374"/>
      <c r="G5" s="2374"/>
      <c r="H5" s="2374"/>
      <c r="I5" s="2374"/>
      <c r="J5" s="2374"/>
      <c r="K5" s="2374"/>
      <c r="L5" s="2374"/>
      <c r="M5" s="2374"/>
    </row>
    <row r="6" spans="2:13" ht="21" x14ac:dyDescent="0.45">
      <c r="B6" s="2505" t="s">
        <v>1662</v>
      </c>
      <c r="C6" s="2506"/>
      <c r="D6" s="2506"/>
      <c r="E6" s="2506"/>
      <c r="F6" s="2506"/>
      <c r="G6" s="2506"/>
      <c r="H6" s="2506"/>
      <c r="I6" s="2506"/>
      <c r="J6" s="2506"/>
      <c r="K6" s="2506"/>
      <c r="L6" s="2506"/>
      <c r="M6" s="2506"/>
    </row>
    <row r="7" spans="2:13" x14ac:dyDescent="0.45">
      <c r="B7" s="2503" t="s">
        <v>1661</v>
      </c>
      <c r="C7" s="2503"/>
      <c r="D7" s="2503"/>
      <c r="E7" s="2503"/>
      <c r="F7" s="2503"/>
      <c r="G7" s="2503"/>
      <c r="H7" s="2503"/>
      <c r="I7" s="2503"/>
      <c r="J7" s="2503"/>
      <c r="K7" s="2503"/>
      <c r="L7" s="2503"/>
      <c r="M7" s="2503"/>
    </row>
    <row r="8" spans="2:13" ht="16.5" x14ac:dyDescent="0.45">
      <c r="B8" s="2376" t="str">
        <f>"[01] Kỳ tính thuế: Năm "&amp;KB_Nam</f>
        <v>[01] Kỳ tính thuế: Năm 2026</v>
      </c>
      <c r="C8" s="2376"/>
      <c r="D8" s="2376"/>
      <c r="E8" s="2376"/>
      <c r="F8" s="2376"/>
      <c r="G8" s="2376"/>
      <c r="H8" s="2376"/>
      <c r="I8" s="2376"/>
      <c r="J8" s="2376"/>
      <c r="K8" s="2376"/>
      <c r="L8" s="2376"/>
      <c r="M8" s="2376"/>
    </row>
    <row r="9" spans="2:13" ht="16.5" x14ac:dyDescent="0.45">
      <c r="B9" s="2376" t="s">
        <v>1641</v>
      </c>
      <c r="C9" s="2376"/>
      <c r="D9" s="2376"/>
      <c r="E9" s="2376"/>
      <c r="F9" s="2376"/>
      <c r="G9" s="2376"/>
      <c r="H9" s="2376"/>
      <c r="I9" s="2376"/>
      <c r="J9" s="2376"/>
      <c r="K9" s="2376"/>
      <c r="L9" s="2376"/>
      <c r="M9" s="2376"/>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3"/>
      <c r="C16" s="2384"/>
      <c r="D16" s="2384"/>
      <c r="E16" s="2384"/>
      <c r="F16" s="2384"/>
      <c r="G16" s="2384" t="s">
        <v>503</v>
      </c>
      <c r="H16" s="2507" t="s">
        <v>1663</v>
      </c>
      <c r="I16" s="2384" t="s">
        <v>1646</v>
      </c>
      <c r="J16" s="2384"/>
      <c r="K16" s="2384" t="s">
        <v>503</v>
      </c>
      <c r="L16" s="2510" t="s">
        <v>1664</v>
      </c>
      <c r="M16" s="2385"/>
    </row>
    <row r="17" spans="2:13" ht="39" customHeight="1" x14ac:dyDescent="0.45">
      <c r="B17" s="2383"/>
      <c r="C17" s="2384"/>
      <c r="D17" s="2384"/>
      <c r="E17" s="2384"/>
      <c r="F17" s="2384"/>
      <c r="G17" s="2384"/>
      <c r="H17" s="2508"/>
      <c r="I17" s="2384" t="s">
        <v>1647</v>
      </c>
      <c r="J17" s="2384" t="s">
        <v>1637</v>
      </c>
      <c r="K17" s="2384"/>
      <c r="L17" s="2510"/>
      <c r="M17" s="2385"/>
    </row>
    <row r="18" spans="2:13" x14ac:dyDescent="0.45">
      <c r="B18" s="2215"/>
      <c r="C18" s="2211"/>
      <c r="D18" s="2211"/>
      <c r="E18" s="2211"/>
      <c r="F18" s="2211"/>
      <c r="G18" s="2211"/>
      <c r="H18" s="2509"/>
      <c r="I18" s="2211"/>
      <c r="J18" s="2211"/>
      <c r="K18" s="2211"/>
      <c r="L18" s="2507"/>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60E2B7A1-381A-4025-9690-6FCA003B917C}"/>
    </customSheetView>
  </customSheetViews>
  <mergeCells count="20">
    <mergeCell ref="G15:J15"/>
    <mergeCell ref="M15:M18"/>
    <mergeCell ref="G16:G18"/>
    <mergeCell ref="I16:J16"/>
    <mergeCell ref="I17:I18"/>
    <mergeCell ref="J17:J18"/>
    <mergeCell ref="H16:H18"/>
    <mergeCell ref="K15:L15"/>
    <mergeCell ref="K16:K18"/>
    <mergeCell ref="L16:L18"/>
    <mergeCell ref="B5:M5"/>
    <mergeCell ref="B6:M6"/>
    <mergeCell ref="B7:M7"/>
    <mergeCell ref="B8:M8"/>
    <mergeCell ref="B9:M9"/>
    <mergeCell ref="B15:B18"/>
    <mergeCell ref="C15:C18"/>
    <mergeCell ref="D15:D18"/>
    <mergeCell ref="E15:E18"/>
    <mergeCell ref="F15:F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D1B6EB01-3A38-4AA8-BB69-001292AFC76E}">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3E5B2D40-7354-4894-9540-49646AAEC88F}"/>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650" t="s">
        <v>2679</v>
      </c>
      <c r="C8" s="2650"/>
      <c r="D8" s="2650"/>
      <c r="E8" s="2650"/>
      <c r="F8" s="2650"/>
      <c r="G8" s="2650"/>
      <c r="H8" s="2650"/>
      <c r="I8" s="2650"/>
      <c r="J8" s="2650"/>
      <c r="K8" s="2650"/>
      <c r="L8" s="2650"/>
      <c r="M8" s="2650"/>
      <c r="N8" s="2650"/>
      <c r="O8" s="2650"/>
      <c r="P8" s="2650"/>
      <c r="Q8" s="2650"/>
      <c r="R8" s="2650"/>
      <c r="S8" s="2650"/>
      <c r="T8" s="2650"/>
      <c r="U8" s="2650"/>
      <c r="V8" s="2650"/>
      <c r="W8" s="2650"/>
      <c r="X8" s="2650"/>
      <c r="Y8" s="2650"/>
      <c r="Z8" s="2650"/>
      <c r="AA8" s="2650"/>
      <c r="AB8" s="2650"/>
      <c r="AC8" s="2650"/>
      <c r="AD8" s="2650"/>
      <c r="AE8" s="2650"/>
      <c r="AF8" s="2650"/>
      <c r="AG8" s="2650"/>
      <c r="AH8" s="2650"/>
      <c r="AI8" s="2650"/>
      <c r="AJ8" s="2650"/>
      <c r="AK8" s="2650"/>
      <c r="AL8" s="1453">
        <v>1</v>
      </c>
      <c r="AM8" s="1456"/>
    </row>
    <row r="9" spans="1:48" ht="16.5" x14ac:dyDescent="0.45">
      <c r="B9" s="2651" t="str">
        <f>+KQKD!E9</f>
        <v>TỪ THÁNG 1 ĐẾN THÁNG 9 NĂM 2026</v>
      </c>
      <c r="C9" s="2651"/>
      <c r="D9" s="2651"/>
      <c r="E9" s="2651"/>
      <c r="F9" s="2651"/>
      <c r="G9" s="2651"/>
      <c r="H9" s="2651"/>
      <c r="I9" s="2651"/>
      <c r="J9" s="2651"/>
      <c r="K9" s="2651"/>
      <c r="L9" s="2651"/>
      <c r="M9" s="2651"/>
      <c r="N9" s="2651"/>
      <c r="O9" s="2651"/>
      <c r="P9" s="2651"/>
      <c r="Q9" s="2651"/>
      <c r="R9" s="2651"/>
      <c r="S9" s="2651"/>
      <c r="T9" s="2651"/>
      <c r="U9" s="2651"/>
      <c r="V9" s="2651"/>
      <c r="W9" s="2651"/>
      <c r="X9" s="2651"/>
      <c r="Y9" s="2651"/>
      <c r="Z9" s="2651"/>
      <c r="AA9" s="2651"/>
      <c r="AB9" s="2651"/>
      <c r="AC9" s="2651"/>
      <c r="AD9" s="2651"/>
      <c r="AE9" s="2651"/>
      <c r="AF9" s="2651"/>
      <c r="AG9" s="2651"/>
      <c r="AH9" s="2651"/>
      <c r="AI9" s="2651"/>
      <c r="AJ9" s="2651"/>
      <c r="AK9" s="2651"/>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652" t="s">
        <v>2701</v>
      </c>
      <c r="D22" s="2652"/>
      <c r="E22" s="2652"/>
      <c r="F22" s="2652"/>
      <c r="G22" s="2652"/>
      <c r="H22" s="2652"/>
      <c r="I22" s="2652"/>
      <c r="J22" s="2652"/>
      <c r="K22" s="2652"/>
      <c r="L22" s="2652"/>
      <c r="M22" s="2652"/>
      <c r="N22" s="2652"/>
      <c r="O22" s="2652"/>
      <c r="P22" s="2652"/>
      <c r="Q22" s="2652"/>
      <c r="R22" s="2652"/>
      <c r="S22" s="2652"/>
      <c r="T22" s="2652"/>
      <c r="U22" s="2652"/>
      <c r="V22" s="2652"/>
      <c r="W22" s="2652"/>
      <c r="X22" s="2652"/>
      <c r="Y22" s="2652"/>
      <c r="Z22" s="2652"/>
      <c r="AA22" s="2652"/>
      <c r="AB22" s="2652"/>
      <c r="AC22" s="2652"/>
      <c r="AD22" s="2652"/>
      <c r="AE22" s="2652"/>
      <c r="AF22" s="2652"/>
      <c r="AG22" s="2652"/>
      <c r="AH22" s="2652"/>
      <c r="AI22" s="2652"/>
      <c r="AJ22" s="2652"/>
      <c r="AK22" s="2652"/>
      <c r="AL22" s="1453">
        <v>1</v>
      </c>
      <c r="AM22" s="1457" t="s">
        <v>2692</v>
      </c>
      <c r="AN22" s="317"/>
    </row>
    <row r="23" spans="2:40" s="311" customFormat="1" ht="14" x14ac:dyDescent="0.4">
      <c r="B23" s="328"/>
      <c r="C23" s="2652"/>
      <c r="D23" s="2652"/>
      <c r="E23" s="2652"/>
      <c r="F23" s="2652"/>
      <c r="G23" s="2652"/>
      <c r="H23" s="2652"/>
      <c r="I23" s="2652"/>
      <c r="J23" s="2652"/>
      <c r="K23" s="2652"/>
      <c r="L23" s="2652"/>
      <c r="M23" s="2652"/>
      <c r="N23" s="2652"/>
      <c r="O23" s="2652"/>
      <c r="P23" s="2652"/>
      <c r="Q23" s="2652"/>
      <c r="R23" s="2652"/>
      <c r="S23" s="2652"/>
      <c r="T23" s="2652"/>
      <c r="U23" s="2652"/>
      <c r="V23" s="2652"/>
      <c r="W23" s="2652"/>
      <c r="X23" s="2652"/>
      <c r="Y23" s="2652"/>
      <c r="Z23" s="2652"/>
      <c r="AA23" s="2652"/>
      <c r="AB23" s="2652"/>
      <c r="AC23" s="2652"/>
      <c r="AD23" s="2652"/>
      <c r="AE23" s="2652"/>
      <c r="AF23" s="2652"/>
      <c r="AG23" s="2652"/>
      <c r="AH23" s="2652"/>
      <c r="AI23" s="2652"/>
      <c r="AJ23" s="2652"/>
      <c r="AK23" s="2652"/>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652" t="s">
        <v>3068</v>
      </c>
      <c r="D32" s="2652"/>
      <c r="E32" s="2652"/>
      <c r="F32" s="2652"/>
      <c r="G32" s="2652"/>
      <c r="H32" s="2652"/>
      <c r="I32" s="2652"/>
      <c r="J32" s="2652"/>
      <c r="K32" s="2652"/>
      <c r="L32" s="2652"/>
      <c r="M32" s="2652"/>
      <c r="N32" s="2652"/>
      <c r="O32" s="2652"/>
      <c r="P32" s="2652"/>
      <c r="Q32" s="2652"/>
      <c r="R32" s="2652"/>
      <c r="S32" s="2652"/>
      <c r="T32" s="2652"/>
      <c r="U32" s="2652"/>
      <c r="V32" s="2652"/>
      <c r="W32" s="2652"/>
      <c r="X32" s="2652"/>
      <c r="Y32" s="2652"/>
      <c r="Z32" s="2652"/>
      <c r="AA32" s="2652"/>
      <c r="AB32" s="2652"/>
      <c r="AC32" s="2652"/>
      <c r="AD32" s="2652"/>
      <c r="AE32" s="2652"/>
      <c r="AF32" s="2652"/>
      <c r="AG32" s="2652"/>
      <c r="AH32" s="2652"/>
      <c r="AI32" s="2652"/>
      <c r="AJ32" s="2652"/>
      <c r="AK32" s="2652"/>
      <c r="AL32" s="1453">
        <v>1</v>
      </c>
      <c r="AM32" s="1456"/>
      <c r="AN32" s="317"/>
    </row>
    <row r="33" spans="2:40" s="311" customFormat="1" ht="14" x14ac:dyDescent="0.4">
      <c r="B33" s="328"/>
      <c r="C33" s="2652"/>
      <c r="D33" s="2652"/>
      <c r="E33" s="2652"/>
      <c r="F33" s="2652"/>
      <c r="G33" s="2652"/>
      <c r="H33" s="2652"/>
      <c r="I33" s="2652"/>
      <c r="J33" s="2652"/>
      <c r="K33" s="2652"/>
      <c r="L33" s="2652"/>
      <c r="M33" s="2652"/>
      <c r="N33" s="2652"/>
      <c r="O33" s="2652"/>
      <c r="P33" s="2652"/>
      <c r="Q33" s="2652"/>
      <c r="R33" s="2652"/>
      <c r="S33" s="2652"/>
      <c r="T33" s="2652"/>
      <c r="U33" s="2652"/>
      <c r="V33" s="2652"/>
      <c r="W33" s="2652"/>
      <c r="X33" s="2652"/>
      <c r="Y33" s="2652"/>
      <c r="Z33" s="2652"/>
      <c r="AA33" s="2652"/>
      <c r="AB33" s="2652"/>
      <c r="AC33" s="2652"/>
      <c r="AD33" s="2652"/>
      <c r="AE33" s="2652"/>
      <c r="AF33" s="2652"/>
      <c r="AG33" s="2652"/>
      <c r="AH33" s="2652"/>
      <c r="AI33" s="2652"/>
      <c r="AJ33" s="2652"/>
      <c r="AK33" s="2652"/>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624">
        <f>+SUMIF(CDSPS_TK,AM94,CDSPS_CKN)</f>
        <v>0</v>
      </c>
      <c r="Z94" s="2624"/>
      <c r="AA94" s="2624"/>
      <c r="AB94" s="2624"/>
      <c r="AC94" s="2624"/>
      <c r="AD94" s="2624"/>
      <c r="AE94" s="1335"/>
      <c r="AF94" s="2624">
        <f>+SUMIF(CDSPS_TK,AM94,CDSPS_DKN)</f>
        <v>0</v>
      </c>
      <c r="AG94" s="2624"/>
      <c r="AH94" s="2624"/>
      <c r="AI94" s="2624"/>
      <c r="AJ94" s="2624"/>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617">
        <f>+SUMIF(CDSPS_TK,AM95,CDSPS_CKN)</f>
        <v>0</v>
      </c>
      <c r="Z95" s="2617"/>
      <c r="AA95" s="2617"/>
      <c r="AB95" s="2617"/>
      <c r="AC95" s="2617"/>
      <c r="AD95" s="2617"/>
      <c r="AE95" s="1378"/>
      <c r="AF95" s="2617">
        <f>+SUMIF(CDSPS_TK,AM95,CDSPS_DKN)</f>
        <v>0</v>
      </c>
      <c r="AG95" s="2617"/>
      <c r="AH95" s="2617"/>
      <c r="AI95" s="2617"/>
      <c r="AJ95" s="2617"/>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617">
        <f>+SUMIF(CDSPS_TK,AM96,CDSPS_CKN)</f>
        <v>0</v>
      </c>
      <c r="Z96" s="2617"/>
      <c r="AA96" s="2617"/>
      <c r="AB96" s="2617"/>
      <c r="AC96" s="2617"/>
      <c r="AD96" s="2617"/>
      <c r="AE96" s="1378"/>
      <c r="AF96" s="2617">
        <f>+SUMIF(CDSPS_TK,AM96,CDSPS_DKN)</f>
        <v>0</v>
      </c>
      <c r="AG96" s="2617"/>
      <c r="AH96" s="2617"/>
      <c r="AI96" s="2617"/>
      <c r="AJ96" s="2617"/>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617">
        <f>+SUMIF(CDSPS_TK,AM97,CDSPS_CKN)</f>
        <v>0</v>
      </c>
      <c r="Z97" s="2617"/>
      <c r="AA97" s="2617"/>
      <c r="AB97" s="2617"/>
      <c r="AC97" s="2617"/>
      <c r="AD97" s="2617"/>
      <c r="AE97" s="1378"/>
      <c r="AF97" s="2617">
        <f>+SUMIF(CDSPS_TK,AM97,CDSPS_DKN)</f>
        <v>0</v>
      </c>
      <c r="AG97" s="2617"/>
      <c r="AH97" s="2617"/>
      <c r="AI97" s="2617"/>
      <c r="AJ97" s="2617"/>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637">
        <f>SUM(Y94:AC96)</f>
        <v>0</v>
      </c>
      <c r="Z98" s="2637"/>
      <c r="AA98" s="2637"/>
      <c r="AB98" s="2637"/>
      <c r="AC98" s="2637"/>
      <c r="AD98" s="2637"/>
      <c r="AE98" s="1381"/>
      <c r="AF98" s="2637">
        <f>SUM(AF94:AJ96)</f>
        <v>0</v>
      </c>
      <c r="AG98" s="2637"/>
      <c r="AH98" s="2637"/>
      <c r="AI98" s="2637"/>
      <c r="AJ98" s="2637"/>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85" t="s">
        <v>329</v>
      </c>
      <c r="O101" s="2585"/>
      <c r="P101" s="2585"/>
      <c r="Q101" s="2585"/>
      <c r="R101" s="2585"/>
      <c r="S101" s="2585"/>
      <c r="T101" s="2585"/>
      <c r="U101" s="2585"/>
      <c r="V101" s="2585"/>
      <c r="W101" s="2585"/>
      <c r="X101" s="2585"/>
      <c r="Y101" s="2585"/>
      <c r="Z101" s="2585" t="s">
        <v>330</v>
      </c>
      <c r="AA101" s="2585"/>
      <c r="AB101" s="2585"/>
      <c r="AC101" s="2585"/>
      <c r="AD101" s="2585"/>
      <c r="AE101" s="2585"/>
      <c r="AF101" s="2585"/>
      <c r="AG101" s="2585"/>
      <c r="AH101" s="2585"/>
      <c r="AI101" s="2585"/>
      <c r="AJ101" s="2585"/>
      <c r="AK101" s="2586"/>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77" t="s">
        <v>1168</v>
      </c>
      <c r="O102" s="2577"/>
      <c r="P102" s="2577"/>
      <c r="Q102" s="2577"/>
      <c r="R102" s="2577" t="s">
        <v>1169</v>
      </c>
      <c r="S102" s="2577"/>
      <c r="T102" s="2577"/>
      <c r="U102" s="2577"/>
      <c r="V102" s="2577" t="s">
        <v>2792</v>
      </c>
      <c r="W102" s="2577"/>
      <c r="X102" s="2577"/>
      <c r="Y102" s="2577"/>
      <c r="Z102" s="2577" t="s">
        <v>1168</v>
      </c>
      <c r="AA102" s="2577"/>
      <c r="AB102" s="2577"/>
      <c r="AC102" s="2577"/>
      <c r="AD102" s="2577" t="s">
        <v>1169</v>
      </c>
      <c r="AE102" s="2577"/>
      <c r="AF102" s="2577"/>
      <c r="AG102" s="2577"/>
      <c r="AH102" s="2577" t="s">
        <v>2792</v>
      </c>
      <c r="AI102" s="2577"/>
      <c r="AJ102" s="2577"/>
      <c r="AK102" s="2578"/>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36"/>
      <c r="S103" s="2536"/>
      <c r="T103" s="2536"/>
      <c r="U103" s="2536"/>
      <c r="V103" s="2536"/>
      <c r="W103" s="2536"/>
      <c r="X103" s="2536"/>
      <c r="Y103" s="2536"/>
      <c r="Z103" s="2528">
        <f>+Z104+Z106</f>
        <v>0</v>
      </c>
      <c r="AA103" s="2528"/>
      <c r="AB103" s="2528"/>
      <c r="AC103" s="2528"/>
      <c r="AD103" s="2536"/>
      <c r="AE103" s="2536"/>
      <c r="AF103" s="2536"/>
      <c r="AG103" s="2536"/>
      <c r="AH103" s="2536"/>
      <c r="AI103" s="2536"/>
      <c r="AJ103" s="2536"/>
      <c r="AK103" s="2604"/>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29">
        <f>+SUMIF(CDSPS_TK,AM104,CDSPS_CKN)</f>
        <v>0</v>
      </c>
      <c r="O104" s="2529"/>
      <c r="P104" s="2529"/>
      <c r="Q104" s="2529"/>
      <c r="R104" s="2521"/>
      <c r="S104" s="2521"/>
      <c r="T104" s="2521"/>
      <c r="U104" s="2521"/>
      <c r="V104" s="2521"/>
      <c r="W104" s="2521"/>
      <c r="X104" s="2521"/>
      <c r="Y104" s="2521"/>
      <c r="Z104" s="2529">
        <f>+SUMIF(CDSPS_TK,AM104,CDSPS_DKN)</f>
        <v>0</v>
      </c>
      <c r="AA104" s="2529"/>
      <c r="AB104" s="2529"/>
      <c r="AC104" s="2529"/>
      <c r="AD104" s="2521"/>
      <c r="AE104" s="2521"/>
      <c r="AF104" s="2521"/>
      <c r="AG104" s="2521"/>
      <c r="AH104" s="2521"/>
      <c r="AI104" s="2521"/>
      <c r="AJ104" s="2521"/>
      <c r="AK104" s="2603"/>
      <c r="AL104" s="1453">
        <f>IF(SUM(N104:AK104)&gt;0,1,0)</f>
        <v>0</v>
      </c>
      <c r="AM104" s="1459">
        <v>1211</v>
      </c>
      <c r="AN104" s="317"/>
    </row>
    <row r="105" spans="2:40" s="311" customFormat="1" ht="25.5" customHeight="1" x14ac:dyDescent="0.4">
      <c r="C105" s="2639" t="s">
        <v>1172</v>
      </c>
      <c r="D105" s="2640"/>
      <c r="E105" s="2640"/>
      <c r="F105" s="2640"/>
      <c r="G105" s="2541"/>
      <c r="H105" s="2541"/>
      <c r="I105" s="2541"/>
      <c r="J105" s="2541"/>
      <c r="K105" s="2541"/>
      <c r="L105" s="2541"/>
      <c r="M105" s="1377"/>
      <c r="N105" s="2521"/>
      <c r="O105" s="2521"/>
      <c r="P105" s="2521"/>
      <c r="Q105" s="2521"/>
      <c r="R105" s="2521"/>
      <c r="S105" s="2521"/>
      <c r="T105" s="2521"/>
      <c r="U105" s="2521"/>
      <c r="V105" s="2521"/>
      <c r="W105" s="2521"/>
      <c r="X105" s="2521"/>
      <c r="Y105" s="2521"/>
      <c r="Z105" s="2521"/>
      <c r="AA105" s="2521"/>
      <c r="AB105" s="2521"/>
      <c r="AC105" s="2521"/>
      <c r="AD105" s="2521"/>
      <c r="AE105" s="2521"/>
      <c r="AF105" s="2521"/>
      <c r="AG105" s="2521"/>
      <c r="AH105" s="2521"/>
      <c r="AI105" s="2521"/>
      <c r="AJ105" s="2521"/>
      <c r="AK105" s="2603"/>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29">
        <f>+SUMIF(CDSPS_TK,AM106,CDSPS_CKN)</f>
        <v>0</v>
      </c>
      <c r="O106" s="2529"/>
      <c r="P106" s="2529"/>
      <c r="Q106" s="2529"/>
      <c r="R106" s="2521"/>
      <c r="S106" s="2521"/>
      <c r="T106" s="2521"/>
      <c r="U106" s="2521"/>
      <c r="V106" s="2521"/>
      <c r="W106" s="2521"/>
      <c r="X106" s="2521"/>
      <c r="Y106" s="2521"/>
      <c r="Z106" s="2529">
        <f>+SUMIF(CDSPS_TK,AM106,CDSPS_DKN)</f>
        <v>0</v>
      </c>
      <c r="AA106" s="2529"/>
      <c r="AB106" s="2529"/>
      <c r="AC106" s="2529"/>
      <c r="AD106" s="2521"/>
      <c r="AE106" s="2521"/>
      <c r="AF106" s="2521"/>
      <c r="AG106" s="2521"/>
      <c r="AH106" s="2521"/>
      <c r="AI106" s="2521"/>
      <c r="AJ106" s="2521"/>
      <c r="AK106" s="2603"/>
      <c r="AL106" s="1453">
        <f t="shared" si="0"/>
        <v>0</v>
      </c>
      <c r="AM106" s="1459">
        <v>1212</v>
      </c>
      <c r="AN106" s="317"/>
    </row>
    <row r="107" spans="2:40" s="311" customFormat="1" ht="25.5" customHeight="1" x14ac:dyDescent="0.4">
      <c r="C107" s="2639" t="s">
        <v>2795</v>
      </c>
      <c r="D107" s="2640"/>
      <c r="E107" s="2640"/>
      <c r="F107" s="2640"/>
      <c r="G107" s="2541"/>
      <c r="H107" s="2541"/>
      <c r="I107" s="2541"/>
      <c r="J107" s="2541"/>
      <c r="K107" s="2541"/>
      <c r="L107" s="2541"/>
      <c r="M107" s="1377"/>
      <c r="N107" s="2521"/>
      <c r="O107" s="2521"/>
      <c r="P107" s="2521"/>
      <c r="Q107" s="2521"/>
      <c r="R107" s="2521"/>
      <c r="S107" s="2521"/>
      <c r="T107" s="2521"/>
      <c r="U107" s="2521"/>
      <c r="V107" s="2521"/>
      <c r="W107" s="2521"/>
      <c r="X107" s="2521"/>
      <c r="Y107" s="2521"/>
      <c r="Z107" s="2521"/>
      <c r="AA107" s="2521"/>
      <c r="AB107" s="2521"/>
      <c r="AC107" s="2521"/>
      <c r="AD107" s="2521"/>
      <c r="AE107" s="2521"/>
      <c r="AF107" s="2521"/>
      <c r="AG107" s="2521"/>
      <c r="AH107" s="2521"/>
      <c r="AI107" s="2521"/>
      <c r="AJ107" s="2521"/>
      <c r="AK107" s="2603"/>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21"/>
      <c r="O108" s="2521"/>
      <c r="P108" s="2521"/>
      <c r="Q108" s="2521"/>
      <c r="R108" s="2521"/>
      <c r="S108" s="2521"/>
      <c r="T108" s="2521"/>
      <c r="U108" s="2521"/>
      <c r="V108" s="2521"/>
      <c r="W108" s="2521"/>
      <c r="X108" s="2521"/>
      <c r="Y108" s="2521"/>
      <c r="Z108" s="2521"/>
      <c r="AA108" s="2521"/>
      <c r="AB108" s="2521"/>
      <c r="AC108" s="2521"/>
      <c r="AD108" s="2521"/>
      <c r="AE108" s="2521"/>
      <c r="AF108" s="2521"/>
      <c r="AG108" s="2521"/>
      <c r="AH108" s="2521"/>
      <c r="AI108" s="2521"/>
      <c r="AJ108" s="2521"/>
      <c r="AK108" s="2603"/>
      <c r="AL108" s="1453">
        <f t="shared" si="0"/>
        <v>0</v>
      </c>
      <c r="AM108" s="1456"/>
      <c r="AN108" s="317"/>
    </row>
    <row r="109" spans="2:40" s="311" customFormat="1" ht="27" customHeight="1" x14ac:dyDescent="0.4">
      <c r="C109" s="2639" t="s">
        <v>2797</v>
      </c>
      <c r="D109" s="2640"/>
      <c r="E109" s="2640"/>
      <c r="F109" s="2640"/>
      <c r="G109" s="2541"/>
      <c r="H109" s="2541"/>
      <c r="I109" s="2541"/>
      <c r="J109" s="2541"/>
      <c r="K109" s="2541"/>
      <c r="L109" s="2541"/>
      <c r="M109" s="1377"/>
      <c r="N109" s="2521"/>
      <c r="O109" s="2521"/>
      <c r="P109" s="2521"/>
      <c r="Q109" s="2521"/>
      <c r="R109" s="2521"/>
      <c r="S109" s="2521"/>
      <c r="T109" s="2521"/>
      <c r="U109" s="2521"/>
      <c r="V109" s="2521"/>
      <c r="W109" s="2521"/>
      <c r="X109" s="2521"/>
      <c r="Y109" s="2521"/>
      <c r="Z109" s="2521"/>
      <c r="AA109" s="2521"/>
      <c r="AB109" s="2521"/>
      <c r="AC109" s="2521"/>
      <c r="AD109" s="2521"/>
      <c r="AE109" s="2521"/>
      <c r="AF109" s="2521"/>
      <c r="AG109" s="2521"/>
      <c r="AH109" s="2521"/>
      <c r="AI109" s="2521"/>
      <c r="AJ109" s="2521"/>
      <c r="AK109" s="2603"/>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21"/>
      <c r="O110" s="2521"/>
      <c r="P110" s="2521"/>
      <c r="Q110" s="2521"/>
      <c r="R110" s="2521"/>
      <c r="S110" s="2521"/>
      <c r="T110" s="2521"/>
      <c r="U110" s="2521"/>
      <c r="V110" s="2521"/>
      <c r="W110" s="2521"/>
      <c r="X110" s="2521"/>
      <c r="Y110" s="2521"/>
      <c r="Z110" s="2521"/>
      <c r="AA110" s="2521"/>
      <c r="AB110" s="2521"/>
      <c r="AC110" s="2521"/>
      <c r="AD110" s="2521"/>
      <c r="AE110" s="2521"/>
      <c r="AF110" s="2521"/>
      <c r="AG110" s="2521"/>
      <c r="AH110" s="2521"/>
      <c r="AI110" s="2521"/>
      <c r="AJ110" s="2521"/>
      <c r="AK110" s="2603"/>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60"/>
      <c r="O111" s="2560"/>
      <c r="P111" s="2560"/>
      <c r="Q111" s="2560"/>
      <c r="R111" s="2560"/>
      <c r="S111" s="2560"/>
      <c r="T111" s="2560"/>
      <c r="U111" s="2560"/>
      <c r="V111" s="2560"/>
      <c r="W111" s="2560"/>
      <c r="X111" s="2560"/>
      <c r="Y111" s="2560"/>
      <c r="Z111" s="2560"/>
      <c r="AA111" s="2560"/>
      <c r="AB111" s="2560"/>
      <c r="AC111" s="2560"/>
      <c r="AD111" s="2560"/>
      <c r="AE111" s="2560"/>
      <c r="AF111" s="2560"/>
      <c r="AG111" s="2560"/>
      <c r="AH111" s="2560"/>
      <c r="AI111" s="2560"/>
      <c r="AJ111" s="2560"/>
      <c r="AK111" s="2649"/>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85" t="s">
        <v>329</v>
      </c>
      <c r="O112" s="2585"/>
      <c r="P112" s="2585"/>
      <c r="Q112" s="2585"/>
      <c r="R112" s="2585"/>
      <c r="S112" s="2585"/>
      <c r="T112" s="2585"/>
      <c r="U112" s="2585"/>
      <c r="V112" s="2585"/>
      <c r="W112" s="2585"/>
      <c r="X112" s="2585"/>
      <c r="Y112" s="2585"/>
      <c r="Z112" s="2585" t="s">
        <v>330</v>
      </c>
      <c r="AA112" s="2585"/>
      <c r="AB112" s="2585"/>
      <c r="AC112" s="2585"/>
      <c r="AD112" s="2585"/>
      <c r="AE112" s="2585"/>
      <c r="AF112" s="2585"/>
      <c r="AG112" s="2585"/>
      <c r="AH112" s="2585"/>
      <c r="AI112" s="2585"/>
      <c r="AJ112" s="2585"/>
      <c r="AK112" s="2586"/>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77" t="s">
        <v>1168</v>
      </c>
      <c r="O113" s="2577"/>
      <c r="P113" s="2577"/>
      <c r="Q113" s="2577"/>
      <c r="R113" s="2577" t="s">
        <v>2815</v>
      </c>
      <c r="S113" s="2577"/>
      <c r="T113" s="2577"/>
      <c r="U113" s="2577"/>
      <c r="V113" s="2577" t="s">
        <v>2792</v>
      </c>
      <c r="W113" s="2577"/>
      <c r="X113" s="2577"/>
      <c r="Y113" s="2577"/>
      <c r="Z113" s="2577" t="s">
        <v>1168</v>
      </c>
      <c r="AA113" s="2577"/>
      <c r="AB113" s="2577"/>
      <c r="AC113" s="2577"/>
      <c r="AD113" s="2577" t="s">
        <v>2815</v>
      </c>
      <c r="AE113" s="2577"/>
      <c r="AF113" s="2577"/>
      <c r="AG113" s="2577"/>
      <c r="AH113" s="2577" t="s">
        <v>2792</v>
      </c>
      <c r="AI113" s="2577"/>
      <c r="AJ113" s="2577"/>
      <c r="AK113" s="2578"/>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624">
        <f>+SUM(N115:Q118)</f>
        <v>0</v>
      </c>
      <c r="O114" s="2624"/>
      <c r="P114" s="2624"/>
      <c r="Q114" s="2624"/>
      <c r="R114" s="2624"/>
      <c r="S114" s="2624"/>
      <c r="T114" s="2624"/>
      <c r="U114" s="2624"/>
      <c r="V114" s="2624"/>
      <c r="W114" s="2624"/>
      <c r="X114" s="2624"/>
      <c r="Y114" s="2624"/>
      <c r="Z114" s="2624">
        <f>+SUM(Z115:AC118)</f>
        <v>0</v>
      </c>
      <c r="AA114" s="2624"/>
      <c r="AB114" s="2624"/>
      <c r="AC114" s="2624"/>
      <c r="AD114" s="2624"/>
      <c r="AE114" s="2624"/>
      <c r="AF114" s="2624"/>
      <c r="AG114" s="2624"/>
      <c r="AH114" s="2624"/>
      <c r="AI114" s="2624"/>
      <c r="AJ114" s="2624"/>
      <c r="AK114" s="262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617">
        <f>+SUMIF(CDSPS_TK,AM115,CDSPS_CKN)+SUMIF(CDSPS_TK,AN115,CDSPS_CKN)</f>
        <v>0</v>
      </c>
      <c r="O115" s="2617"/>
      <c r="P115" s="2617"/>
      <c r="Q115" s="2617"/>
      <c r="R115" s="2617"/>
      <c r="S115" s="2617"/>
      <c r="T115" s="2617"/>
      <c r="U115" s="2617"/>
      <c r="V115" s="2617"/>
      <c r="W115" s="2617"/>
      <c r="X115" s="2617"/>
      <c r="Y115" s="2617"/>
      <c r="Z115" s="2617">
        <f>+SUMIF(CDSPS_TK,AM115,CDSPS_DKN)+SUMIF(CDSPS_TK,AN115,CDSPS_DKN)</f>
        <v>0</v>
      </c>
      <c r="AA115" s="2617"/>
      <c r="AB115" s="2617"/>
      <c r="AC115" s="2617"/>
      <c r="AD115" s="2617"/>
      <c r="AE115" s="2617"/>
      <c r="AF115" s="2617"/>
      <c r="AG115" s="2617"/>
      <c r="AH115" s="2617"/>
      <c r="AI115" s="2617"/>
      <c r="AJ115" s="2617"/>
      <c r="AK115" s="2618"/>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617">
        <f>+SUMIF(CDSPS_TK,AM116,CDSPS_CKN)</f>
        <v>0</v>
      </c>
      <c r="O116" s="2617"/>
      <c r="P116" s="2617"/>
      <c r="Q116" s="2617"/>
      <c r="R116" s="2617"/>
      <c r="S116" s="2617"/>
      <c r="T116" s="2617"/>
      <c r="U116" s="2617"/>
      <c r="V116" s="2617"/>
      <c r="W116" s="2617"/>
      <c r="X116" s="2617"/>
      <c r="Y116" s="2617"/>
      <c r="Z116" s="2617">
        <f>+SUMIF(CDSPS_TK,AM116,CDSPS_DKN)</f>
        <v>0</v>
      </c>
      <c r="AA116" s="2617"/>
      <c r="AB116" s="2617"/>
      <c r="AC116" s="2617"/>
      <c r="AD116" s="2617"/>
      <c r="AE116" s="2617"/>
      <c r="AF116" s="2617"/>
      <c r="AG116" s="2617"/>
      <c r="AH116" s="2617"/>
      <c r="AI116" s="2617"/>
      <c r="AJ116" s="2617"/>
      <c r="AK116" s="2618"/>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617">
        <f>+SUMIF(CDSPS_TK,AM117,CDSPS_CKN)</f>
        <v>0</v>
      </c>
      <c r="O117" s="2617"/>
      <c r="P117" s="2617"/>
      <c r="Q117" s="2617"/>
      <c r="R117" s="2617"/>
      <c r="S117" s="2617"/>
      <c r="T117" s="2617"/>
      <c r="U117" s="2617"/>
      <c r="V117" s="2617"/>
      <c r="W117" s="2617"/>
      <c r="X117" s="2617"/>
      <c r="Y117" s="2617"/>
      <c r="Z117" s="2617">
        <f>+SUMIF(CDSPS_TK,AM117,CDSPS_DKN)</f>
        <v>0</v>
      </c>
      <c r="AA117" s="2617"/>
      <c r="AB117" s="2617"/>
      <c r="AC117" s="2617"/>
      <c r="AD117" s="2617"/>
      <c r="AE117" s="2617"/>
      <c r="AF117" s="2617"/>
      <c r="AG117" s="2617"/>
      <c r="AH117" s="2617"/>
      <c r="AI117" s="2617"/>
      <c r="AJ117" s="2617"/>
      <c r="AK117" s="2618"/>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617">
        <f>+SUMIF(CDSPS_TK,AM118,CDSPS_CKN)+SUMIF(CDSPS_TK,AN118,CDSPS_CKN)</f>
        <v>0</v>
      </c>
      <c r="O118" s="2617"/>
      <c r="P118" s="2617"/>
      <c r="Q118" s="2617"/>
      <c r="R118" s="2617"/>
      <c r="S118" s="2617"/>
      <c r="T118" s="2617"/>
      <c r="U118" s="2617"/>
      <c r="V118" s="2617"/>
      <c r="W118" s="2617"/>
      <c r="X118" s="2617"/>
      <c r="Y118" s="2617"/>
      <c r="Z118" s="2617">
        <f>+SUMIF(CDSPS_TK,AM118,CDSPS_DKN)+SUMIF(CDSPS_TK,AN118,CDSPS_DKN)</f>
        <v>0</v>
      </c>
      <c r="AA118" s="2617"/>
      <c r="AB118" s="2617"/>
      <c r="AC118" s="2617"/>
      <c r="AD118" s="2617"/>
      <c r="AE118" s="2617"/>
      <c r="AF118" s="2617"/>
      <c r="AG118" s="2617"/>
      <c r="AH118" s="2617"/>
      <c r="AI118" s="2617"/>
      <c r="AJ118" s="2617"/>
      <c r="AK118" s="2618"/>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617">
        <f>+SUM(N120:Q123)</f>
        <v>0</v>
      </c>
      <c r="O119" s="2617"/>
      <c r="P119" s="2617"/>
      <c r="Q119" s="2617"/>
      <c r="R119" s="2617"/>
      <c r="S119" s="2617"/>
      <c r="T119" s="2617"/>
      <c r="U119" s="2617"/>
      <c r="V119" s="2617"/>
      <c r="W119" s="2617"/>
      <c r="X119" s="2617"/>
      <c r="Y119" s="2617"/>
      <c r="Z119" s="2617">
        <f>+SUM(Z120:AC123)</f>
        <v>0</v>
      </c>
      <c r="AA119" s="2617"/>
      <c r="AB119" s="2617"/>
      <c r="AC119" s="2617"/>
      <c r="AD119" s="2617"/>
      <c r="AE119" s="2617"/>
      <c r="AF119" s="2617"/>
      <c r="AG119" s="2617"/>
      <c r="AH119" s="2617"/>
      <c r="AI119" s="2617"/>
      <c r="AJ119" s="2617"/>
      <c r="AK119" s="2618"/>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617">
        <f>+SUMIF(CDSPS_TK,AM120,CDSPS_CKN)</f>
        <v>0</v>
      </c>
      <c r="O120" s="2617"/>
      <c r="P120" s="2617"/>
      <c r="Q120" s="2617"/>
      <c r="R120" s="2617"/>
      <c r="S120" s="2617"/>
      <c r="T120" s="2617"/>
      <c r="U120" s="2617"/>
      <c r="V120" s="2617"/>
      <c r="W120" s="2617"/>
      <c r="X120" s="2617"/>
      <c r="Y120" s="2617"/>
      <c r="Z120" s="2617">
        <f>+SUMIF(CDSPS_TK,AM120,CDSPS_DKN)</f>
        <v>0</v>
      </c>
      <c r="AA120" s="2617"/>
      <c r="AB120" s="2617"/>
      <c r="AC120" s="2617"/>
      <c r="AD120" s="2617"/>
      <c r="AE120" s="2617"/>
      <c r="AF120" s="2617"/>
      <c r="AG120" s="2617"/>
      <c r="AH120" s="2617"/>
      <c r="AI120" s="2617"/>
      <c r="AJ120" s="2617"/>
      <c r="AK120" s="2618"/>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617">
        <v>0</v>
      </c>
      <c r="O121" s="2617"/>
      <c r="P121" s="2617"/>
      <c r="Q121" s="2617"/>
      <c r="R121" s="2617"/>
      <c r="S121" s="2617"/>
      <c r="T121" s="2617"/>
      <c r="U121" s="2617"/>
      <c r="V121" s="2617"/>
      <c r="W121" s="2617"/>
      <c r="X121" s="2617"/>
      <c r="Y121" s="2617"/>
      <c r="Z121" s="2617">
        <v>0</v>
      </c>
      <c r="AA121" s="2617"/>
      <c r="AB121" s="2617"/>
      <c r="AC121" s="2617"/>
      <c r="AD121" s="2617"/>
      <c r="AE121" s="2617"/>
      <c r="AF121" s="2617"/>
      <c r="AG121" s="2617"/>
      <c r="AH121" s="2617"/>
      <c r="AI121" s="2617"/>
      <c r="AJ121" s="2617"/>
      <c r="AK121" s="2618"/>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617">
        <v>0</v>
      </c>
      <c r="O122" s="2617"/>
      <c r="P122" s="2617"/>
      <c r="Q122" s="2617"/>
      <c r="R122" s="2617"/>
      <c r="S122" s="2617"/>
      <c r="T122" s="2617"/>
      <c r="U122" s="2617"/>
      <c r="V122" s="2617"/>
      <c r="W122" s="2617"/>
      <c r="X122" s="2617"/>
      <c r="Y122" s="2617"/>
      <c r="Z122" s="2617">
        <v>0</v>
      </c>
      <c r="AA122" s="2617"/>
      <c r="AB122" s="2617"/>
      <c r="AC122" s="2617"/>
      <c r="AD122" s="2617"/>
      <c r="AE122" s="2617"/>
      <c r="AF122" s="2617"/>
      <c r="AG122" s="2617"/>
      <c r="AH122" s="2617"/>
      <c r="AI122" s="2617"/>
      <c r="AJ122" s="2617"/>
      <c r="AK122" s="2618"/>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647">
        <f>+SUMIF(CDSPS_TK,AM123,CDSPS_CKN)</f>
        <v>0</v>
      </c>
      <c r="O123" s="2647"/>
      <c r="P123" s="2647"/>
      <c r="Q123" s="2647"/>
      <c r="R123" s="2647"/>
      <c r="S123" s="2647"/>
      <c r="T123" s="2647"/>
      <c r="U123" s="2647"/>
      <c r="V123" s="2647"/>
      <c r="W123" s="2647"/>
      <c r="X123" s="2647"/>
      <c r="Y123" s="2647"/>
      <c r="Z123" s="2647">
        <f>+SUMIF(CDSPS_TK,AM123,CDSPS_DKN)</f>
        <v>0</v>
      </c>
      <c r="AA123" s="2647"/>
      <c r="AB123" s="2647"/>
      <c r="AC123" s="2647"/>
      <c r="AD123" s="2647"/>
      <c r="AE123" s="2647"/>
      <c r="AF123" s="2647"/>
      <c r="AG123" s="2647"/>
      <c r="AH123" s="2647"/>
      <c r="AI123" s="2647"/>
      <c r="AJ123" s="2647"/>
      <c r="AK123" s="2648"/>
      <c r="AL123" s="1453">
        <f>IF(SUM(N123:AK123)&gt;0,1,0)</f>
        <v>0</v>
      </c>
      <c r="AM123" s="1459">
        <v>12883</v>
      </c>
      <c r="AN123" s="337" t="s">
        <v>2791</v>
      </c>
    </row>
    <row r="124" spans="3:40" s="311" customFormat="1" x14ac:dyDescent="0.4">
      <c r="C124" s="2643" t="s">
        <v>2800</v>
      </c>
      <c r="D124" s="2644"/>
      <c r="E124" s="2644"/>
      <c r="F124" s="2644"/>
      <c r="G124" s="2644"/>
      <c r="H124" s="2644"/>
      <c r="I124" s="2644"/>
      <c r="J124" s="2644"/>
      <c r="K124" s="2644"/>
      <c r="L124" s="2644"/>
      <c r="M124" s="2644"/>
      <c r="N124" s="2585" t="s">
        <v>329</v>
      </c>
      <c r="O124" s="2585"/>
      <c r="P124" s="2585"/>
      <c r="Q124" s="2585"/>
      <c r="R124" s="2585"/>
      <c r="S124" s="2585"/>
      <c r="T124" s="2585"/>
      <c r="U124" s="2585"/>
      <c r="V124" s="2585"/>
      <c r="W124" s="2585"/>
      <c r="X124" s="2585"/>
      <c r="Y124" s="2585"/>
      <c r="Z124" s="2585" t="s">
        <v>330</v>
      </c>
      <c r="AA124" s="2585"/>
      <c r="AB124" s="2585"/>
      <c r="AC124" s="2585"/>
      <c r="AD124" s="2585"/>
      <c r="AE124" s="2585"/>
      <c r="AF124" s="2585"/>
      <c r="AG124" s="2585"/>
      <c r="AH124" s="2585"/>
      <c r="AI124" s="2585"/>
      <c r="AJ124" s="2585"/>
      <c r="AK124" s="2586"/>
      <c r="AL124" s="1453">
        <f>IF(SUM(AL126:AL128)&gt;0,1,0)</f>
        <v>0</v>
      </c>
      <c r="AM124" s="1456"/>
      <c r="AN124" s="337" t="s">
        <v>2791</v>
      </c>
    </row>
    <row r="125" spans="3:40" s="311" customFormat="1" x14ac:dyDescent="0.4">
      <c r="C125" s="2645"/>
      <c r="D125" s="2646"/>
      <c r="E125" s="2646"/>
      <c r="F125" s="2646"/>
      <c r="G125" s="2646"/>
      <c r="H125" s="2646"/>
      <c r="I125" s="2646"/>
      <c r="J125" s="2646"/>
      <c r="K125" s="2646"/>
      <c r="L125" s="2646"/>
      <c r="M125" s="2646"/>
      <c r="N125" s="2577" t="s">
        <v>1168</v>
      </c>
      <c r="O125" s="2577"/>
      <c r="P125" s="2577"/>
      <c r="Q125" s="2577"/>
      <c r="R125" s="2577" t="s">
        <v>1207</v>
      </c>
      <c r="S125" s="2577"/>
      <c r="T125" s="2577"/>
      <c r="U125" s="2577"/>
      <c r="V125" s="2577" t="s">
        <v>2801</v>
      </c>
      <c r="W125" s="2577"/>
      <c r="X125" s="2577"/>
      <c r="Y125" s="2577"/>
      <c r="Z125" s="2577" t="s">
        <v>1168</v>
      </c>
      <c r="AA125" s="2577"/>
      <c r="AB125" s="2577"/>
      <c r="AC125" s="2577"/>
      <c r="AD125" s="2577" t="s">
        <v>1207</v>
      </c>
      <c r="AE125" s="2577"/>
      <c r="AF125" s="2577"/>
      <c r="AG125" s="2577"/>
      <c r="AH125" s="2577" t="s">
        <v>2801</v>
      </c>
      <c r="AI125" s="2577"/>
      <c r="AJ125" s="2577"/>
      <c r="AK125" s="2578"/>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36"/>
      <c r="S126" s="2536"/>
      <c r="T126" s="2536"/>
      <c r="U126" s="2536"/>
      <c r="V126" s="2536"/>
      <c r="W126" s="2536"/>
      <c r="X126" s="2536"/>
      <c r="Y126" s="2536"/>
      <c r="Z126" s="2528">
        <f>+SUMIF(CDSPS_TK,AM126,CDSPS_DKN)</f>
        <v>0</v>
      </c>
      <c r="AA126" s="2528"/>
      <c r="AB126" s="2528"/>
      <c r="AC126" s="2528"/>
      <c r="AD126" s="2536"/>
      <c r="AE126" s="2536"/>
      <c r="AF126" s="2536"/>
      <c r="AG126" s="2536"/>
      <c r="AH126" s="2536"/>
      <c r="AI126" s="2536"/>
      <c r="AJ126" s="2536"/>
      <c r="AK126" s="2604"/>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29">
        <f>+SUMIF(CDSPS_TK,AM127,CDSPS_CKN)</f>
        <v>0</v>
      </c>
      <c r="O127" s="2529"/>
      <c r="P127" s="2529"/>
      <c r="Q127" s="2529"/>
      <c r="R127" s="2521"/>
      <c r="S127" s="2521"/>
      <c r="T127" s="2521"/>
      <c r="U127" s="2521"/>
      <c r="V127" s="2521"/>
      <c r="W127" s="2521"/>
      <c r="X127" s="2521"/>
      <c r="Y127" s="2521"/>
      <c r="Z127" s="2529">
        <f>+SUMIF(CDSPS_TK,AM127,CDSPS_DKN)</f>
        <v>0</v>
      </c>
      <c r="AA127" s="2529"/>
      <c r="AB127" s="2529"/>
      <c r="AC127" s="2529"/>
      <c r="AD127" s="2521"/>
      <c r="AE127" s="2521"/>
      <c r="AF127" s="2521"/>
      <c r="AG127" s="2521"/>
      <c r="AH127" s="2521"/>
      <c r="AI127" s="2521"/>
      <c r="AJ127" s="2521"/>
      <c r="AK127" s="2603"/>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37">
        <f>+SUMIF(CDSPS_TK,AM128,CDSPS_CKN)</f>
        <v>0</v>
      </c>
      <c r="O128" s="2537"/>
      <c r="P128" s="2537"/>
      <c r="Q128" s="2537"/>
      <c r="R128" s="2522"/>
      <c r="S128" s="2522"/>
      <c r="T128" s="2522"/>
      <c r="U128" s="2522"/>
      <c r="V128" s="2522"/>
      <c r="W128" s="2522"/>
      <c r="X128" s="2522"/>
      <c r="Y128" s="2522"/>
      <c r="Z128" s="2537">
        <f>+SUMIF(CDSPS_TK,AM128,CDSPS_DKN)</f>
        <v>0</v>
      </c>
      <c r="AA128" s="2537"/>
      <c r="AB128" s="2537"/>
      <c r="AC128" s="2537"/>
      <c r="AD128" s="2522"/>
      <c r="AE128" s="2522"/>
      <c r="AF128" s="2522"/>
      <c r="AG128" s="2522"/>
      <c r="AH128" s="2522"/>
      <c r="AI128" s="2522"/>
      <c r="AJ128" s="2522"/>
      <c r="AK128" s="2642"/>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85" t="s">
        <v>329</v>
      </c>
      <c r="S136" s="2585"/>
      <c r="T136" s="2585"/>
      <c r="U136" s="2585"/>
      <c r="V136" s="2585"/>
      <c r="W136" s="2585"/>
      <c r="X136" s="2585"/>
      <c r="Y136" s="2585"/>
      <c r="Z136" s="2585"/>
      <c r="AA136" s="2585"/>
      <c r="AB136" s="2585" t="s">
        <v>330</v>
      </c>
      <c r="AC136" s="2585"/>
      <c r="AD136" s="2585"/>
      <c r="AE136" s="2585"/>
      <c r="AF136" s="2585"/>
      <c r="AG136" s="2585"/>
      <c r="AH136" s="2585"/>
      <c r="AI136" s="2585"/>
      <c r="AJ136" s="2585"/>
      <c r="AK136" s="2586"/>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77" t="s">
        <v>1174</v>
      </c>
      <c r="S137" s="2577"/>
      <c r="T137" s="2577"/>
      <c r="U137" s="2577"/>
      <c r="V137" s="2577"/>
      <c r="W137" s="2577" t="s">
        <v>2792</v>
      </c>
      <c r="X137" s="2577"/>
      <c r="Y137" s="2577"/>
      <c r="Z137" s="2577"/>
      <c r="AA137" s="2577"/>
      <c r="AB137" s="2577" t="s">
        <v>1174</v>
      </c>
      <c r="AC137" s="2577"/>
      <c r="AD137" s="2577"/>
      <c r="AE137" s="2577"/>
      <c r="AF137" s="2577"/>
      <c r="AG137" s="2577" t="s">
        <v>2792</v>
      </c>
      <c r="AH137" s="2577"/>
      <c r="AI137" s="2577"/>
      <c r="AJ137" s="2577"/>
      <c r="AK137" s="2578"/>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36"/>
      <c r="AH138" s="2536"/>
      <c r="AI138" s="2536"/>
      <c r="AJ138" s="2536"/>
      <c r="AK138" s="2604"/>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29">
        <f>+SUMIF(CDSPS_TK,AM139,CDSPS_CKN)</f>
        <v>0</v>
      </c>
      <c r="S139" s="2529"/>
      <c r="T139" s="2529"/>
      <c r="U139" s="2529"/>
      <c r="V139" s="2529"/>
      <c r="W139" s="2529"/>
      <c r="X139" s="2529"/>
      <c r="Y139" s="2529"/>
      <c r="Z139" s="2529"/>
      <c r="AA139" s="2529"/>
      <c r="AB139" s="2529"/>
      <c r="AC139" s="2529"/>
      <c r="AD139" s="2529"/>
      <c r="AE139" s="2529"/>
      <c r="AF139" s="2529"/>
      <c r="AG139" s="2521"/>
      <c r="AH139" s="2521"/>
      <c r="AI139" s="2521"/>
      <c r="AJ139" s="2521"/>
      <c r="AK139" s="2603"/>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29">
        <f>+SUMIF(CDSPS_TK,AM140,CDSPS_CKN)</f>
        <v>0</v>
      </c>
      <c r="S140" s="2529"/>
      <c r="T140" s="2529"/>
      <c r="U140" s="2529"/>
      <c r="V140" s="2529"/>
      <c r="W140" s="2529"/>
      <c r="X140" s="2529"/>
      <c r="Y140" s="2529"/>
      <c r="Z140" s="2529"/>
      <c r="AA140" s="2529"/>
      <c r="AB140" s="2529"/>
      <c r="AC140" s="2529"/>
      <c r="AD140" s="2529"/>
      <c r="AE140" s="2529"/>
      <c r="AF140" s="2529"/>
      <c r="AG140" s="2521"/>
      <c r="AH140" s="2521"/>
      <c r="AI140" s="2521"/>
      <c r="AJ140" s="2521"/>
      <c r="AK140" s="2603"/>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29">
        <v>0</v>
      </c>
      <c r="S141" s="2529"/>
      <c r="T141" s="2529"/>
      <c r="U141" s="2529"/>
      <c r="V141" s="2529"/>
      <c r="W141" s="2529"/>
      <c r="X141" s="2529"/>
      <c r="Y141" s="2529"/>
      <c r="Z141" s="2529"/>
      <c r="AA141" s="2529"/>
      <c r="AB141" s="2529">
        <v>0</v>
      </c>
      <c r="AC141" s="2529"/>
      <c r="AD141" s="2529"/>
      <c r="AE141" s="2529"/>
      <c r="AF141" s="2529"/>
      <c r="AG141" s="2521"/>
      <c r="AH141" s="2521"/>
      <c r="AI141" s="2521"/>
      <c r="AJ141" s="2521"/>
      <c r="AK141" s="2603"/>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37">
        <v>0</v>
      </c>
      <c r="S142" s="2537"/>
      <c r="T142" s="2537"/>
      <c r="U142" s="2537"/>
      <c r="V142" s="2537"/>
      <c r="W142" s="2537"/>
      <c r="X142" s="2537"/>
      <c r="Y142" s="2537"/>
      <c r="Z142" s="2537"/>
      <c r="AA142" s="2537"/>
      <c r="AB142" s="2537">
        <v>0</v>
      </c>
      <c r="AC142" s="2537"/>
      <c r="AD142" s="2537"/>
      <c r="AE142" s="2537"/>
      <c r="AF142" s="2537"/>
      <c r="AG142" s="2522"/>
      <c r="AH142" s="2522"/>
      <c r="AI142" s="2522"/>
      <c r="AJ142" s="2522"/>
      <c r="AK142" s="2642"/>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85" t="s">
        <v>329</v>
      </c>
      <c r="S145" s="2585"/>
      <c r="T145" s="2585"/>
      <c r="U145" s="2585"/>
      <c r="V145" s="2585"/>
      <c r="W145" s="2585"/>
      <c r="X145" s="2585"/>
      <c r="Y145" s="2585"/>
      <c r="Z145" s="2585"/>
      <c r="AA145" s="2585"/>
      <c r="AB145" s="2585" t="s">
        <v>330</v>
      </c>
      <c r="AC145" s="2585"/>
      <c r="AD145" s="2585"/>
      <c r="AE145" s="2585"/>
      <c r="AF145" s="2585"/>
      <c r="AG145" s="2585"/>
      <c r="AH145" s="2585"/>
      <c r="AI145" s="2585"/>
      <c r="AJ145" s="2585"/>
      <c r="AK145" s="2586"/>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77" t="s">
        <v>1174</v>
      </c>
      <c r="S146" s="2577"/>
      <c r="T146" s="2577"/>
      <c r="U146" s="2577"/>
      <c r="V146" s="2577"/>
      <c r="W146" s="2577" t="s">
        <v>2792</v>
      </c>
      <c r="X146" s="2577"/>
      <c r="Y146" s="2577"/>
      <c r="Z146" s="2577"/>
      <c r="AA146" s="2577"/>
      <c r="AB146" s="2577" t="s">
        <v>1174</v>
      </c>
      <c r="AC146" s="2577"/>
      <c r="AD146" s="2577"/>
      <c r="AE146" s="2577"/>
      <c r="AF146" s="2577"/>
      <c r="AG146" s="2577" t="s">
        <v>2792</v>
      </c>
      <c r="AH146" s="2577"/>
      <c r="AI146" s="2577"/>
      <c r="AJ146" s="2577"/>
      <c r="AK146" s="2578"/>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624">
        <f>SUM(R148:V153)</f>
        <v>0</v>
      </c>
      <c r="S147" s="2624"/>
      <c r="T147" s="2624"/>
      <c r="U147" s="2624"/>
      <c r="V147" s="2624"/>
      <c r="W147" s="2624">
        <f>SUM(W148:AA153)</f>
        <v>0</v>
      </c>
      <c r="X147" s="2624"/>
      <c r="Y147" s="2624"/>
      <c r="Z147" s="2624"/>
      <c r="AA147" s="2624"/>
      <c r="AB147" s="2624">
        <f>SUM(AB148:AF153)</f>
        <v>0</v>
      </c>
      <c r="AC147" s="2624"/>
      <c r="AD147" s="2624"/>
      <c r="AE147" s="2624"/>
      <c r="AF147" s="2624"/>
      <c r="AG147" s="2624">
        <f>SUM(AG148:AK153)</f>
        <v>0</v>
      </c>
      <c r="AH147" s="2624"/>
      <c r="AI147" s="2624"/>
      <c r="AJ147" s="2624"/>
      <c r="AK147" s="262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617">
        <v>0</v>
      </c>
      <c r="S148" s="2617"/>
      <c r="T148" s="2617"/>
      <c r="U148" s="2617"/>
      <c r="V148" s="2617"/>
      <c r="W148" s="2617"/>
      <c r="X148" s="2617"/>
      <c r="Y148" s="2617"/>
      <c r="Z148" s="2617"/>
      <c r="AA148" s="2617"/>
      <c r="AB148" s="2617">
        <v>0</v>
      </c>
      <c r="AC148" s="2617"/>
      <c r="AD148" s="2617"/>
      <c r="AE148" s="2617"/>
      <c r="AF148" s="2617"/>
      <c r="AG148" s="2617"/>
      <c r="AH148" s="2617"/>
      <c r="AI148" s="2617"/>
      <c r="AJ148" s="2617"/>
      <c r="AK148" s="2618"/>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617">
        <f>+SUMIF(CDSPS_TK,AM149,CDSPS_CKN)</f>
        <v>0</v>
      </c>
      <c r="S149" s="2617"/>
      <c r="T149" s="2617"/>
      <c r="U149" s="2617"/>
      <c r="V149" s="2617"/>
      <c r="W149" s="2617"/>
      <c r="X149" s="2617"/>
      <c r="Y149" s="2617"/>
      <c r="Z149" s="2617"/>
      <c r="AA149" s="2617"/>
      <c r="AB149" s="2617">
        <f>+SUMIF(CDSPS_TK,AM149,CDSPS_DKN)</f>
        <v>0</v>
      </c>
      <c r="AC149" s="2617"/>
      <c r="AD149" s="2617"/>
      <c r="AE149" s="2617"/>
      <c r="AF149" s="2617"/>
      <c r="AG149" s="2617"/>
      <c r="AH149" s="2617"/>
      <c r="AI149" s="2617"/>
      <c r="AJ149" s="2617"/>
      <c r="AK149" s="2618"/>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617">
        <f>+SUMIF(CDSPS_TK,AM150,CDSPS_CKN)</f>
        <v>0</v>
      </c>
      <c r="S150" s="2617"/>
      <c r="T150" s="2617"/>
      <c r="U150" s="2617"/>
      <c r="V150" s="2617"/>
      <c r="W150" s="2617"/>
      <c r="X150" s="2617"/>
      <c r="Y150" s="2617"/>
      <c r="Z150" s="2617"/>
      <c r="AA150" s="2617"/>
      <c r="AB150" s="2617">
        <f>+SUMIF(CDSPS_TK,AM150,CDSPS_DKN)</f>
        <v>0</v>
      </c>
      <c r="AC150" s="2617"/>
      <c r="AD150" s="2617"/>
      <c r="AE150" s="2617"/>
      <c r="AF150" s="2617"/>
      <c r="AG150" s="2617"/>
      <c r="AH150" s="2617"/>
      <c r="AI150" s="2617"/>
      <c r="AJ150" s="2617"/>
      <c r="AK150" s="2618"/>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617">
        <v>0</v>
      </c>
      <c r="S151" s="2617"/>
      <c r="T151" s="2617"/>
      <c r="U151" s="2617"/>
      <c r="V151" s="2617"/>
      <c r="W151" s="2617"/>
      <c r="X151" s="2617"/>
      <c r="Y151" s="2617"/>
      <c r="Z151" s="2617"/>
      <c r="AA151" s="2617"/>
      <c r="AB151" s="2617">
        <v>0</v>
      </c>
      <c r="AC151" s="2617"/>
      <c r="AD151" s="2617"/>
      <c r="AE151" s="2617"/>
      <c r="AF151" s="2617"/>
      <c r="AG151" s="2617"/>
      <c r="AH151" s="2617"/>
      <c r="AI151" s="2617"/>
      <c r="AJ151" s="2617"/>
      <c r="AK151" s="2618"/>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617">
        <v>0</v>
      </c>
      <c r="S152" s="2617"/>
      <c r="T152" s="2617"/>
      <c r="U152" s="2617"/>
      <c r="V152" s="2617"/>
      <c r="W152" s="2617"/>
      <c r="X152" s="2617"/>
      <c r="Y152" s="2617"/>
      <c r="Z152" s="2617"/>
      <c r="AA152" s="2617"/>
      <c r="AB152" s="2617">
        <v>0</v>
      </c>
      <c r="AC152" s="2617"/>
      <c r="AD152" s="2617"/>
      <c r="AE152" s="2617"/>
      <c r="AF152" s="2617"/>
      <c r="AG152" s="2617"/>
      <c r="AH152" s="2617"/>
      <c r="AI152" s="2617"/>
      <c r="AJ152" s="2617"/>
      <c r="AK152" s="2618"/>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617">
        <f>+SUMIF(CDSPS_TK,AM153,CDSPS_CKN)</f>
        <v>0</v>
      </c>
      <c r="S153" s="2617"/>
      <c r="T153" s="2617"/>
      <c r="U153" s="2617"/>
      <c r="V153" s="2617"/>
      <c r="W153" s="2617"/>
      <c r="X153" s="2617"/>
      <c r="Y153" s="2617"/>
      <c r="Z153" s="2617"/>
      <c r="AA153" s="2617"/>
      <c r="AB153" s="2617">
        <f>+SUMIF(CDSPS_TK,AM153,CDSPS_DKN)</f>
        <v>0</v>
      </c>
      <c r="AC153" s="2617"/>
      <c r="AD153" s="2617"/>
      <c r="AE153" s="2617"/>
      <c r="AF153" s="2617"/>
      <c r="AG153" s="2617"/>
      <c r="AH153" s="2617"/>
      <c r="AI153" s="2617"/>
      <c r="AJ153" s="2617"/>
      <c r="AK153" s="2618"/>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617">
        <f>SUM(R155:V160)</f>
        <v>0</v>
      </c>
      <c r="S154" s="2617"/>
      <c r="T154" s="2617"/>
      <c r="U154" s="2617"/>
      <c r="V154" s="2617"/>
      <c r="W154" s="2617"/>
      <c r="X154" s="2617"/>
      <c r="Y154" s="2617"/>
      <c r="Z154" s="2617"/>
      <c r="AA154" s="2617"/>
      <c r="AB154" s="2617">
        <f>SUM(AB155:AF160)</f>
        <v>0</v>
      </c>
      <c r="AC154" s="2617"/>
      <c r="AD154" s="2617"/>
      <c r="AE154" s="2617"/>
      <c r="AF154" s="2617"/>
      <c r="AG154" s="2617">
        <f>SUM(AG155:AK160)</f>
        <v>0</v>
      </c>
      <c r="AH154" s="2617"/>
      <c r="AI154" s="2617"/>
      <c r="AJ154" s="2617"/>
      <c r="AK154" s="2618"/>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617">
        <v>0</v>
      </c>
      <c r="S155" s="2617"/>
      <c r="T155" s="2617"/>
      <c r="U155" s="2617"/>
      <c r="V155" s="2617"/>
      <c r="W155" s="2617"/>
      <c r="X155" s="2617"/>
      <c r="Y155" s="2617"/>
      <c r="Z155" s="2617"/>
      <c r="AA155" s="2617"/>
      <c r="AB155" s="2617">
        <v>0</v>
      </c>
      <c r="AC155" s="2617"/>
      <c r="AD155" s="2617"/>
      <c r="AE155" s="2617"/>
      <c r="AF155" s="2617"/>
      <c r="AG155" s="2617"/>
      <c r="AH155" s="2617"/>
      <c r="AI155" s="2617"/>
      <c r="AJ155" s="2617"/>
      <c r="AK155" s="2618"/>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617">
        <v>0</v>
      </c>
      <c r="S156" s="2617"/>
      <c r="T156" s="2617"/>
      <c r="U156" s="2617"/>
      <c r="V156" s="2617"/>
      <c r="W156" s="2617"/>
      <c r="X156" s="2617"/>
      <c r="Y156" s="2617"/>
      <c r="Z156" s="2617"/>
      <c r="AA156" s="2617"/>
      <c r="AB156" s="2617">
        <v>0</v>
      </c>
      <c r="AC156" s="2617"/>
      <c r="AD156" s="2617"/>
      <c r="AE156" s="2617"/>
      <c r="AF156" s="2617"/>
      <c r="AG156" s="2617"/>
      <c r="AH156" s="2617"/>
      <c r="AI156" s="2617"/>
      <c r="AJ156" s="2617"/>
      <c r="AK156" s="2618"/>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617">
        <v>0</v>
      </c>
      <c r="S157" s="2617"/>
      <c r="T157" s="2617"/>
      <c r="U157" s="2617"/>
      <c r="V157" s="2617"/>
      <c r="W157" s="2617"/>
      <c r="X157" s="2617"/>
      <c r="Y157" s="2617"/>
      <c r="Z157" s="2617"/>
      <c r="AA157" s="2617"/>
      <c r="AB157" s="2617">
        <v>0</v>
      </c>
      <c r="AC157" s="2617"/>
      <c r="AD157" s="2617"/>
      <c r="AE157" s="2617"/>
      <c r="AF157" s="2617"/>
      <c r="AG157" s="2617"/>
      <c r="AH157" s="2617"/>
      <c r="AI157" s="2617"/>
      <c r="AJ157" s="2617"/>
      <c r="AK157" s="2618"/>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617">
        <v>0</v>
      </c>
      <c r="S158" s="2617"/>
      <c r="T158" s="2617"/>
      <c r="U158" s="2617"/>
      <c r="V158" s="2617"/>
      <c r="W158" s="2617"/>
      <c r="X158" s="2617"/>
      <c r="Y158" s="2617"/>
      <c r="Z158" s="2617"/>
      <c r="AA158" s="2617"/>
      <c r="AB158" s="2617">
        <v>0</v>
      </c>
      <c r="AC158" s="2617"/>
      <c r="AD158" s="2617"/>
      <c r="AE158" s="2617"/>
      <c r="AF158" s="2617"/>
      <c r="AG158" s="2617"/>
      <c r="AH158" s="2617"/>
      <c r="AI158" s="2617"/>
      <c r="AJ158" s="2617"/>
      <c r="AK158" s="2618"/>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617">
        <v>0</v>
      </c>
      <c r="S159" s="2617"/>
      <c r="T159" s="2617"/>
      <c r="U159" s="2617"/>
      <c r="V159" s="2617"/>
      <c r="W159" s="2617"/>
      <c r="X159" s="2617"/>
      <c r="Y159" s="2617"/>
      <c r="Z159" s="2617"/>
      <c r="AA159" s="2617"/>
      <c r="AB159" s="2617">
        <v>0</v>
      </c>
      <c r="AC159" s="2617"/>
      <c r="AD159" s="2617"/>
      <c r="AE159" s="2617"/>
      <c r="AF159" s="2617"/>
      <c r="AG159" s="2617"/>
      <c r="AH159" s="2617"/>
      <c r="AI159" s="2617"/>
      <c r="AJ159" s="2617"/>
      <c r="AK159" s="2618"/>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617">
        <v>0</v>
      </c>
      <c r="S160" s="2617"/>
      <c r="T160" s="2617"/>
      <c r="U160" s="2617"/>
      <c r="V160" s="2617"/>
      <c r="W160" s="2617"/>
      <c r="X160" s="2617"/>
      <c r="Y160" s="2617"/>
      <c r="Z160" s="2617"/>
      <c r="AA160" s="2617"/>
      <c r="AB160" s="2617">
        <v>0</v>
      </c>
      <c r="AC160" s="2617"/>
      <c r="AD160" s="2617"/>
      <c r="AE160" s="2617"/>
      <c r="AF160" s="2617"/>
      <c r="AG160" s="2617"/>
      <c r="AH160" s="2617"/>
      <c r="AI160" s="2617"/>
      <c r="AJ160" s="2617"/>
      <c r="AK160" s="2618"/>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637">
        <f>R147+R154</f>
        <v>0</v>
      </c>
      <c r="S161" s="2637"/>
      <c r="T161" s="2637"/>
      <c r="U161" s="2637"/>
      <c r="V161" s="2637"/>
      <c r="W161" s="2637">
        <f>W147+W154</f>
        <v>0</v>
      </c>
      <c r="X161" s="2637"/>
      <c r="Y161" s="2637"/>
      <c r="Z161" s="2637"/>
      <c r="AA161" s="2637"/>
      <c r="AB161" s="2637">
        <f>AB147+AB154</f>
        <v>0</v>
      </c>
      <c r="AC161" s="2637"/>
      <c r="AD161" s="2637"/>
      <c r="AE161" s="2637"/>
      <c r="AF161" s="2637"/>
      <c r="AG161" s="2637">
        <f>AG147+AG154</f>
        <v>0</v>
      </c>
      <c r="AH161" s="2637"/>
      <c r="AI161" s="2637"/>
      <c r="AJ161" s="2637"/>
      <c r="AK161" s="2638"/>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85" t="s">
        <v>329</v>
      </c>
      <c r="S164" s="2585"/>
      <c r="T164" s="2585"/>
      <c r="U164" s="2585"/>
      <c r="V164" s="2585"/>
      <c r="W164" s="2585"/>
      <c r="X164" s="2585"/>
      <c r="Y164" s="2585"/>
      <c r="Z164" s="2585"/>
      <c r="AA164" s="2585"/>
      <c r="AB164" s="2585" t="s">
        <v>330</v>
      </c>
      <c r="AC164" s="2585"/>
      <c r="AD164" s="2585"/>
      <c r="AE164" s="2585"/>
      <c r="AF164" s="2585"/>
      <c r="AG164" s="2585"/>
      <c r="AH164" s="2585"/>
      <c r="AI164" s="2585"/>
      <c r="AJ164" s="2585"/>
      <c r="AK164" s="2586"/>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77" t="s">
        <v>230</v>
      </c>
      <c r="S165" s="2577"/>
      <c r="T165" s="2577"/>
      <c r="U165" s="2577"/>
      <c r="V165" s="2577"/>
      <c r="W165" s="2577" t="s">
        <v>2812</v>
      </c>
      <c r="X165" s="2577"/>
      <c r="Y165" s="2577"/>
      <c r="Z165" s="2577"/>
      <c r="AA165" s="2577"/>
      <c r="AB165" s="2577" t="s">
        <v>230</v>
      </c>
      <c r="AC165" s="2577"/>
      <c r="AD165" s="2577"/>
      <c r="AE165" s="2577"/>
      <c r="AF165" s="2577"/>
      <c r="AG165" s="2577" t="s">
        <v>2812</v>
      </c>
      <c r="AH165" s="2577"/>
      <c r="AI165" s="2577"/>
      <c r="AJ165" s="2577"/>
      <c r="AK165" s="2578"/>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624"/>
      <c r="S166" s="2624"/>
      <c r="T166" s="2624"/>
      <c r="U166" s="2624"/>
      <c r="V166" s="2624"/>
      <c r="W166" s="2624"/>
      <c r="X166" s="2624"/>
      <c r="Y166" s="2624"/>
      <c r="Z166" s="2624"/>
      <c r="AA166" s="2624"/>
      <c r="AB166" s="2624"/>
      <c r="AC166" s="2624"/>
      <c r="AD166" s="2624"/>
      <c r="AE166" s="2624"/>
      <c r="AF166" s="2624"/>
      <c r="AG166" s="2624"/>
      <c r="AH166" s="2624"/>
      <c r="AI166" s="2624"/>
      <c r="AJ166" s="2624"/>
      <c r="AK166" s="262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617"/>
      <c r="S167" s="2617"/>
      <c r="T167" s="2617"/>
      <c r="U167" s="2617"/>
      <c r="V167" s="2617"/>
      <c r="W167" s="2617"/>
      <c r="X167" s="2617"/>
      <c r="Y167" s="2617"/>
      <c r="Z167" s="2617"/>
      <c r="AA167" s="2617"/>
      <c r="AB167" s="2617"/>
      <c r="AC167" s="2617"/>
      <c r="AD167" s="2617"/>
      <c r="AE167" s="2617"/>
      <c r="AF167" s="2617"/>
      <c r="AG167" s="2617"/>
      <c r="AH167" s="2617"/>
      <c r="AI167" s="2617"/>
      <c r="AJ167" s="2617"/>
      <c r="AK167" s="2618"/>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617"/>
      <c r="S168" s="2617"/>
      <c r="T168" s="2617"/>
      <c r="U168" s="2617"/>
      <c r="V168" s="2617"/>
      <c r="W168" s="2617"/>
      <c r="X168" s="2617"/>
      <c r="Y168" s="2617"/>
      <c r="Z168" s="2617"/>
      <c r="AA168" s="2617"/>
      <c r="AB168" s="2617"/>
      <c r="AC168" s="2617"/>
      <c r="AD168" s="2617"/>
      <c r="AE168" s="2617"/>
      <c r="AF168" s="2617"/>
      <c r="AG168" s="2617"/>
      <c r="AH168" s="2617"/>
      <c r="AI168" s="2617"/>
      <c r="AJ168" s="2617"/>
      <c r="AK168" s="2618"/>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617">
        <f>+SUMIF(CDSPS_TK,AM169,CDSPS_CKN)</f>
        <v>0</v>
      </c>
      <c r="S169" s="2617"/>
      <c r="T169" s="2617"/>
      <c r="U169" s="2617"/>
      <c r="V169" s="2617"/>
      <c r="W169" s="2617"/>
      <c r="X169" s="2617"/>
      <c r="Y169" s="2617"/>
      <c r="Z169" s="2617"/>
      <c r="AA169" s="2617"/>
      <c r="AB169" s="2617">
        <f>+SUMIF(CDSPS_TK,AM169,CDSPS_DKN)</f>
        <v>0</v>
      </c>
      <c r="AC169" s="2617"/>
      <c r="AD169" s="2617"/>
      <c r="AE169" s="2617"/>
      <c r="AF169" s="2617"/>
      <c r="AG169" s="2617"/>
      <c r="AH169" s="2617"/>
      <c r="AI169" s="2617"/>
      <c r="AJ169" s="2617"/>
      <c r="AK169" s="2618"/>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637">
        <f>+SUM(R166:V169)</f>
        <v>0</v>
      </c>
      <c r="S170" s="2637"/>
      <c r="T170" s="2637"/>
      <c r="U170" s="2637"/>
      <c r="V170" s="2637"/>
      <c r="W170" s="2637"/>
      <c r="X170" s="2637"/>
      <c r="Y170" s="2637"/>
      <c r="Z170" s="2637"/>
      <c r="AA170" s="2637"/>
      <c r="AB170" s="2637">
        <f>+SUM(AB166:AF169)</f>
        <v>0</v>
      </c>
      <c r="AC170" s="2637"/>
      <c r="AD170" s="2637"/>
      <c r="AE170" s="2637"/>
      <c r="AF170" s="2637"/>
      <c r="AG170" s="2637"/>
      <c r="AH170" s="2637"/>
      <c r="AI170" s="2637"/>
      <c r="AJ170" s="2637"/>
      <c r="AK170" s="2638"/>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85" t="s">
        <v>329</v>
      </c>
      <c r="O173" s="2585"/>
      <c r="P173" s="2585"/>
      <c r="Q173" s="2585"/>
      <c r="R173" s="2585"/>
      <c r="S173" s="2585"/>
      <c r="T173" s="2585"/>
      <c r="U173" s="2585"/>
      <c r="V173" s="2585"/>
      <c r="W173" s="2585"/>
      <c r="X173" s="2585"/>
      <c r="Y173" s="2585"/>
      <c r="Z173" s="2585" t="s">
        <v>330</v>
      </c>
      <c r="AA173" s="2585"/>
      <c r="AB173" s="2585"/>
      <c r="AC173" s="2585"/>
      <c r="AD173" s="2585"/>
      <c r="AE173" s="2585"/>
      <c r="AF173" s="2585"/>
      <c r="AG173" s="2585"/>
      <c r="AH173" s="2585"/>
      <c r="AI173" s="2585"/>
      <c r="AJ173" s="2585"/>
      <c r="AK173" s="2586"/>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77" t="s">
        <v>1168</v>
      </c>
      <c r="O174" s="2577"/>
      <c r="P174" s="2577"/>
      <c r="Q174" s="2577"/>
      <c r="R174" s="2577" t="s">
        <v>2815</v>
      </c>
      <c r="S174" s="2577"/>
      <c r="T174" s="2577"/>
      <c r="U174" s="2577"/>
      <c r="V174" s="2577" t="s">
        <v>1196</v>
      </c>
      <c r="W174" s="2577"/>
      <c r="X174" s="2577"/>
      <c r="Y174" s="2577"/>
      <c r="Z174" s="2577" t="s">
        <v>1168</v>
      </c>
      <c r="AA174" s="2577"/>
      <c r="AB174" s="2577"/>
      <c r="AC174" s="2577"/>
      <c r="AD174" s="2577" t="s">
        <v>2815</v>
      </c>
      <c r="AE174" s="2577"/>
      <c r="AF174" s="2577"/>
      <c r="AG174" s="2577"/>
      <c r="AH174" s="2577" t="s">
        <v>1196</v>
      </c>
      <c r="AI174" s="2577"/>
      <c r="AJ174" s="2577"/>
      <c r="AK174" s="2578"/>
      <c r="AL174" s="1453">
        <f>IF($AL$179&gt;0,1,0)</f>
        <v>0</v>
      </c>
      <c r="AM174" s="1456"/>
      <c r="AN174" s="317"/>
    </row>
    <row r="175" spans="2:40" s="311" customFormat="1" ht="39" customHeight="1" x14ac:dyDescent="0.4">
      <c r="C175" s="2533" t="s">
        <v>2816</v>
      </c>
      <c r="D175" s="2534"/>
      <c r="E175" s="2534"/>
      <c r="F175" s="2534"/>
      <c r="G175" s="2535"/>
      <c r="H175" s="2535"/>
      <c r="I175" s="2535"/>
      <c r="J175" s="2535"/>
      <c r="K175" s="2535"/>
      <c r="L175" s="2535"/>
      <c r="M175" s="1375"/>
      <c r="N175" s="2536"/>
      <c r="O175" s="2536"/>
      <c r="P175" s="2536"/>
      <c r="Q175" s="2536"/>
      <c r="R175" s="2536"/>
      <c r="S175" s="2536"/>
      <c r="T175" s="2536"/>
      <c r="U175" s="2536"/>
      <c r="V175" s="2536"/>
      <c r="W175" s="2536"/>
      <c r="X175" s="2536"/>
      <c r="Y175" s="2536"/>
      <c r="Z175" s="2536"/>
      <c r="AA175" s="2536"/>
      <c r="AB175" s="2536"/>
      <c r="AC175" s="2536"/>
      <c r="AD175" s="2536"/>
      <c r="AE175" s="2536"/>
      <c r="AF175" s="2536"/>
      <c r="AG175" s="2536"/>
      <c r="AH175" s="2536"/>
      <c r="AI175" s="2536"/>
      <c r="AJ175" s="2536"/>
      <c r="AK175" s="2604"/>
      <c r="AL175" s="1453">
        <f>IF(SUM(N175:AK175)&gt;1,1,0)</f>
        <v>0</v>
      </c>
      <c r="AM175" s="1456"/>
      <c r="AN175" s="317"/>
    </row>
    <row r="176" spans="2:40" s="311" customFormat="1" ht="62.25" customHeight="1" x14ac:dyDescent="0.4">
      <c r="C176" s="2539" t="s">
        <v>2817</v>
      </c>
      <c r="D176" s="2540"/>
      <c r="E176" s="2540"/>
      <c r="F176" s="2540"/>
      <c r="G176" s="2541"/>
      <c r="H176" s="2541"/>
      <c r="I176" s="2541"/>
      <c r="J176" s="2541"/>
      <c r="K176" s="2541"/>
      <c r="L176" s="2541"/>
      <c r="M176" s="1377"/>
      <c r="N176" s="2521"/>
      <c r="O176" s="2521"/>
      <c r="P176" s="2521"/>
      <c r="Q176" s="2521"/>
      <c r="R176" s="2521"/>
      <c r="S176" s="2521"/>
      <c r="T176" s="2521"/>
      <c r="U176" s="2521"/>
      <c r="V176" s="2521"/>
      <c r="W176" s="2521"/>
      <c r="X176" s="2521"/>
      <c r="Y176" s="2521"/>
      <c r="Z176" s="2521"/>
      <c r="AA176" s="2521"/>
      <c r="AB176" s="2521"/>
      <c r="AC176" s="2521"/>
      <c r="AD176" s="2521"/>
      <c r="AE176" s="2521"/>
      <c r="AF176" s="2521"/>
      <c r="AG176" s="2521"/>
      <c r="AH176" s="2521"/>
      <c r="AI176" s="2521"/>
      <c r="AJ176" s="2521"/>
      <c r="AK176" s="2603"/>
      <c r="AL176" s="1453">
        <f>IF(SUM(N176:AK176)&gt;1,1,0)</f>
        <v>0</v>
      </c>
      <c r="AM176" s="1456"/>
      <c r="AN176" s="317"/>
    </row>
    <row r="177" spans="2:40" s="311" customFormat="1" ht="49.5" customHeight="1" x14ac:dyDescent="0.4">
      <c r="C177" s="2539" t="s">
        <v>2818</v>
      </c>
      <c r="D177" s="2540"/>
      <c r="E177" s="2540"/>
      <c r="F177" s="2540"/>
      <c r="G177" s="2541"/>
      <c r="H177" s="2541"/>
      <c r="I177" s="2541"/>
      <c r="J177" s="2541"/>
      <c r="K177" s="2541"/>
      <c r="L177" s="2541"/>
      <c r="M177" s="1377"/>
      <c r="N177" s="2521"/>
      <c r="O177" s="2521"/>
      <c r="P177" s="2521"/>
      <c r="Q177" s="2521"/>
      <c r="R177" s="2521"/>
      <c r="S177" s="2521"/>
      <c r="T177" s="2521"/>
      <c r="U177" s="2521"/>
      <c r="V177" s="2521"/>
      <c r="W177" s="2521"/>
      <c r="X177" s="2521"/>
      <c r="Y177" s="2521"/>
      <c r="Z177" s="2521"/>
      <c r="AA177" s="2521"/>
      <c r="AB177" s="2521"/>
      <c r="AC177" s="2521"/>
      <c r="AD177" s="2521"/>
      <c r="AE177" s="2521"/>
      <c r="AF177" s="2521"/>
      <c r="AG177" s="2521"/>
      <c r="AH177" s="2521"/>
      <c r="AI177" s="2521"/>
      <c r="AJ177" s="2521"/>
      <c r="AK177" s="2603"/>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21"/>
      <c r="O178" s="2521"/>
      <c r="P178" s="2521"/>
      <c r="Q178" s="2521"/>
      <c r="R178" s="2521"/>
      <c r="S178" s="2521"/>
      <c r="T178" s="2521"/>
      <c r="U178" s="2521"/>
      <c r="V178" s="2521"/>
      <c r="W178" s="2521"/>
      <c r="X178" s="2521"/>
      <c r="Y178" s="2521"/>
      <c r="Z178" s="2521"/>
      <c r="AA178" s="2521"/>
      <c r="AB178" s="2521"/>
      <c r="AC178" s="2521"/>
      <c r="AD178" s="2521"/>
      <c r="AE178" s="2521"/>
      <c r="AF178" s="2521"/>
      <c r="AG178" s="2521"/>
      <c r="AH178" s="2521"/>
      <c r="AI178" s="2521"/>
      <c r="AJ178" s="2521"/>
      <c r="AK178" s="2603"/>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637">
        <f>SUM(N175:Q178)</f>
        <v>0</v>
      </c>
      <c r="O179" s="2637"/>
      <c r="P179" s="2637"/>
      <c r="Q179" s="2637"/>
      <c r="R179" s="2637">
        <f>SUM(R175:U178)</f>
        <v>0</v>
      </c>
      <c r="S179" s="2637"/>
      <c r="T179" s="2637"/>
      <c r="U179" s="2637"/>
      <c r="V179" s="2637">
        <f>SUM(V175:Y178)</f>
        <v>0</v>
      </c>
      <c r="W179" s="2637"/>
      <c r="X179" s="2637"/>
      <c r="Y179" s="2637"/>
      <c r="Z179" s="2637">
        <f>SUM(Z175:AC178)</f>
        <v>0</v>
      </c>
      <c r="AA179" s="2637"/>
      <c r="AB179" s="2637"/>
      <c r="AC179" s="2637"/>
      <c r="AD179" s="2637">
        <f>SUM(AD175:AG178)</f>
        <v>0</v>
      </c>
      <c r="AE179" s="2637"/>
      <c r="AF179" s="2637"/>
      <c r="AG179" s="2637"/>
      <c r="AH179" s="2637">
        <f>SUM(AH175:AK178)</f>
        <v>0</v>
      </c>
      <c r="AI179" s="2637"/>
      <c r="AJ179" s="2637"/>
      <c r="AK179" s="2638"/>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85" t="s">
        <v>329</v>
      </c>
      <c r="S182" s="2585"/>
      <c r="T182" s="2585"/>
      <c r="U182" s="2585"/>
      <c r="V182" s="2585"/>
      <c r="W182" s="2585"/>
      <c r="X182" s="2585"/>
      <c r="Y182" s="2585"/>
      <c r="Z182" s="2585"/>
      <c r="AA182" s="2585"/>
      <c r="AB182" s="2585" t="s">
        <v>330</v>
      </c>
      <c r="AC182" s="2585"/>
      <c r="AD182" s="2585"/>
      <c r="AE182" s="2585"/>
      <c r="AF182" s="2585"/>
      <c r="AG182" s="2585"/>
      <c r="AH182" s="2585"/>
      <c r="AI182" s="2585"/>
      <c r="AJ182" s="2585"/>
      <c r="AK182" s="2586"/>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77" t="s">
        <v>1168</v>
      </c>
      <c r="S183" s="2577"/>
      <c r="T183" s="2577"/>
      <c r="U183" s="2577"/>
      <c r="V183" s="2577"/>
      <c r="W183" s="2577" t="s">
        <v>1170</v>
      </c>
      <c r="X183" s="2577"/>
      <c r="Y183" s="2577"/>
      <c r="Z183" s="2577"/>
      <c r="AA183" s="2577"/>
      <c r="AB183" s="2577" t="s">
        <v>1168</v>
      </c>
      <c r="AC183" s="2577"/>
      <c r="AD183" s="2577"/>
      <c r="AE183" s="2577"/>
      <c r="AF183" s="2577"/>
      <c r="AG183" s="2577" t="s">
        <v>1170</v>
      </c>
      <c r="AH183" s="2577"/>
      <c r="AI183" s="2577"/>
      <c r="AJ183" s="2577"/>
      <c r="AK183" s="2578"/>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624">
        <f t="shared" ref="R184:R191" si="3">+SUMIF(CDSPS_TK,AM184,CDSPS_CKN)</f>
        <v>0</v>
      </c>
      <c r="S184" s="2624"/>
      <c r="T184" s="2624"/>
      <c r="U184" s="2624"/>
      <c r="V184" s="2624"/>
      <c r="W184" s="2624"/>
      <c r="X184" s="2624"/>
      <c r="Y184" s="2624"/>
      <c r="Z184" s="2624"/>
      <c r="AA184" s="2624"/>
      <c r="AB184" s="2624">
        <f t="shared" ref="AB184:AB191" si="4">+SUMIF(CDSPS_TK,AM184,CDSPS_DKN)</f>
        <v>0</v>
      </c>
      <c r="AC184" s="2624"/>
      <c r="AD184" s="2624"/>
      <c r="AE184" s="2624"/>
      <c r="AF184" s="2624"/>
      <c r="AG184" s="2624"/>
      <c r="AH184" s="2624"/>
      <c r="AI184" s="2624"/>
      <c r="AJ184" s="2624"/>
      <c r="AK184" s="262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617">
        <f t="shared" si="3"/>
        <v>0</v>
      </c>
      <c r="S185" s="2617"/>
      <c r="T185" s="2617"/>
      <c r="U185" s="2617"/>
      <c r="V185" s="2617"/>
      <c r="W185" s="2617"/>
      <c r="X185" s="2617"/>
      <c r="Y185" s="2617"/>
      <c r="Z185" s="2617"/>
      <c r="AA185" s="2617"/>
      <c r="AB185" s="2617">
        <f t="shared" si="4"/>
        <v>0</v>
      </c>
      <c r="AC185" s="2617"/>
      <c r="AD185" s="2617"/>
      <c r="AE185" s="2617"/>
      <c r="AF185" s="2617"/>
      <c r="AG185" s="2617"/>
      <c r="AH185" s="2617"/>
      <c r="AI185" s="2617"/>
      <c r="AJ185" s="2617"/>
      <c r="AK185" s="2618"/>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617">
        <f t="shared" si="3"/>
        <v>0</v>
      </c>
      <c r="S186" s="2617"/>
      <c r="T186" s="2617"/>
      <c r="U186" s="2617"/>
      <c r="V186" s="2617"/>
      <c r="W186" s="2617"/>
      <c r="X186" s="2617"/>
      <c r="Y186" s="2617"/>
      <c r="Z186" s="2617"/>
      <c r="AA186" s="2617"/>
      <c r="AB186" s="2617">
        <f t="shared" si="4"/>
        <v>0</v>
      </c>
      <c r="AC186" s="2617"/>
      <c r="AD186" s="2617"/>
      <c r="AE186" s="2617"/>
      <c r="AF186" s="2617"/>
      <c r="AG186" s="2617"/>
      <c r="AH186" s="2617"/>
      <c r="AI186" s="2617"/>
      <c r="AJ186" s="2617"/>
      <c r="AK186" s="2618"/>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617">
        <f t="shared" si="3"/>
        <v>0</v>
      </c>
      <c r="S187" s="2617"/>
      <c r="T187" s="2617"/>
      <c r="U187" s="2617"/>
      <c r="V187" s="2617"/>
      <c r="W187" s="2617"/>
      <c r="X187" s="2617"/>
      <c r="Y187" s="2617"/>
      <c r="Z187" s="2617"/>
      <c r="AA187" s="2617"/>
      <c r="AB187" s="2617">
        <f t="shared" si="4"/>
        <v>0</v>
      </c>
      <c r="AC187" s="2617"/>
      <c r="AD187" s="2617"/>
      <c r="AE187" s="2617"/>
      <c r="AF187" s="2617"/>
      <c r="AG187" s="2617"/>
      <c r="AH187" s="2617"/>
      <c r="AI187" s="2617"/>
      <c r="AJ187" s="2617"/>
      <c r="AK187" s="2618"/>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617">
        <f t="shared" si="3"/>
        <v>0</v>
      </c>
      <c r="S188" s="2617"/>
      <c r="T188" s="2617"/>
      <c r="U188" s="2617"/>
      <c r="V188" s="2617"/>
      <c r="W188" s="2617"/>
      <c r="X188" s="2617"/>
      <c r="Y188" s="2617"/>
      <c r="Z188" s="2617"/>
      <c r="AA188" s="2617"/>
      <c r="AB188" s="2617">
        <f t="shared" si="4"/>
        <v>0</v>
      </c>
      <c r="AC188" s="2617"/>
      <c r="AD188" s="2617"/>
      <c r="AE188" s="2617"/>
      <c r="AF188" s="2617"/>
      <c r="AG188" s="2617"/>
      <c r="AH188" s="2617"/>
      <c r="AI188" s="2617"/>
      <c r="AJ188" s="2617"/>
      <c r="AK188" s="2618"/>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617">
        <f t="shared" si="3"/>
        <v>0</v>
      </c>
      <c r="S189" s="2617"/>
      <c r="T189" s="2617"/>
      <c r="U189" s="2617"/>
      <c r="V189" s="2617"/>
      <c r="W189" s="2617"/>
      <c r="X189" s="2617"/>
      <c r="Y189" s="2617"/>
      <c r="Z189" s="2617"/>
      <c r="AA189" s="2617"/>
      <c r="AB189" s="2617">
        <f t="shared" si="4"/>
        <v>0</v>
      </c>
      <c r="AC189" s="2617"/>
      <c r="AD189" s="2617"/>
      <c r="AE189" s="2617"/>
      <c r="AF189" s="2617"/>
      <c r="AG189" s="2617"/>
      <c r="AH189" s="2617"/>
      <c r="AI189" s="2617"/>
      <c r="AJ189" s="2617"/>
      <c r="AK189" s="2618"/>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617">
        <f t="shared" si="3"/>
        <v>0</v>
      </c>
      <c r="S190" s="2617"/>
      <c r="T190" s="2617"/>
      <c r="U190" s="2617"/>
      <c r="V190" s="2617"/>
      <c r="W190" s="2617"/>
      <c r="X190" s="2617"/>
      <c r="Y190" s="2617"/>
      <c r="Z190" s="2617"/>
      <c r="AA190" s="2617"/>
      <c r="AB190" s="2617">
        <f t="shared" si="4"/>
        <v>0</v>
      </c>
      <c r="AC190" s="2617"/>
      <c r="AD190" s="2617"/>
      <c r="AE190" s="2617"/>
      <c r="AF190" s="2617"/>
      <c r="AG190" s="2617"/>
      <c r="AH190" s="2617"/>
      <c r="AI190" s="2617"/>
      <c r="AJ190" s="2617"/>
      <c r="AK190" s="2618"/>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617">
        <f t="shared" si="3"/>
        <v>0</v>
      </c>
      <c r="S191" s="2617"/>
      <c r="T191" s="2617"/>
      <c r="U191" s="2617"/>
      <c r="V191" s="2617"/>
      <c r="W191" s="2617"/>
      <c r="X191" s="2617"/>
      <c r="Y191" s="2617"/>
      <c r="Z191" s="2617"/>
      <c r="AA191" s="2617"/>
      <c r="AB191" s="2617">
        <f t="shared" si="4"/>
        <v>0</v>
      </c>
      <c r="AC191" s="2617"/>
      <c r="AD191" s="2617"/>
      <c r="AE191" s="2617"/>
      <c r="AF191" s="2617"/>
      <c r="AG191" s="2617"/>
      <c r="AH191" s="2617"/>
      <c r="AI191" s="2617"/>
      <c r="AJ191" s="2617"/>
      <c r="AK191" s="2618"/>
      <c r="AL191" s="1453">
        <f>IF(SUM(R191:AK191)&gt;1,1,0)</f>
        <v>0</v>
      </c>
      <c r="AM191" s="1459">
        <v>158</v>
      </c>
      <c r="AN191" s="317"/>
    </row>
    <row r="192" spans="2:40" s="311" customFormat="1" ht="26.25" customHeight="1" x14ac:dyDescent="0.4">
      <c r="C192" s="2639" t="s">
        <v>2821</v>
      </c>
      <c r="D192" s="2640"/>
      <c r="E192" s="2640"/>
      <c r="F192" s="26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64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85" t="s">
        <v>329</v>
      </c>
      <c r="S197" s="2585"/>
      <c r="T197" s="2585"/>
      <c r="U197" s="2585"/>
      <c r="V197" s="2585"/>
      <c r="W197" s="2585"/>
      <c r="X197" s="2585"/>
      <c r="Y197" s="2585"/>
      <c r="Z197" s="2585"/>
      <c r="AA197" s="2585"/>
      <c r="AB197" s="2585" t="s">
        <v>330</v>
      </c>
      <c r="AC197" s="2585"/>
      <c r="AD197" s="2585"/>
      <c r="AE197" s="2585"/>
      <c r="AF197" s="2585"/>
      <c r="AG197" s="2585"/>
      <c r="AH197" s="2585"/>
      <c r="AI197" s="2585"/>
      <c r="AJ197" s="2585"/>
      <c r="AK197" s="2586"/>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77" t="s">
        <v>1168</v>
      </c>
      <c r="S198" s="2577"/>
      <c r="T198" s="2577"/>
      <c r="U198" s="2577"/>
      <c r="V198" s="2577"/>
      <c r="W198" s="2577" t="s">
        <v>2815</v>
      </c>
      <c r="X198" s="2577"/>
      <c r="Y198" s="2577"/>
      <c r="Z198" s="2577"/>
      <c r="AA198" s="2577"/>
      <c r="AB198" s="2577" t="s">
        <v>1168</v>
      </c>
      <c r="AC198" s="2577"/>
      <c r="AD198" s="2577"/>
      <c r="AE198" s="2577"/>
      <c r="AF198" s="2577"/>
      <c r="AG198" s="2577" t="s">
        <v>2815</v>
      </c>
      <c r="AH198" s="2577"/>
      <c r="AI198" s="2577"/>
      <c r="AJ198" s="2577"/>
      <c r="AK198" s="2578"/>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624"/>
      <c r="S199" s="2624"/>
      <c r="T199" s="2624"/>
      <c r="U199" s="2624"/>
      <c r="V199" s="2624"/>
      <c r="W199" s="2624"/>
      <c r="X199" s="2624"/>
      <c r="Y199" s="2624"/>
      <c r="Z199" s="2624"/>
      <c r="AA199" s="2624"/>
      <c r="AB199" s="2624"/>
      <c r="AC199" s="2624"/>
      <c r="AD199" s="2624"/>
      <c r="AE199" s="2624"/>
      <c r="AF199" s="2624"/>
      <c r="AG199" s="2624"/>
      <c r="AH199" s="2624"/>
      <c r="AI199" s="2624"/>
      <c r="AJ199" s="2624"/>
      <c r="AK199" s="2625"/>
      <c r="AL199" s="1453">
        <f>IF(AL201&gt;0,1,0)</f>
        <v>0</v>
      </c>
      <c r="AM199" s="1456"/>
      <c r="AN199" s="317"/>
    </row>
    <row r="200" spans="2:40" s="311" customFormat="1" ht="28.5" customHeight="1" x14ac:dyDescent="0.4">
      <c r="C200" s="2539" t="s">
        <v>1209</v>
      </c>
      <c r="D200" s="2540"/>
      <c r="E200" s="2540"/>
      <c r="F200" s="2540"/>
      <c r="G200" s="2541"/>
      <c r="H200" s="2541"/>
      <c r="I200" s="2541"/>
      <c r="J200" s="2541"/>
      <c r="K200" s="2541"/>
      <c r="L200" s="2541"/>
      <c r="M200" s="2541"/>
      <c r="N200" s="2541"/>
      <c r="O200" s="2541"/>
      <c r="P200" s="2541"/>
      <c r="Q200" s="1377"/>
      <c r="R200" s="2617"/>
      <c r="S200" s="2617"/>
      <c r="T200" s="2617"/>
      <c r="U200" s="2617"/>
      <c r="V200" s="2617"/>
      <c r="W200" s="2617"/>
      <c r="X200" s="2617"/>
      <c r="Y200" s="2617"/>
      <c r="Z200" s="2617"/>
      <c r="AA200" s="2617"/>
      <c r="AB200" s="2617"/>
      <c r="AC200" s="2617"/>
      <c r="AD200" s="2617"/>
      <c r="AE200" s="2617"/>
      <c r="AF200" s="2617"/>
      <c r="AG200" s="2617"/>
      <c r="AH200" s="2617"/>
      <c r="AI200" s="2617"/>
      <c r="AJ200" s="2617"/>
      <c r="AK200" s="2618"/>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617">
        <f>SUM(R199)</f>
        <v>0</v>
      </c>
      <c r="S201" s="2617"/>
      <c r="T201" s="2617"/>
      <c r="U201" s="2617"/>
      <c r="V201" s="2617"/>
      <c r="W201" s="2617">
        <f>SUM(W200)</f>
        <v>0</v>
      </c>
      <c r="X201" s="2617"/>
      <c r="Y201" s="2617"/>
      <c r="Z201" s="2617"/>
      <c r="AA201" s="2617"/>
      <c r="AB201" s="2617">
        <f>SUM(AB200)</f>
        <v>0</v>
      </c>
      <c r="AC201" s="2617"/>
      <c r="AD201" s="2617"/>
      <c r="AE201" s="2617"/>
      <c r="AF201" s="2617"/>
      <c r="AG201" s="2617">
        <f>SUM(AG200)</f>
        <v>0</v>
      </c>
      <c r="AH201" s="2617"/>
      <c r="AI201" s="2617"/>
      <c r="AJ201" s="2617"/>
      <c r="AK201" s="2618"/>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617"/>
      <c r="S202" s="2617"/>
      <c r="T202" s="2617"/>
      <c r="U202" s="2617"/>
      <c r="V202" s="2617"/>
      <c r="W202" s="2617"/>
      <c r="X202" s="2617"/>
      <c r="Y202" s="2617"/>
      <c r="Z202" s="2617"/>
      <c r="AA202" s="2617"/>
      <c r="AB202" s="2617"/>
      <c r="AC202" s="2617"/>
      <c r="AD202" s="2617"/>
      <c r="AE202" s="2617"/>
      <c r="AF202" s="2617"/>
      <c r="AG202" s="2617"/>
      <c r="AH202" s="2617"/>
      <c r="AI202" s="2617"/>
      <c r="AJ202" s="2617"/>
      <c r="AK202" s="2618"/>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617"/>
      <c r="S203" s="2617"/>
      <c r="T203" s="2617"/>
      <c r="U203" s="2617"/>
      <c r="V203" s="2617"/>
      <c r="W203" s="2617"/>
      <c r="X203" s="2617"/>
      <c r="Y203" s="2617"/>
      <c r="Z203" s="2617"/>
      <c r="AA203" s="2617"/>
      <c r="AB203" s="2617"/>
      <c r="AC203" s="2617"/>
      <c r="AD203" s="2617"/>
      <c r="AE203" s="2617"/>
      <c r="AF203" s="2617"/>
      <c r="AG203" s="2617"/>
      <c r="AH203" s="2617"/>
      <c r="AI203" s="2617"/>
      <c r="AJ203" s="2617"/>
      <c r="AK203" s="2618"/>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617">
        <f>+SUMIF(CDSPS_TK,AM204,CDSPS_CKN)</f>
        <v>0</v>
      </c>
      <c r="S204" s="2617"/>
      <c r="T204" s="2617"/>
      <c r="U204" s="2617"/>
      <c r="V204" s="2617"/>
      <c r="W204" s="2617"/>
      <c r="X204" s="2617"/>
      <c r="Y204" s="2617"/>
      <c r="Z204" s="2617"/>
      <c r="AA204" s="2617"/>
      <c r="AB204" s="2617">
        <f>+SUMIF(CDSPS_TK,AM204,CDSPS_DKN)</f>
        <v>0</v>
      </c>
      <c r="AC204" s="2617"/>
      <c r="AD204" s="2617"/>
      <c r="AE204" s="2617"/>
      <c r="AF204" s="2617"/>
      <c r="AG204" s="2617"/>
      <c r="AH204" s="2617"/>
      <c r="AI204" s="2617"/>
      <c r="AJ204" s="2617"/>
      <c r="AK204" s="2618"/>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617">
        <f>+SUMIF(CDSPS_TK,AM205,CDSPS_CKN)</f>
        <v>0</v>
      </c>
      <c r="S205" s="2617"/>
      <c r="T205" s="2617"/>
      <c r="U205" s="2617"/>
      <c r="V205" s="2617"/>
      <c r="W205" s="2617"/>
      <c r="X205" s="2617"/>
      <c r="Y205" s="2617"/>
      <c r="Z205" s="2617"/>
      <c r="AA205" s="2617"/>
      <c r="AB205" s="2617">
        <f>+SUMIF(CDSPS_TK,AM205,CDSPS_DKN)</f>
        <v>0</v>
      </c>
      <c r="AC205" s="2617"/>
      <c r="AD205" s="2617"/>
      <c r="AE205" s="2617"/>
      <c r="AF205" s="2617"/>
      <c r="AG205" s="2617"/>
      <c r="AH205" s="2617"/>
      <c r="AI205" s="2617"/>
      <c r="AJ205" s="2617"/>
      <c r="AK205" s="2618"/>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617">
        <f>+SUMIF(CDSPS_TK,AM206,CDSPS_CKN)</f>
        <v>0</v>
      </c>
      <c r="S206" s="2617"/>
      <c r="T206" s="2617"/>
      <c r="U206" s="2617"/>
      <c r="V206" s="2617"/>
      <c r="W206" s="2617"/>
      <c r="X206" s="2617"/>
      <c r="Y206" s="2617"/>
      <c r="Z206" s="2617"/>
      <c r="AA206" s="2617"/>
      <c r="AB206" s="2617">
        <f>+SUMIF(CDSPS_TK,AM206,CDSPS_DKN)</f>
        <v>0</v>
      </c>
      <c r="AC206" s="2617"/>
      <c r="AD206" s="2617"/>
      <c r="AE206" s="2617"/>
      <c r="AF206" s="2617"/>
      <c r="AG206" s="2617"/>
      <c r="AH206" s="2617"/>
      <c r="AI206" s="2617"/>
      <c r="AJ206" s="2617"/>
      <c r="AK206" s="2618"/>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617">
        <f>+SUMIF(CDSPS_TK,AM207,CDSPS_CKN)</f>
        <v>0</v>
      </c>
      <c r="S207" s="2617"/>
      <c r="T207" s="2617"/>
      <c r="U207" s="2617"/>
      <c r="V207" s="2617"/>
      <c r="W207" s="2617"/>
      <c r="X207" s="2617"/>
      <c r="Y207" s="2617"/>
      <c r="Z207" s="2617"/>
      <c r="AA207" s="2617"/>
      <c r="AB207" s="2617">
        <f>+SUMIF(CDSPS_TK,AM207,CDSPS_DKN)</f>
        <v>0</v>
      </c>
      <c r="AC207" s="2617"/>
      <c r="AD207" s="2617"/>
      <c r="AE207" s="2617"/>
      <c r="AF207" s="2617"/>
      <c r="AG207" s="2617"/>
      <c r="AH207" s="2617"/>
      <c r="AI207" s="2617"/>
      <c r="AJ207" s="2617"/>
      <c r="AK207" s="2618"/>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637">
        <f>SUM(R204:V207)</f>
        <v>0</v>
      </c>
      <c r="S208" s="2637"/>
      <c r="T208" s="2637"/>
      <c r="U208" s="2637"/>
      <c r="V208" s="2637"/>
      <c r="W208" s="2637">
        <f>SUM(W204:AA207)</f>
        <v>0</v>
      </c>
      <c r="X208" s="2637"/>
      <c r="Y208" s="2637"/>
      <c r="Z208" s="2637"/>
      <c r="AA208" s="2637"/>
      <c r="AB208" s="2637">
        <f>SUM(AB204:AF207)</f>
        <v>0</v>
      </c>
      <c r="AC208" s="2637"/>
      <c r="AD208" s="2637"/>
      <c r="AE208" s="2637"/>
      <c r="AF208" s="2637"/>
      <c r="AG208" s="2637">
        <f>SUM(AG204:AK207)</f>
        <v>0</v>
      </c>
      <c r="AH208" s="2637"/>
      <c r="AI208" s="2637"/>
      <c r="AJ208" s="2637"/>
      <c r="AK208" s="2638"/>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622" t="s">
        <v>332</v>
      </c>
      <c r="D211" s="2623"/>
      <c r="E211" s="2623"/>
      <c r="F211" s="2623"/>
      <c r="G211" s="2623"/>
      <c r="H211" s="2623"/>
      <c r="I211" s="2623"/>
      <c r="J211" s="2623"/>
      <c r="K211" s="2623"/>
      <c r="L211" s="2623"/>
      <c r="M211" s="2587" t="s">
        <v>146</v>
      </c>
      <c r="N211" s="2587"/>
      <c r="O211" s="2587"/>
      <c r="P211" s="2587"/>
      <c r="Q211" s="2587" t="s">
        <v>147</v>
      </c>
      <c r="R211" s="2587"/>
      <c r="S211" s="2587"/>
      <c r="T211" s="2587"/>
      <c r="U211" s="2587" t="s">
        <v>148</v>
      </c>
      <c r="V211" s="2587"/>
      <c r="W211" s="2587"/>
      <c r="X211" s="2587"/>
      <c r="Y211" s="2587" t="s">
        <v>149</v>
      </c>
      <c r="Z211" s="2587"/>
      <c r="AA211" s="2587"/>
      <c r="AB211" s="2587"/>
      <c r="AC211" s="2587" t="s">
        <v>1213</v>
      </c>
      <c r="AD211" s="2587"/>
      <c r="AE211" s="2587"/>
      <c r="AF211" s="2587"/>
      <c r="AG211" s="2587" t="s">
        <v>82</v>
      </c>
      <c r="AH211" s="2587"/>
      <c r="AI211" s="2587"/>
      <c r="AJ211" s="2587"/>
      <c r="AK211" s="2636"/>
      <c r="AL211" s="1454">
        <f>IF($AL$220&gt;0,1,0)</f>
        <v>0</v>
      </c>
      <c r="AM211" s="1456"/>
      <c r="AN211" s="317"/>
    </row>
    <row r="212" spans="2:40" s="323" customFormat="1" ht="14.25" customHeight="1" x14ac:dyDescent="0.4">
      <c r="C212" s="2579" t="s">
        <v>1211</v>
      </c>
      <c r="D212" s="2580"/>
      <c r="E212" s="2580"/>
      <c r="F212" s="2580"/>
      <c r="G212" s="2536"/>
      <c r="H212" s="2536"/>
      <c r="I212" s="2536"/>
      <c r="J212" s="2536"/>
      <c r="K212" s="2536"/>
      <c r="L212" s="2536"/>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616"/>
      <c r="AL212" s="1453">
        <f>IF($AL$220&gt;0,1,0)</f>
        <v>0</v>
      </c>
      <c r="AM212" s="1456"/>
      <c r="AN212" s="326"/>
    </row>
    <row r="213" spans="2:40" s="311" customFormat="1" x14ac:dyDescent="0.4">
      <c r="C213" s="2573" t="s">
        <v>333</v>
      </c>
      <c r="D213" s="2574"/>
      <c r="E213" s="2574"/>
      <c r="F213" s="2574"/>
      <c r="G213" s="2521"/>
      <c r="H213" s="2521"/>
      <c r="I213" s="2521"/>
      <c r="J213" s="2521"/>
      <c r="K213" s="2521"/>
      <c r="L213" s="2521"/>
      <c r="M213" s="2529">
        <f>+SUMIF(CDSPS_TK,M210,CDSPS_DKN)</f>
        <v>0</v>
      </c>
      <c r="N213" s="2529"/>
      <c r="O213" s="2529"/>
      <c r="P213" s="2529"/>
      <c r="Q213" s="2529">
        <f>+SUMIF(CDSPS_TK,Q210,CDSPS_DKN)</f>
        <v>0</v>
      </c>
      <c r="R213" s="2529"/>
      <c r="S213" s="2529"/>
      <c r="T213" s="2529"/>
      <c r="U213" s="2529">
        <f>+SUMIF(CDSPS_TK,U210,CDSPS_DKN)</f>
        <v>0</v>
      </c>
      <c r="V213" s="2529"/>
      <c r="W213" s="2529"/>
      <c r="X213" s="2529"/>
      <c r="Y213" s="2529">
        <f>+SUMIF(CDSPS_TK,Y210,CDSPS_DKN)</f>
        <v>0</v>
      </c>
      <c r="Z213" s="2529"/>
      <c r="AA213" s="2529"/>
      <c r="AB213" s="2529"/>
      <c r="AC213" s="2529">
        <f>+SUMIF(CDSPS_TK,AC210,CDSPS_DKN)</f>
        <v>0</v>
      </c>
      <c r="AD213" s="2529"/>
      <c r="AE213" s="2529"/>
      <c r="AF213" s="2529"/>
      <c r="AG213" s="2529">
        <f t="shared" ref="AG213:AG220" si="8">+SUM(M213:AF213)</f>
        <v>0</v>
      </c>
      <c r="AH213" s="2529"/>
      <c r="AI213" s="2529"/>
      <c r="AJ213" s="2529"/>
      <c r="AK213" s="2605"/>
      <c r="AL213" s="1453">
        <f>IF($AL$220&gt;0,1,0)</f>
        <v>0</v>
      </c>
      <c r="AM213" s="1456"/>
      <c r="AN213" s="317"/>
    </row>
    <row r="214" spans="2:40" s="311" customFormat="1" x14ac:dyDescent="0.4">
      <c r="C214" s="2573" t="s">
        <v>2829</v>
      </c>
      <c r="D214" s="2574"/>
      <c r="E214" s="2574"/>
      <c r="F214" s="2574"/>
      <c r="G214" s="2521"/>
      <c r="H214" s="2521"/>
      <c r="I214" s="2521"/>
      <c r="J214" s="2521"/>
      <c r="K214" s="2521"/>
      <c r="L214" s="2521"/>
      <c r="M214" s="2529">
        <f>+VLOOKUP(M210,Bang_CDSPS,5,0)</f>
        <v>0</v>
      </c>
      <c r="N214" s="2529"/>
      <c r="O214" s="2529"/>
      <c r="P214" s="2529"/>
      <c r="Q214" s="2529">
        <f>+VLOOKUP(Q210,Bang_CDSPS,5,0)</f>
        <v>0</v>
      </c>
      <c r="R214" s="2529"/>
      <c r="S214" s="2529"/>
      <c r="T214" s="2529"/>
      <c r="U214" s="2529">
        <f>+VLOOKUP(U210,Bang_CDSPS,5,0)</f>
        <v>0</v>
      </c>
      <c r="V214" s="2529"/>
      <c r="W214" s="2529"/>
      <c r="X214" s="2529"/>
      <c r="Y214" s="2529">
        <f>+VLOOKUP(Y210,Bang_CDSPS,5,0)</f>
        <v>0</v>
      </c>
      <c r="Z214" s="2529"/>
      <c r="AA214" s="2529"/>
      <c r="AB214" s="2529"/>
      <c r="AC214" s="2529">
        <f>+VLOOKUP(AC210,Bang_CDSPS,5,0)</f>
        <v>0</v>
      </c>
      <c r="AD214" s="2529"/>
      <c r="AE214" s="2529"/>
      <c r="AF214" s="2529"/>
      <c r="AG214" s="2529">
        <f t="shared" si="8"/>
        <v>0</v>
      </c>
      <c r="AH214" s="2529"/>
      <c r="AI214" s="2529"/>
      <c r="AJ214" s="2529"/>
      <c r="AK214" s="2605"/>
      <c r="AL214" s="1453">
        <f t="shared" ref="AL214:AL228" si="9">IF(AG214&gt;0,1,0)</f>
        <v>0</v>
      </c>
      <c r="AM214" s="1456"/>
      <c r="AN214" s="317"/>
    </row>
    <row r="215" spans="2:40" s="311" customFormat="1" x14ac:dyDescent="0.4">
      <c r="C215" s="2573" t="s">
        <v>2830</v>
      </c>
      <c r="D215" s="2574"/>
      <c r="E215" s="2574"/>
      <c r="F215" s="2574"/>
      <c r="G215" s="2521"/>
      <c r="H215" s="2521"/>
      <c r="I215" s="2521"/>
      <c r="J215" s="2521"/>
      <c r="K215" s="2521"/>
      <c r="L215" s="2521"/>
      <c r="M215" s="2529"/>
      <c r="N215" s="2529"/>
      <c r="O215" s="2529"/>
      <c r="P215" s="2529"/>
      <c r="Q215" s="2529"/>
      <c r="R215" s="2529"/>
      <c r="S215" s="2529"/>
      <c r="T215" s="2529"/>
      <c r="U215" s="2529"/>
      <c r="V215" s="2529"/>
      <c r="W215" s="2529"/>
      <c r="X215" s="2529"/>
      <c r="Y215" s="2529"/>
      <c r="Z215" s="2529"/>
      <c r="AA215" s="2529"/>
      <c r="AB215" s="2529"/>
      <c r="AC215" s="2529"/>
      <c r="AD215" s="2529"/>
      <c r="AE215" s="2529"/>
      <c r="AF215" s="2529"/>
      <c r="AG215" s="2529">
        <f t="shared" si="8"/>
        <v>0</v>
      </c>
      <c r="AH215" s="2529"/>
      <c r="AI215" s="2529"/>
      <c r="AJ215" s="2529"/>
      <c r="AK215" s="2605"/>
      <c r="AL215" s="1453">
        <f t="shared" si="9"/>
        <v>0</v>
      </c>
      <c r="AM215" s="1456"/>
      <c r="AN215" s="317"/>
    </row>
    <row r="216" spans="2:40" s="311" customFormat="1" x14ac:dyDescent="0.4">
      <c r="C216" s="2573" t="s">
        <v>2831</v>
      </c>
      <c r="D216" s="2574"/>
      <c r="E216" s="2574"/>
      <c r="F216" s="2574"/>
      <c r="G216" s="2521"/>
      <c r="H216" s="2521"/>
      <c r="I216" s="2521"/>
      <c r="J216" s="2521"/>
      <c r="K216" s="2521"/>
      <c r="L216" s="2521"/>
      <c r="M216" s="2529"/>
      <c r="N216" s="2529"/>
      <c r="O216" s="2529"/>
      <c r="P216" s="2529"/>
      <c r="Q216" s="2529"/>
      <c r="R216" s="2529"/>
      <c r="S216" s="2529"/>
      <c r="T216" s="2529"/>
      <c r="U216" s="2529"/>
      <c r="V216" s="2529"/>
      <c r="W216" s="2529"/>
      <c r="X216" s="2529"/>
      <c r="Y216" s="2529"/>
      <c r="Z216" s="2529"/>
      <c r="AA216" s="2529"/>
      <c r="AB216" s="2529"/>
      <c r="AC216" s="2529"/>
      <c r="AD216" s="2529"/>
      <c r="AE216" s="2529"/>
      <c r="AF216" s="2529"/>
      <c r="AG216" s="2529">
        <f t="shared" si="8"/>
        <v>0</v>
      </c>
      <c r="AH216" s="2529"/>
      <c r="AI216" s="2529"/>
      <c r="AJ216" s="2529"/>
      <c r="AK216" s="2605"/>
      <c r="AL216" s="1453">
        <f t="shared" si="9"/>
        <v>0</v>
      </c>
      <c r="AM216" s="1456"/>
      <c r="AN216" s="317"/>
    </row>
    <row r="217" spans="2:40" s="311" customFormat="1" x14ac:dyDescent="0.4">
      <c r="C217" s="2573" t="s">
        <v>2832</v>
      </c>
      <c r="D217" s="2574"/>
      <c r="E217" s="2574"/>
      <c r="F217" s="2574"/>
      <c r="G217" s="2521"/>
      <c r="H217" s="2521"/>
      <c r="I217" s="2521"/>
      <c r="J217" s="2521"/>
      <c r="K217" s="2521"/>
      <c r="L217" s="2521"/>
      <c r="M217" s="2529"/>
      <c r="N217" s="2529"/>
      <c r="O217" s="2529"/>
      <c r="P217" s="2529"/>
      <c r="Q217" s="2529"/>
      <c r="R217" s="2529"/>
      <c r="S217" s="2529"/>
      <c r="T217" s="2529"/>
      <c r="U217" s="2529"/>
      <c r="V217" s="2529"/>
      <c r="W217" s="2529"/>
      <c r="X217" s="2529"/>
      <c r="Y217" s="2529"/>
      <c r="Z217" s="2529"/>
      <c r="AA217" s="2529"/>
      <c r="AB217" s="2529"/>
      <c r="AC217" s="2529"/>
      <c r="AD217" s="2529"/>
      <c r="AE217" s="2529"/>
      <c r="AF217" s="2529"/>
      <c r="AG217" s="2529">
        <f t="shared" si="8"/>
        <v>0</v>
      </c>
      <c r="AH217" s="2529"/>
      <c r="AI217" s="2529"/>
      <c r="AJ217" s="2529"/>
      <c r="AK217" s="2605"/>
      <c r="AL217" s="1453">
        <f t="shared" si="9"/>
        <v>0</v>
      </c>
      <c r="AM217" s="1456"/>
      <c r="AN217" s="317"/>
    </row>
    <row r="218" spans="2:40" s="311" customFormat="1" x14ac:dyDescent="0.4">
      <c r="C218" s="2573" t="s">
        <v>2833</v>
      </c>
      <c r="D218" s="2574"/>
      <c r="E218" s="2574"/>
      <c r="F218" s="2574"/>
      <c r="G218" s="2521"/>
      <c r="H218" s="2521"/>
      <c r="I218" s="2521"/>
      <c r="J218" s="2521"/>
      <c r="K218" s="2521"/>
      <c r="L218" s="2521"/>
      <c r="M218" s="2529">
        <f>+SUMIF(CDSPS_TK,M210,CDSPS_PSC)</f>
        <v>0</v>
      </c>
      <c r="N218" s="2529"/>
      <c r="O218" s="2529"/>
      <c r="P218" s="2529"/>
      <c r="Q218" s="2529">
        <f>+SUMIF(CDSPS_TK,Q210,CDSPS_PSC)</f>
        <v>0</v>
      </c>
      <c r="R218" s="2529"/>
      <c r="S218" s="2529"/>
      <c r="T218" s="2529"/>
      <c r="U218" s="2529">
        <f>+SUMIF(CDSPS_TK,U210,CDSPS_PSC)</f>
        <v>0</v>
      </c>
      <c r="V218" s="2529"/>
      <c r="W218" s="2529"/>
      <c r="X218" s="2529"/>
      <c r="Y218" s="2529">
        <f>+SUMIF(CDSPS_TK,Y210,CDSPS_PSC)</f>
        <v>0</v>
      </c>
      <c r="Z218" s="2529"/>
      <c r="AA218" s="2529"/>
      <c r="AB218" s="2529"/>
      <c r="AC218" s="2529">
        <f>+SUMIF(CDSPS_TK,AC210,CDSPS_PSC)</f>
        <v>0</v>
      </c>
      <c r="AD218" s="2529"/>
      <c r="AE218" s="2529"/>
      <c r="AF218" s="2529"/>
      <c r="AG218" s="2529">
        <f t="shared" si="8"/>
        <v>0</v>
      </c>
      <c r="AH218" s="2529"/>
      <c r="AI218" s="2529"/>
      <c r="AJ218" s="2529"/>
      <c r="AK218" s="2605"/>
      <c r="AL218" s="1453">
        <f t="shared" si="9"/>
        <v>0</v>
      </c>
      <c r="AM218" s="1456"/>
      <c r="AN218" s="317"/>
    </row>
    <row r="219" spans="2:40" s="311" customFormat="1" x14ac:dyDescent="0.4">
      <c r="C219" s="2571" t="s">
        <v>2834</v>
      </c>
      <c r="D219" s="2572"/>
      <c r="E219" s="2572"/>
      <c r="F219" s="2572"/>
      <c r="G219" s="2560"/>
      <c r="H219" s="2560"/>
      <c r="I219" s="2560"/>
      <c r="J219" s="2560"/>
      <c r="K219" s="2560"/>
      <c r="L219" s="2560"/>
      <c r="M219" s="2561"/>
      <c r="N219" s="2561"/>
      <c r="O219" s="2561"/>
      <c r="P219" s="2561"/>
      <c r="Q219" s="2561"/>
      <c r="R219" s="2561"/>
      <c r="S219" s="2561"/>
      <c r="T219" s="2561"/>
      <c r="U219" s="2561"/>
      <c r="V219" s="2561"/>
      <c r="W219" s="2561"/>
      <c r="X219" s="2561"/>
      <c r="Y219" s="2561"/>
      <c r="Z219" s="2561"/>
      <c r="AA219" s="2561"/>
      <c r="AB219" s="2561"/>
      <c r="AC219" s="2561"/>
      <c r="AD219" s="2561"/>
      <c r="AE219" s="2561"/>
      <c r="AF219" s="2561"/>
      <c r="AG219" s="2561">
        <f t="shared" si="8"/>
        <v>0</v>
      </c>
      <c r="AH219" s="2561"/>
      <c r="AI219" s="2561"/>
      <c r="AJ219" s="2561"/>
      <c r="AK219" s="2613"/>
      <c r="AL219" s="1453">
        <f t="shared" si="9"/>
        <v>0</v>
      </c>
      <c r="AM219" s="1456"/>
      <c r="AN219" s="317"/>
    </row>
    <row r="220" spans="2:40" s="311" customFormat="1" ht="16.5" x14ac:dyDescent="0.4">
      <c r="C220" s="2588" t="s">
        <v>334</v>
      </c>
      <c r="D220" s="2589"/>
      <c r="E220" s="2589"/>
      <c r="F220" s="2589"/>
      <c r="G220" s="2551"/>
      <c r="H220" s="2551"/>
      <c r="I220" s="2551"/>
      <c r="J220" s="2551"/>
      <c r="K220" s="2551"/>
      <c r="L220" s="2551"/>
      <c r="M220" s="2614">
        <f>+SUM(M213:P216)-SUM(M217:P219)</f>
        <v>0</v>
      </c>
      <c r="N220" s="2614"/>
      <c r="O220" s="2614"/>
      <c r="P220" s="2614"/>
      <c r="Q220" s="2614">
        <f>+SUM(Q213:T216)-SUM(Q217:T219)</f>
        <v>0</v>
      </c>
      <c r="R220" s="2614"/>
      <c r="S220" s="2614"/>
      <c r="T220" s="2614"/>
      <c r="U220" s="2614">
        <f>+SUM(U213:X216)-SUM(U217:X219)</f>
        <v>0</v>
      </c>
      <c r="V220" s="2614"/>
      <c r="W220" s="2614"/>
      <c r="X220" s="2614"/>
      <c r="Y220" s="2614">
        <f>+SUM(Y213:AB216)-SUM(Y217:AB219)</f>
        <v>0</v>
      </c>
      <c r="Z220" s="2614"/>
      <c r="AA220" s="2614"/>
      <c r="AB220" s="2614"/>
      <c r="AC220" s="2614">
        <f>+SUM(AC213:AF216)-SUM(AC217:AF219)</f>
        <v>0</v>
      </c>
      <c r="AD220" s="2614"/>
      <c r="AE220" s="2614"/>
      <c r="AF220" s="2614"/>
      <c r="AG220" s="2614">
        <f t="shared" si="8"/>
        <v>0</v>
      </c>
      <c r="AH220" s="2614"/>
      <c r="AI220" s="2614"/>
      <c r="AJ220" s="2614"/>
      <c r="AK220" s="2615"/>
      <c r="AL220" s="1453">
        <f t="shared" si="9"/>
        <v>0</v>
      </c>
      <c r="AM220" s="1460">
        <f>+VLOOKUP(211,Bang_CDSPS,7,0)-AG220</f>
        <v>0</v>
      </c>
      <c r="AN220" s="317"/>
    </row>
    <row r="221" spans="2:40" s="323" customFormat="1" x14ac:dyDescent="0.4">
      <c r="C221" s="2610" t="s">
        <v>335</v>
      </c>
      <c r="D221" s="2611"/>
      <c r="E221" s="2611"/>
      <c r="F221" s="2611"/>
      <c r="G221" s="2612"/>
      <c r="H221" s="2612"/>
      <c r="I221" s="2612"/>
      <c r="J221" s="2612"/>
      <c r="K221" s="2612"/>
      <c r="L221" s="2612"/>
      <c r="M221" s="2547"/>
      <c r="N221" s="2547"/>
      <c r="O221" s="2547"/>
      <c r="P221" s="2547"/>
      <c r="Q221" s="2547"/>
      <c r="R221" s="2547"/>
      <c r="S221" s="2547"/>
      <c r="T221" s="2547"/>
      <c r="U221" s="2547"/>
      <c r="V221" s="2547"/>
      <c r="W221" s="2547"/>
      <c r="X221" s="2547"/>
      <c r="Y221" s="2547"/>
      <c r="Z221" s="2547"/>
      <c r="AA221" s="2547"/>
      <c r="AB221" s="2547"/>
      <c r="AC221" s="2547"/>
      <c r="AD221" s="2547"/>
      <c r="AE221" s="2547"/>
      <c r="AF221" s="2547"/>
      <c r="AG221" s="2547"/>
      <c r="AH221" s="2547"/>
      <c r="AI221" s="2547"/>
      <c r="AJ221" s="2547"/>
      <c r="AK221" s="2609"/>
      <c r="AL221" s="1453">
        <f>IF($AL$220&gt;0,1,0)</f>
        <v>0</v>
      </c>
      <c r="AM221" s="1456"/>
      <c r="AN221" s="342" t="s">
        <v>2835</v>
      </c>
    </row>
    <row r="222" spans="2:40" s="311" customFormat="1" x14ac:dyDescent="0.4">
      <c r="C222" s="2573" t="s">
        <v>333</v>
      </c>
      <c r="D222" s="2574"/>
      <c r="E222" s="2574"/>
      <c r="F222" s="2574"/>
      <c r="G222" s="2521"/>
      <c r="H222" s="2521"/>
      <c r="I222" s="2521"/>
      <c r="J222" s="2521"/>
      <c r="K222" s="2521"/>
      <c r="L222" s="2521"/>
      <c r="M222" s="2529">
        <f>+SUMIF(Bang_TSCD!$B$16:$B$5000,M210,Bang_TSCD!$R$16:$R$5000)</f>
        <v>0</v>
      </c>
      <c r="N222" s="2529"/>
      <c r="O222" s="2529"/>
      <c r="P222" s="2529"/>
      <c r="Q222" s="2529">
        <f>+SUMIF(Bang_TSCD!$B$16:$B$5000,Q210,Bang_TSCD!$R$16:$R$5000)</f>
        <v>0</v>
      </c>
      <c r="R222" s="2529"/>
      <c r="S222" s="2529"/>
      <c r="T222" s="2529"/>
      <c r="U222" s="2529">
        <f>+SUMIF(Bang_TSCD!$B$16:$B$5000,U210,Bang_TSCD!$R$16:$R$5000)</f>
        <v>0</v>
      </c>
      <c r="V222" s="2529"/>
      <c r="W222" s="2529"/>
      <c r="X222" s="2529"/>
      <c r="Y222" s="2529">
        <f>+SUMIF(Bang_TSCD!$B$16:$B$5000,Y210,Bang_TSCD!$R$16:$R$5000)</f>
        <v>0</v>
      </c>
      <c r="Z222" s="2529"/>
      <c r="AA222" s="2529"/>
      <c r="AB222" s="2529"/>
      <c r="AC222" s="2529">
        <f>+SUMIF(Bang_TSCD!$B$16:$B$5000,AC210,Bang_TSCD!$R$16:$R$5000)</f>
        <v>0</v>
      </c>
      <c r="AD222" s="2529"/>
      <c r="AE222" s="2529"/>
      <c r="AF222" s="2529"/>
      <c r="AG222" s="2529">
        <f>+SUM(M222:AF222)</f>
        <v>0</v>
      </c>
      <c r="AH222" s="2529"/>
      <c r="AI222" s="2529"/>
      <c r="AJ222" s="2529"/>
      <c r="AK222" s="2605"/>
      <c r="AL222" s="1453">
        <f t="shared" si="9"/>
        <v>0</v>
      </c>
      <c r="AM222" s="1456"/>
      <c r="AN222" s="317"/>
    </row>
    <row r="223" spans="2:40" s="311" customFormat="1" x14ac:dyDescent="0.4">
      <c r="C223" s="2573" t="s">
        <v>2836</v>
      </c>
      <c r="D223" s="2574"/>
      <c r="E223" s="2574"/>
      <c r="F223" s="2574"/>
      <c r="G223" s="2521"/>
      <c r="H223" s="2521"/>
      <c r="I223" s="2521"/>
      <c r="J223" s="2521"/>
      <c r="K223" s="2521"/>
      <c r="L223" s="2521"/>
      <c r="M223" s="2529">
        <f>+SUMIF(Bang_TSCD!$B$16:$B$5000,M210,Bang_TSCD!$S$16:$S$5000)</f>
        <v>0</v>
      </c>
      <c r="N223" s="2529"/>
      <c r="O223" s="2529"/>
      <c r="P223" s="2529"/>
      <c r="Q223" s="2529">
        <f>+SUMIF(Bang_TSCD!$B$16:$B$5000,Q210,Bang_TSCD!$S$16:$S$5000)</f>
        <v>0</v>
      </c>
      <c r="R223" s="2529"/>
      <c r="S223" s="2529"/>
      <c r="T223" s="2529"/>
      <c r="U223" s="2529">
        <f>+SUMIF(Bang_TSCD!$B$16:$B$5000,U210,Bang_TSCD!$S$16:$S$5000)</f>
        <v>0</v>
      </c>
      <c r="V223" s="2529"/>
      <c r="W223" s="2529"/>
      <c r="X223" s="2529"/>
      <c r="Y223" s="2529">
        <f>+SUMIF(Bang_TSCD!$B$16:$B$5000,Y210,Bang_TSCD!$S$16:$S$5000)</f>
        <v>0</v>
      </c>
      <c r="Z223" s="2529"/>
      <c r="AA223" s="2529"/>
      <c r="AB223" s="2529"/>
      <c r="AC223" s="2529">
        <f>+SUMIF(Bang_TSCD!$B$16:$B$5000,AC210,Bang_TSCD!$S$16:$S$5000)</f>
        <v>0</v>
      </c>
      <c r="AD223" s="2529"/>
      <c r="AE223" s="2529"/>
      <c r="AF223" s="2529"/>
      <c r="AG223" s="2529">
        <f>+SUM(M223:AF223)</f>
        <v>0</v>
      </c>
      <c r="AH223" s="2529"/>
      <c r="AI223" s="2529"/>
      <c r="AJ223" s="2529"/>
      <c r="AK223" s="2605"/>
      <c r="AL223" s="1453">
        <f t="shared" si="9"/>
        <v>0</v>
      </c>
      <c r="AM223" s="1456"/>
      <c r="AN223" s="317"/>
    </row>
    <row r="224" spans="2:40" s="311" customFormat="1" x14ac:dyDescent="0.4">
      <c r="C224" s="2573" t="s">
        <v>2831</v>
      </c>
      <c r="D224" s="2574"/>
      <c r="E224" s="2574"/>
      <c r="F224" s="2574"/>
      <c r="G224" s="2521"/>
      <c r="H224" s="2521"/>
      <c r="I224" s="2521"/>
      <c r="J224" s="2521"/>
      <c r="K224" s="2521"/>
      <c r="L224" s="2521"/>
      <c r="M224" s="2529"/>
      <c r="N224" s="2529"/>
      <c r="O224" s="2529"/>
      <c r="P224" s="2529"/>
      <c r="Q224" s="2529"/>
      <c r="R224" s="2529"/>
      <c r="S224" s="2529"/>
      <c r="T224" s="2529"/>
      <c r="U224" s="2529"/>
      <c r="V224" s="2529"/>
      <c r="W224" s="2529"/>
      <c r="X224" s="2529"/>
      <c r="Y224" s="2529"/>
      <c r="Z224" s="2529"/>
      <c r="AA224" s="2529"/>
      <c r="AB224" s="2529"/>
      <c r="AC224" s="2529"/>
      <c r="AD224" s="2529"/>
      <c r="AE224" s="2529"/>
      <c r="AF224" s="2529"/>
      <c r="AG224" s="2529">
        <f>+SUM(M224:AF224)</f>
        <v>0</v>
      </c>
      <c r="AH224" s="2529"/>
      <c r="AI224" s="2529"/>
      <c r="AJ224" s="2529"/>
      <c r="AK224" s="2605"/>
      <c r="AL224" s="1453">
        <f t="shared" si="9"/>
        <v>0</v>
      </c>
      <c r="AM224" s="1456"/>
      <c r="AN224" s="317"/>
    </row>
    <row r="225" spans="2:40" s="311" customFormat="1" x14ac:dyDescent="0.4">
      <c r="C225" s="2573" t="s">
        <v>2832</v>
      </c>
      <c r="D225" s="2574"/>
      <c r="E225" s="2574"/>
      <c r="F225" s="2574"/>
      <c r="G225" s="2521"/>
      <c r="H225" s="2521"/>
      <c r="I225" s="2521"/>
      <c r="J225" s="2521"/>
      <c r="K225" s="2521"/>
      <c r="L225" s="2521"/>
      <c r="M225" s="2529"/>
      <c r="N225" s="2529"/>
      <c r="O225" s="2529"/>
      <c r="P225" s="2529"/>
      <c r="Q225" s="2529"/>
      <c r="R225" s="2529"/>
      <c r="S225" s="2529"/>
      <c r="T225" s="2529"/>
      <c r="U225" s="2529"/>
      <c r="V225" s="2529"/>
      <c r="W225" s="2529"/>
      <c r="X225" s="2529"/>
      <c r="Y225" s="2529"/>
      <c r="Z225" s="2529"/>
      <c r="AA225" s="2529"/>
      <c r="AB225" s="2529"/>
      <c r="AC225" s="2529"/>
      <c r="AD225" s="2529"/>
      <c r="AE225" s="2529"/>
      <c r="AF225" s="2529"/>
      <c r="AG225" s="2529">
        <f>+SUM(M225:AF225)</f>
        <v>0</v>
      </c>
      <c r="AH225" s="2529"/>
      <c r="AI225" s="2529"/>
      <c r="AJ225" s="2529"/>
      <c r="AK225" s="2605"/>
      <c r="AL225" s="1453">
        <f t="shared" si="9"/>
        <v>0</v>
      </c>
      <c r="AM225" s="1456"/>
      <c r="AN225" s="317"/>
    </row>
    <row r="226" spans="2:40" s="311" customFormat="1" x14ac:dyDescent="0.4">
      <c r="C226" s="2573" t="s">
        <v>2833</v>
      </c>
      <c r="D226" s="2574"/>
      <c r="E226" s="2574"/>
      <c r="F226" s="2574"/>
      <c r="G226" s="2521"/>
      <c r="H226" s="2521"/>
      <c r="I226" s="2521"/>
      <c r="J226" s="2521"/>
      <c r="K226" s="2521"/>
      <c r="L226" s="2521"/>
      <c r="M226" s="2529"/>
      <c r="N226" s="2529"/>
      <c r="O226" s="2529"/>
      <c r="P226" s="2529"/>
      <c r="Q226" s="2529"/>
      <c r="R226" s="2529"/>
      <c r="S226" s="2529"/>
      <c r="T226" s="2529"/>
      <c r="U226" s="2529"/>
      <c r="V226" s="2529"/>
      <c r="W226" s="2529"/>
      <c r="X226" s="2529"/>
      <c r="Y226" s="2529"/>
      <c r="Z226" s="2529"/>
      <c r="AA226" s="2529"/>
      <c r="AB226" s="2529"/>
      <c r="AC226" s="2529"/>
      <c r="AD226" s="2529"/>
      <c r="AE226" s="2529"/>
      <c r="AF226" s="2529"/>
      <c r="AG226" s="2529">
        <f>+SUM(M226:AF226)</f>
        <v>0</v>
      </c>
      <c r="AH226" s="2529"/>
      <c r="AI226" s="2529"/>
      <c r="AJ226" s="2529"/>
      <c r="AK226" s="2605"/>
      <c r="AL226" s="1453">
        <f t="shared" si="9"/>
        <v>0</v>
      </c>
      <c r="AM226" s="1456"/>
      <c r="AN226" s="337" t="s">
        <v>2791</v>
      </c>
    </row>
    <row r="227" spans="2:40" s="311" customFormat="1" x14ac:dyDescent="0.4">
      <c r="C227" s="2571" t="s">
        <v>2834</v>
      </c>
      <c r="D227" s="2572"/>
      <c r="E227" s="2572"/>
      <c r="F227" s="2572"/>
      <c r="G227" s="2560"/>
      <c r="H227" s="2560"/>
      <c r="I227" s="2560"/>
      <c r="J227" s="2560"/>
      <c r="K227" s="2560"/>
      <c r="L227" s="2560"/>
      <c r="M227" s="2561"/>
      <c r="N227" s="2561"/>
      <c r="O227" s="2561"/>
      <c r="P227" s="2561"/>
      <c r="Q227" s="2561"/>
      <c r="R227" s="2561"/>
      <c r="S227" s="2561"/>
      <c r="T227" s="2561"/>
      <c r="U227" s="2561"/>
      <c r="V227" s="2561"/>
      <c r="W227" s="2561"/>
      <c r="X227" s="2561"/>
      <c r="Y227" s="2561"/>
      <c r="Z227" s="2561"/>
      <c r="AA227" s="2561"/>
      <c r="AB227" s="2561"/>
      <c r="AC227" s="2561"/>
      <c r="AD227" s="2561"/>
      <c r="AE227" s="2561"/>
      <c r="AF227" s="2561"/>
      <c r="AG227" s="2561">
        <f>SUM(M227:AF227)</f>
        <v>0</v>
      </c>
      <c r="AH227" s="2561"/>
      <c r="AI227" s="2561"/>
      <c r="AJ227" s="2561"/>
      <c r="AK227" s="2613"/>
      <c r="AL227" s="1453">
        <f t="shared" si="9"/>
        <v>0</v>
      </c>
      <c r="AM227" s="1456"/>
      <c r="AN227" s="317"/>
    </row>
    <row r="228" spans="2:40" s="311" customFormat="1" ht="16.5" x14ac:dyDescent="0.4">
      <c r="C228" s="2588" t="s">
        <v>334</v>
      </c>
      <c r="D228" s="2589"/>
      <c r="E228" s="2589"/>
      <c r="F228" s="2589"/>
      <c r="G228" s="2551"/>
      <c r="H228" s="2551"/>
      <c r="I228" s="2551"/>
      <c r="J228" s="2551"/>
      <c r="K228" s="2551"/>
      <c r="L228" s="2551"/>
      <c r="M228" s="2614">
        <f>+SUM(M222:P224)-SUM(M225:P227)</f>
        <v>0</v>
      </c>
      <c r="N228" s="2614"/>
      <c r="O228" s="2614"/>
      <c r="P228" s="2614"/>
      <c r="Q228" s="2614">
        <f>+SUM(Q222:T224)-SUM(Q225:T227)</f>
        <v>0</v>
      </c>
      <c r="R228" s="2614"/>
      <c r="S228" s="2614"/>
      <c r="T228" s="2614"/>
      <c r="U228" s="2614">
        <f>+SUM(U222:X224)-SUM(U225:X227)</f>
        <v>0</v>
      </c>
      <c r="V228" s="2614"/>
      <c r="W228" s="2614"/>
      <c r="X228" s="2614"/>
      <c r="Y228" s="2614">
        <f>+SUM(Y222:AB224)-SUM(Y225:AB227)</f>
        <v>0</v>
      </c>
      <c r="Z228" s="2614"/>
      <c r="AA228" s="2614"/>
      <c r="AB228" s="2614"/>
      <c r="AC228" s="2614">
        <f>+SUM(AC222:AF224)-SUM(AC225:AF227)</f>
        <v>0</v>
      </c>
      <c r="AD228" s="2614"/>
      <c r="AE228" s="2614"/>
      <c r="AF228" s="2614"/>
      <c r="AG228" s="2614">
        <f>SUM(M228:AF228)</f>
        <v>0</v>
      </c>
      <c r="AH228" s="2614"/>
      <c r="AI228" s="2614"/>
      <c r="AJ228" s="2614"/>
      <c r="AK228" s="2615"/>
      <c r="AL228" s="1453">
        <f t="shared" si="9"/>
        <v>0</v>
      </c>
      <c r="AM228" s="1460">
        <f>+VLOOKUP(2141,Bang_CDSPS,8,0)-AG228</f>
        <v>0</v>
      </c>
      <c r="AN228" s="317"/>
    </row>
    <row r="229" spans="2:40" s="323" customFormat="1" x14ac:dyDescent="0.4">
      <c r="C229" s="2610" t="s">
        <v>1212</v>
      </c>
      <c r="D229" s="2611"/>
      <c r="E229" s="2611"/>
      <c r="F229" s="2611"/>
      <c r="G229" s="2612"/>
      <c r="H229" s="2612"/>
      <c r="I229" s="2612"/>
      <c r="J229" s="2612"/>
      <c r="K229" s="2612"/>
      <c r="L229" s="2612"/>
      <c r="M229" s="2547"/>
      <c r="N229" s="2547"/>
      <c r="O229" s="2547"/>
      <c r="P229" s="2547"/>
      <c r="Q229" s="2547"/>
      <c r="R229" s="2547"/>
      <c r="S229" s="2547"/>
      <c r="T229" s="2547"/>
      <c r="U229" s="2547"/>
      <c r="V229" s="2547"/>
      <c r="W229" s="2547"/>
      <c r="X229" s="2547"/>
      <c r="Y229" s="2547"/>
      <c r="Z229" s="2547"/>
      <c r="AA229" s="2547"/>
      <c r="AB229" s="2547"/>
      <c r="AC229" s="2547"/>
      <c r="AD229" s="2547"/>
      <c r="AE229" s="2547"/>
      <c r="AF229" s="2547"/>
      <c r="AG229" s="2547"/>
      <c r="AH229" s="2547"/>
      <c r="AI229" s="2547"/>
      <c r="AJ229" s="2547"/>
      <c r="AK229" s="2609"/>
      <c r="AL229" s="1453">
        <f t="shared" ref="AL229:AL236" si="10">IF($AL$220&gt;0,1,0)</f>
        <v>0</v>
      </c>
      <c r="AM229" s="1456"/>
      <c r="AN229" s="326"/>
    </row>
    <row r="230" spans="2:40" s="311" customFormat="1" x14ac:dyDescent="0.4">
      <c r="C230" s="2573" t="s">
        <v>2837</v>
      </c>
      <c r="D230" s="2574"/>
      <c r="E230" s="2574"/>
      <c r="F230" s="2574"/>
      <c r="G230" s="2521"/>
      <c r="H230" s="2521"/>
      <c r="I230" s="2521"/>
      <c r="J230" s="2521"/>
      <c r="K230" s="2521"/>
      <c r="L230" s="2521"/>
      <c r="M230" s="2529">
        <f>+M213-M222</f>
        <v>0</v>
      </c>
      <c r="N230" s="2529"/>
      <c r="O230" s="2529"/>
      <c r="P230" s="2529"/>
      <c r="Q230" s="2529">
        <f>+Q213-Q222</f>
        <v>0</v>
      </c>
      <c r="R230" s="2529"/>
      <c r="S230" s="2529"/>
      <c r="T230" s="2529"/>
      <c r="U230" s="2529">
        <f>+U213-U222</f>
        <v>0</v>
      </c>
      <c r="V230" s="2529"/>
      <c r="W230" s="2529"/>
      <c r="X230" s="2529"/>
      <c r="Y230" s="2529">
        <f>+Y213-Y222</f>
        <v>0</v>
      </c>
      <c r="Z230" s="2529"/>
      <c r="AA230" s="2529"/>
      <c r="AB230" s="2529"/>
      <c r="AC230" s="2529">
        <f>+AC213-AC222</f>
        <v>0</v>
      </c>
      <c r="AD230" s="2529"/>
      <c r="AE230" s="2529"/>
      <c r="AF230" s="2529"/>
      <c r="AG230" s="2529">
        <f>+AG213-AG222</f>
        <v>0</v>
      </c>
      <c r="AH230" s="2529"/>
      <c r="AI230" s="2529"/>
      <c r="AJ230" s="2529"/>
      <c r="AK230" s="2605"/>
      <c r="AL230" s="1453">
        <f t="shared" si="10"/>
        <v>0</v>
      </c>
      <c r="AM230" s="1456"/>
      <c r="AN230" s="317"/>
    </row>
    <row r="231" spans="2:40" s="311" customFormat="1" x14ac:dyDescent="0.4">
      <c r="C231" s="2573" t="s">
        <v>2838</v>
      </c>
      <c r="D231" s="2574"/>
      <c r="E231" s="2574"/>
      <c r="F231" s="2574"/>
      <c r="G231" s="2521"/>
      <c r="H231" s="2521"/>
      <c r="I231" s="2521"/>
      <c r="J231" s="2521"/>
      <c r="K231" s="2521"/>
      <c r="L231" s="2521"/>
      <c r="M231" s="2529">
        <f>+M220-M228</f>
        <v>0</v>
      </c>
      <c r="N231" s="2529"/>
      <c r="O231" s="2529"/>
      <c r="P231" s="2529"/>
      <c r="Q231" s="2529">
        <f>+Q220-Q228</f>
        <v>0</v>
      </c>
      <c r="R231" s="2529"/>
      <c r="S231" s="2529"/>
      <c r="T231" s="2529"/>
      <c r="U231" s="2529">
        <f>+U220-U228</f>
        <v>0</v>
      </c>
      <c r="V231" s="2529"/>
      <c r="W231" s="2529"/>
      <c r="X231" s="2529"/>
      <c r="Y231" s="2529">
        <f>+Y220-Y228</f>
        <v>0</v>
      </c>
      <c r="Z231" s="2529"/>
      <c r="AA231" s="2529"/>
      <c r="AB231" s="2529"/>
      <c r="AC231" s="2529">
        <f>+AC220-AC228</f>
        <v>0</v>
      </c>
      <c r="AD231" s="2529"/>
      <c r="AE231" s="2529"/>
      <c r="AF231" s="2529"/>
      <c r="AG231" s="2529">
        <f>+AG220-AG228</f>
        <v>0</v>
      </c>
      <c r="AH231" s="2529"/>
      <c r="AI231" s="2529"/>
      <c r="AJ231" s="2529"/>
      <c r="AK231" s="2605"/>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622" t="s">
        <v>332</v>
      </c>
      <c r="D239" s="2623"/>
      <c r="E239" s="2623"/>
      <c r="F239" s="2623"/>
      <c r="G239" s="2623"/>
      <c r="H239" s="2623"/>
      <c r="I239" s="2623"/>
      <c r="J239" s="2623"/>
      <c r="K239" s="2623"/>
      <c r="L239" s="2623"/>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608"/>
      <c r="AL239" s="1454">
        <f>IF($AL$248&gt;0,1,0)</f>
        <v>0</v>
      </c>
      <c r="AM239" s="1456"/>
      <c r="AN239" s="317"/>
    </row>
    <row r="240" spans="2:40" s="311" customFormat="1" x14ac:dyDescent="0.4">
      <c r="C240" s="2579" t="s">
        <v>1211</v>
      </c>
      <c r="D240" s="2580"/>
      <c r="E240" s="2580"/>
      <c r="F240" s="2580"/>
      <c r="G240" s="2536"/>
      <c r="H240" s="2536"/>
      <c r="I240" s="2536"/>
      <c r="J240" s="2536"/>
      <c r="K240" s="2536"/>
      <c r="L240" s="2536"/>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616"/>
      <c r="AL240" s="1453">
        <f>IF($AL$248&gt;0,1,0)</f>
        <v>0</v>
      </c>
      <c r="AM240" s="1456"/>
      <c r="AN240" s="317"/>
    </row>
    <row r="241" spans="3:40" s="311" customFormat="1" x14ac:dyDescent="0.4">
      <c r="C241" s="2573" t="s">
        <v>333</v>
      </c>
      <c r="D241" s="2574"/>
      <c r="E241" s="2574"/>
      <c r="F241" s="2574"/>
      <c r="G241" s="2521"/>
      <c r="H241" s="2521"/>
      <c r="I241" s="2521"/>
      <c r="J241" s="2521"/>
      <c r="K241" s="2521"/>
      <c r="L241" s="2521"/>
      <c r="M241" s="2529">
        <f>+SUMIF(CDSPS_TK,M238,CDSPS_DKN)</f>
        <v>0</v>
      </c>
      <c r="N241" s="2529"/>
      <c r="O241" s="2529"/>
      <c r="P241" s="2529"/>
      <c r="Q241" s="2529"/>
      <c r="R241" s="2529">
        <f>+SUMIF(CDSPS_TK,R238,CDSPS_DKN)</f>
        <v>0</v>
      </c>
      <c r="S241" s="2529"/>
      <c r="T241" s="2529"/>
      <c r="U241" s="2529"/>
      <c r="V241" s="2529"/>
      <c r="W241" s="2529">
        <f>+SUMIF(CDSPS_TK,W238,CDSPS_DKN)</f>
        <v>0</v>
      </c>
      <c r="X241" s="2529"/>
      <c r="Y241" s="2529"/>
      <c r="Z241" s="2529"/>
      <c r="AA241" s="2529"/>
      <c r="AB241" s="2529">
        <f>+SUMIF(CDSPS_TK,AB238,CDSPS_DKN)</f>
        <v>0</v>
      </c>
      <c r="AC241" s="2529"/>
      <c r="AD241" s="2529"/>
      <c r="AE241" s="2529"/>
      <c r="AF241" s="2529"/>
      <c r="AG241" s="2529">
        <f t="shared" ref="AG241:AG247" si="11">+SUM(M241:AF241)</f>
        <v>0</v>
      </c>
      <c r="AH241" s="2529"/>
      <c r="AI241" s="2529"/>
      <c r="AJ241" s="2529"/>
      <c r="AK241" s="2605"/>
      <c r="AL241" s="1453">
        <f>IF($AL$248&gt;0,1,0)</f>
        <v>0</v>
      </c>
      <c r="AM241" s="1456"/>
      <c r="AN241" s="317"/>
    </row>
    <row r="242" spans="3:40" s="311" customFormat="1" x14ac:dyDescent="0.4">
      <c r="C242" s="2573" t="s">
        <v>2829</v>
      </c>
      <c r="D242" s="2574"/>
      <c r="E242" s="2574"/>
      <c r="F242" s="2574"/>
      <c r="G242" s="2521"/>
      <c r="H242" s="2521"/>
      <c r="I242" s="2521"/>
      <c r="J242" s="2521"/>
      <c r="K242" s="2521"/>
      <c r="L242" s="2521"/>
      <c r="M242" s="2529">
        <v>0</v>
      </c>
      <c r="N242" s="2529"/>
      <c r="O242" s="2529"/>
      <c r="P242" s="2529"/>
      <c r="Q242" s="2529"/>
      <c r="R242" s="2529">
        <v>0</v>
      </c>
      <c r="S242" s="2529"/>
      <c r="T242" s="2529"/>
      <c r="U242" s="2529"/>
      <c r="V242" s="2529"/>
      <c r="W242" s="2529">
        <v>0</v>
      </c>
      <c r="X242" s="2529"/>
      <c r="Y242" s="2529"/>
      <c r="Z242" s="2529"/>
      <c r="AA242" s="2529"/>
      <c r="AB242" s="2529">
        <v>0</v>
      </c>
      <c r="AC242" s="2529"/>
      <c r="AD242" s="2529"/>
      <c r="AE242" s="2529"/>
      <c r="AF242" s="2529"/>
      <c r="AG242" s="2529">
        <f t="shared" si="11"/>
        <v>0</v>
      </c>
      <c r="AH242" s="2529"/>
      <c r="AI242" s="2529"/>
      <c r="AJ242" s="2529"/>
      <c r="AK242" s="2605"/>
      <c r="AL242" s="1453">
        <f t="shared" ref="AL242:AL248" si="12">IF(AG242&gt;0,1,0)</f>
        <v>0</v>
      </c>
      <c r="AM242" s="1456"/>
      <c r="AN242" s="317"/>
    </row>
    <row r="243" spans="3:40" s="311" customFormat="1" x14ac:dyDescent="0.4">
      <c r="C243" s="2573" t="s">
        <v>2846</v>
      </c>
      <c r="D243" s="2574"/>
      <c r="E243" s="2574"/>
      <c r="F243" s="2574"/>
      <c r="G243" s="2521"/>
      <c r="H243" s="2521"/>
      <c r="I243" s="2521"/>
      <c r="J243" s="2521"/>
      <c r="K243" s="2521"/>
      <c r="L243" s="2521"/>
      <c r="M243" s="2529"/>
      <c r="N243" s="2529"/>
      <c r="O243" s="2529"/>
      <c r="P243" s="2529"/>
      <c r="Q243" s="2529"/>
      <c r="R243" s="2529"/>
      <c r="S243" s="2529"/>
      <c r="T243" s="2529"/>
      <c r="U243" s="2529"/>
      <c r="V243" s="2529"/>
      <c r="W243" s="2529"/>
      <c r="X243" s="2529"/>
      <c r="Y243" s="2529"/>
      <c r="Z243" s="2529"/>
      <c r="AA243" s="2529"/>
      <c r="AB243" s="2529"/>
      <c r="AC243" s="2529"/>
      <c r="AD243" s="2529"/>
      <c r="AE243" s="2529"/>
      <c r="AF243" s="2529"/>
      <c r="AG243" s="2529">
        <f t="shared" si="11"/>
        <v>0</v>
      </c>
      <c r="AH243" s="2529"/>
      <c r="AI243" s="2529"/>
      <c r="AJ243" s="2529"/>
      <c r="AK243" s="2605"/>
      <c r="AL243" s="1453">
        <f t="shared" si="12"/>
        <v>0</v>
      </c>
      <c r="AM243" s="1456"/>
      <c r="AN243" s="317"/>
    </row>
    <row r="244" spans="3:40" s="311" customFormat="1" x14ac:dyDescent="0.4">
      <c r="C244" s="2573" t="s">
        <v>2847</v>
      </c>
      <c r="D244" s="2574"/>
      <c r="E244" s="2574"/>
      <c r="F244" s="2574"/>
      <c r="G244" s="2521"/>
      <c r="H244" s="2521"/>
      <c r="I244" s="2521"/>
      <c r="J244" s="2521"/>
      <c r="K244" s="2521"/>
      <c r="L244" s="2521"/>
      <c r="M244" s="2529"/>
      <c r="N244" s="2529"/>
      <c r="O244" s="2529"/>
      <c r="P244" s="2529"/>
      <c r="Q244" s="2529"/>
      <c r="R244" s="2529"/>
      <c r="S244" s="2529"/>
      <c r="T244" s="2529"/>
      <c r="U244" s="2529"/>
      <c r="V244" s="2529"/>
      <c r="W244" s="2529"/>
      <c r="X244" s="2529"/>
      <c r="Y244" s="2529"/>
      <c r="Z244" s="2529"/>
      <c r="AA244" s="2529"/>
      <c r="AB244" s="2529"/>
      <c r="AC244" s="2529"/>
      <c r="AD244" s="2529"/>
      <c r="AE244" s="2529"/>
      <c r="AF244" s="2529"/>
      <c r="AG244" s="2529">
        <f t="shared" si="11"/>
        <v>0</v>
      </c>
      <c r="AH244" s="2529"/>
      <c r="AI244" s="2529"/>
      <c r="AJ244" s="2529"/>
      <c r="AK244" s="2605"/>
      <c r="AL244" s="1453">
        <f t="shared" si="12"/>
        <v>0</v>
      </c>
      <c r="AM244" s="1456"/>
      <c r="AN244" s="317"/>
    </row>
    <row r="245" spans="3:40" s="311" customFormat="1" x14ac:dyDescent="0.4">
      <c r="C245" s="2573" t="s">
        <v>2831</v>
      </c>
      <c r="D245" s="2574"/>
      <c r="E245" s="2574"/>
      <c r="F245" s="2574"/>
      <c r="G245" s="2521"/>
      <c r="H245" s="2521"/>
      <c r="I245" s="2521"/>
      <c r="J245" s="2521"/>
      <c r="K245" s="2521"/>
      <c r="L245" s="2521"/>
      <c r="M245" s="2529"/>
      <c r="N245" s="2529"/>
      <c r="O245" s="2529"/>
      <c r="P245" s="2529"/>
      <c r="Q245" s="2529"/>
      <c r="R245" s="2529"/>
      <c r="S245" s="2529"/>
      <c r="T245" s="2529"/>
      <c r="U245" s="2529"/>
      <c r="V245" s="2529"/>
      <c r="W245" s="2529"/>
      <c r="X245" s="2529"/>
      <c r="Y245" s="2529"/>
      <c r="Z245" s="2529"/>
      <c r="AA245" s="2529"/>
      <c r="AB245" s="2529"/>
      <c r="AC245" s="2529"/>
      <c r="AD245" s="2529"/>
      <c r="AE245" s="2529"/>
      <c r="AF245" s="2529"/>
      <c r="AG245" s="2529">
        <f t="shared" si="11"/>
        <v>0</v>
      </c>
      <c r="AH245" s="2529"/>
      <c r="AI245" s="2529"/>
      <c r="AJ245" s="2529"/>
      <c r="AK245" s="2605"/>
      <c r="AL245" s="1453">
        <f t="shared" si="12"/>
        <v>0</v>
      </c>
      <c r="AM245" s="1456"/>
      <c r="AN245" s="317"/>
    </row>
    <row r="246" spans="3:40" s="311" customFormat="1" x14ac:dyDescent="0.4">
      <c r="C246" s="2573" t="s">
        <v>2833</v>
      </c>
      <c r="D246" s="2574"/>
      <c r="E246" s="2574"/>
      <c r="F246" s="2574"/>
      <c r="G246" s="2521"/>
      <c r="H246" s="2521"/>
      <c r="I246" s="2521"/>
      <c r="J246" s="2521"/>
      <c r="K246" s="2521"/>
      <c r="L246" s="2521"/>
      <c r="M246" s="2529">
        <f>+SUMIF(CDSPS_TK,M238,CDSPS_PSC)</f>
        <v>0</v>
      </c>
      <c r="N246" s="2529"/>
      <c r="O246" s="2529"/>
      <c r="P246" s="2529"/>
      <c r="Q246" s="2529"/>
      <c r="R246" s="2529">
        <f>+SUMIF(CDSPS_TK,R238,CDSPS_PSC)</f>
        <v>0</v>
      </c>
      <c r="S246" s="2529"/>
      <c r="T246" s="2529"/>
      <c r="U246" s="2529"/>
      <c r="V246" s="2529"/>
      <c r="W246" s="2529">
        <f>+SUMIF(CDSPS_TK,W238,CDSPS_PSC)</f>
        <v>0</v>
      </c>
      <c r="X246" s="2529"/>
      <c r="Y246" s="2529"/>
      <c r="Z246" s="2529"/>
      <c r="AA246" s="2529"/>
      <c r="AB246" s="2529">
        <f>+SUMIF(CDSPS_TK,AB238,CDSPS_PSC)</f>
        <v>0</v>
      </c>
      <c r="AC246" s="2529"/>
      <c r="AD246" s="2529"/>
      <c r="AE246" s="2529"/>
      <c r="AF246" s="2529"/>
      <c r="AG246" s="2529">
        <f t="shared" si="11"/>
        <v>0</v>
      </c>
      <c r="AH246" s="2529"/>
      <c r="AI246" s="2529"/>
      <c r="AJ246" s="2529"/>
      <c r="AK246" s="2605"/>
      <c r="AL246" s="1453">
        <f t="shared" si="12"/>
        <v>0</v>
      </c>
      <c r="AM246" s="1456"/>
      <c r="AN246" s="317"/>
    </row>
    <row r="247" spans="3:40" s="311" customFormat="1" x14ac:dyDescent="0.4">
      <c r="C247" s="2571" t="s">
        <v>2834</v>
      </c>
      <c r="D247" s="2572"/>
      <c r="E247" s="2572"/>
      <c r="F247" s="2572"/>
      <c r="G247" s="2560"/>
      <c r="H247" s="2560"/>
      <c r="I247" s="2560"/>
      <c r="J247" s="2560"/>
      <c r="K247" s="2560"/>
      <c r="L247" s="2560"/>
      <c r="M247" s="2561"/>
      <c r="N247" s="2561"/>
      <c r="O247" s="2561"/>
      <c r="P247" s="2561"/>
      <c r="Q247" s="2561"/>
      <c r="R247" s="2561"/>
      <c r="S247" s="2561"/>
      <c r="T247" s="2561"/>
      <c r="U247" s="2561"/>
      <c r="V247" s="2561"/>
      <c r="W247" s="2561"/>
      <c r="X247" s="2561"/>
      <c r="Y247" s="2561"/>
      <c r="Z247" s="2561"/>
      <c r="AA247" s="2561"/>
      <c r="AB247" s="2561"/>
      <c r="AC247" s="2561"/>
      <c r="AD247" s="2561"/>
      <c r="AE247" s="2561"/>
      <c r="AF247" s="2561"/>
      <c r="AG247" s="2561">
        <f t="shared" si="11"/>
        <v>0</v>
      </c>
      <c r="AH247" s="2561"/>
      <c r="AI247" s="2561"/>
      <c r="AJ247" s="2561"/>
      <c r="AK247" s="2613"/>
      <c r="AL247" s="1453">
        <f t="shared" si="12"/>
        <v>0</v>
      </c>
      <c r="AM247" s="1456"/>
      <c r="AN247" s="317"/>
    </row>
    <row r="248" spans="3:40" s="311" customFormat="1" ht="16.5" x14ac:dyDescent="0.4">
      <c r="C248" s="2588" t="s">
        <v>334</v>
      </c>
      <c r="D248" s="2589"/>
      <c r="E248" s="2589"/>
      <c r="F248" s="2589"/>
      <c r="G248" s="2551"/>
      <c r="H248" s="2551"/>
      <c r="I248" s="2551"/>
      <c r="J248" s="2551"/>
      <c r="K248" s="2551"/>
      <c r="L248" s="2551"/>
      <c r="M248" s="2614">
        <f>+SUM(M241:Q245)-M246-M247</f>
        <v>0</v>
      </c>
      <c r="N248" s="2614"/>
      <c r="O248" s="2614"/>
      <c r="P248" s="2614"/>
      <c r="Q248" s="2614"/>
      <c r="R248" s="2614">
        <f>+SUM(R241:V245)-R246-R247</f>
        <v>0</v>
      </c>
      <c r="S248" s="2614"/>
      <c r="T248" s="2614"/>
      <c r="U248" s="2614"/>
      <c r="V248" s="2614"/>
      <c r="W248" s="2614">
        <f>+SUM(W241:AA245)-W246-W247</f>
        <v>0</v>
      </c>
      <c r="X248" s="2614"/>
      <c r="Y248" s="2614"/>
      <c r="Z248" s="2614"/>
      <c r="AA248" s="2614"/>
      <c r="AB248" s="2614">
        <f>+SUM(AB241:AF245)-AB246-AB247</f>
        <v>0</v>
      </c>
      <c r="AC248" s="2614"/>
      <c r="AD248" s="2614"/>
      <c r="AE248" s="2614"/>
      <c r="AF248" s="2614"/>
      <c r="AG248" s="2614">
        <f>+AG241+AG242+AG243+AG244+AG245-AG246-AG247</f>
        <v>0</v>
      </c>
      <c r="AH248" s="2614"/>
      <c r="AI248" s="2614"/>
      <c r="AJ248" s="2614"/>
      <c r="AK248" s="2615"/>
      <c r="AL248" s="1453">
        <f t="shared" si="12"/>
        <v>0</v>
      </c>
      <c r="AM248" s="1460">
        <f>+VLOOKUP(213,Bang_CDSPS,7,0)-AG248</f>
        <v>0</v>
      </c>
      <c r="AN248" s="317"/>
    </row>
    <row r="249" spans="3:40" s="311" customFormat="1" x14ac:dyDescent="0.4">
      <c r="C249" s="2610" t="s">
        <v>335</v>
      </c>
      <c r="D249" s="2611"/>
      <c r="E249" s="2611"/>
      <c r="F249" s="2611"/>
      <c r="G249" s="2612"/>
      <c r="H249" s="2612"/>
      <c r="I249" s="2612"/>
      <c r="J249" s="2612"/>
      <c r="K249" s="2612"/>
      <c r="L249" s="2612"/>
      <c r="M249" s="2547"/>
      <c r="N249" s="2547"/>
      <c r="O249" s="2547"/>
      <c r="P249" s="2547"/>
      <c r="Q249" s="2547"/>
      <c r="R249" s="2547"/>
      <c r="S249" s="2547"/>
      <c r="T249" s="2547"/>
      <c r="U249" s="2547"/>
      <c r="V249" s="2547"/>
      <c r="W249" s="2547"/>
      <c r="X249" s="2547"/>
      <c r="Y249" s="2547"/>
      <c r="Z249" s="2547"/>
      <c r="AA249" s="2547"/>
      <c r="AB249" s="2547"/>
      <c r="AC249" s="2547"/>
      <c r="AD249" s="2547"/>
      <c r="AE249" s="2547"/>
      <c r="AF249" s="2547"/>
      <c r="AG249" s="2547"/>
      <c r="AH249" s="2547"/>
      <c r="AI249" s="2547"/>
      <c r="AJ249" s="2547"/>
      <c r="AK249" s="2609"/>
      <c r="AL249" s="1453">
        <f t="shared" ref="AL249:AL261" si="13">IF($AL$248&gt;0,1,0)</f>
        <v>0</v>
      </c>
      <c r="AM249" s="1456"/>
      <c r="AN249" s="342" t="s">
        <v>2835</v>
      </c>
    </row>
    <row r="250" spans="3:40" s="311" customFormat="1" x14ac:dyDescent="0.4">
      <c r="C250" s="2573" t="s">
        <v>333</v>
      </c>
      <c r="D250" s="2574"/>
      <c r="E250" s="2574"/>
      <c r="F250" s="2574"/>
      <c r="G250" s="2521"/>
      <c r="H250" s="2521"/>
      <c r="I250" s="2521"/>
      <c r="J250" s="2521"/>
      <c r="K250" s="2521"/>
      <c r="L250" s="2521"/>
      <c r="M250" s="2529">
        <v>0</v>
      </c>
      <c r="N250" s="2529"/>
      <c r="O250" s="2529"/>
      <c r="P250" s="2529"/>
      <c r="Q250" s="2529"/>
      <c r="R250" s="2529">
        <v>0</v>
      </c>
      <c r="S250" s="2529"/>
      <c r="T250" s="2529"/>
      <c r="U250" s="2529"/>
      <c r="V250" s="2529"/>
      <c r="W250" s="2529">
        <v>0</v>
      </c>
      <c r="X250" s="2529"/>
      <c r="Y250" s="2529"/>
      <c r="Z250" s="2529"/>
      <c r="AA250" s="2529"/>
      <c r="AB250" s="2529">
        <v>0</v>
      </c>
      <c r="AC250" s="2529"/>
      <c r="AD250" s="2529"/>
      <c r="AE250" s="2529"/>
      <c r="AF250" s="2529"/>
      <c r="AG250" s="2529">
        <f t="shared" ref="AG250:AG255" si="14">+SUM(M250:AF250)</f>
        <v>0</v>
      </c>
      <c r="AH250" s="2529"/>
      <c r="AI250" s="2529"/>
      <c r="AJ250" s="2529"/>
      <c r="AK250" s="2605"/>
      <c r="AL250" s="1453">
        <f t="shared" ref="AL250:AL255" si="15">IF(AG250&gt;0,1,0)</f>
        <v>0</v>
      </c>
      <c r="AM250" s="1456"/>
      <c r="AN250" s="317"/>
    </row>
    <row r="251" spans="3:40" s="311" customFormat="1" x14ac:dyDescent="0.4">
      <c r="C251" s="2573" t="s">
        <v>2836</v>
      </c>
      <c r="D251" s="2574"/>
      <c r="E251" s="2574"/>
      <c r="F251" s="2574"/>
      <c r="G251" s="2521"/>
      <c r="H251" s="2521"/>
      <c r="I251" s="2521"/>
      <c r="J251" s="2521"/>
      <c r="K251" s="2521"/>
      <c r="L251" s="2521"/>
      <c r="M251" s="2529">
        <v>0</v>
      </c>
      <c r="N251" s="2529"/>
      <c r="O251" s="2529"/>
      <c r="P251" s="2529"/>
      <c r="Q251" s="2529"/>
      <c r="R251" s="2529">
        <v>0</v>
      </c>
      <c r="S251" s="2529"/>
      <c r="T251" s="2529"/>
      <c r="U251" s="2529"/>
      <c r="V251" s="2529"/>
      <c r="W251" s="2529">
        <v>0</v>
      </c>
      <c r="X251" s="2529"/>
      <c r="Y251" s="2529"/>
      <c r="Z251" s="2529"/>
      <c r="AA251" s="2529"/>
      <c r="AB251" s="2529">
        <v>0</v>
      </c>
      <c r="AC251" s="2529"/>
      <c r="AD251" s="2529"/>
      <c r="AE251" s="2529"/>
      <c r="AF251" s="2529"/>
      <c r="AG251" s="2529">
        <f t="shared" si="14"/>
        <v>0</v>
      </c>
      <c r="AH251" s="2529"/>
      <c r="AI251" s="2529"/>
      <c r="AJ251" s="2529"/>
      <c r="AK251" s="2605"/>
      <c r="AL251" s="1453">
        <f t="shared" si="15"/>
        <v>0</v>
      </c>
      <c r="AM251" s="1456"/>
      <c r="AN251" s="317"/>
    </row>
    <row r="252" spans="3:40" s="311" customFormat="1" x14ac:dyDescent="0.4">
      <c r="C252" s="2573" t="s">
        <v>2831</v>
      </c>
      <c r="D252" s="2574"/>
      <c r="E252" s="2574"/>
      <c r="F252" s="2574"/>
      <c r="G252" s="2521"/>
      <c r="H252" s="2521"/>
      <c r="I252" s="2521"/>
      <c r="J252" s="2521"/>
      <c r="K252" s="2521"/>
      <c r="L252" s="2521"/>
      <c r="M252" s="2529"/>
      <c r="N252" s="2529"/>
      <c r="O252" s="2529"/>
      <c r="P252" s="2529"/>
      <c r="Q252" s="2529"/>
      <c r="R252" s="2529"/>
      <c r="S252" s="2529"/>
      <c r="T252" s="2529"/>
      <c r="U252" s="2529"/>
      <c r="V252" s="2529"/>
      <c r="W252" s="2529"/>
      <c r="X252" s="2529"/>
      <c r="Y252" s="2529"/>
      <c r="Z252" s="2529"/>
      <c r="AA252" s="2529"/>
      <c r="AB252" s="2529"/>
      <c r="AC252" s="2529"/>
      <c r="AD252" s="2529"/>
      <c r="AE252" s="2529"/>
      <c r="AF252" s="2529"/>
      <c r="AG252" s="2529">
        <f t="shared" si="14"/>
        <v>0</v>
      </c>
      <c r="AH252" s="2529"/>
      <c r="AI252" s="2529"/>
      <c r="AJ252" s="2529"/>
      <c r="AK252" s="2605"/>
      <c r="AL252" s="1453">
        <f t="shared" si="15"/>
        <v>0</v>
      </c>
      <c r="AM252" s="1456"/>
      <c r="AN252" s="317"/>
    </row>
    <row r="253" spans="3:40" s="311" customFormat="1" x14ac:dyDescent="0.4">
      <c r="C253" s="2573" t="s">
        <v>2833</v>
      </c>
      <c r="D253" s="2574"/>
      <c r="E253" s="2574"/>
      <c r="F253" s="2574"/>
      <c r="G253" s="2521"/>
      <c r="H253" s="2521"/>
      <c r="I253" s="2521"/>
      <c r="J253" s="2521"/>
      <c r="K253" s="2521"/>
      <c r="L253" s="2521"/>
      <c r="M253" s="2529"/>
      <c r="N253" s="2529"/>
      <c r="O253" s="2529"/>
      <c r="P253" s="2529"/>
      <c r="Q253" s="2529"/>
      <c r="R253" s="2529"/>
      <c r="S253" s="2529"/>
      <c r="T253" s="2529"/>
      <c r="U253" s="2529"/>
      <c r="V253" s="2529"/>
      <c r="W253" s="2529"/>
      <c r="X253" s="2529"/>
      <c r="Y253" s="2529"/>
      <c r="Z253" s="2529"/>
      <c r="AA253" s="2529"/>
      <c r="AB253" s="2529"/>
      <c r="AC253" s="2529"/>
      <c r="AD253" s="2529"/>
      <c r="AE253" s="2529"/>
      <c r="AF253" s="2529"/>
      <c r="AG253" s="2529">
        <f t="shared" si="14"/>
        <v>0</v>
      </c>
      <c r="AH253" s="2529"/>
      <c r="AI253" s="2529"/>
      <c r="AJ253" s="2529"/>
      <c r="AK253" s="2605"/>
      <c r="AL253" s="1453">
        <f t="shared" si="15"/>
        <v>0</v>
      </c>
      <c r="AM253" s="1456"/>
      <c r="AN253" s="317"/>
    </row>
    <row r="254" spans="3:40" s="311" customFormat="1" x14ac:dyDescent="0.4">
      <c r="C254" s="2571" t="s">
        <v>2834</v>
      </c>
      <c r="D254" s="2572"/>
      <c r="E254" s="2572"/>
      <c r="F254" s="2572"/>
      <c r="G254" s="2560"/>
      <c r="H254" s="2560"/>
      <c r="I254" s="2560"/>
      <c r="J254" s="2560"/>
      <c r="K254" s="2560"/>
      <c r="L254" s="2560"/>
      <c r="M254" s="2561"/>
      <c r="N254" s="2561"/>
      <c r="O254" s="2561"/>
      <c r="P254" s="2561"/>
      <c r="Q254" s="2561"/>
      <c r="R254" s="2561"/>
      <c r="S254" s="2561"/>
      <c r="T254" s="2561"/>
      <c r="U254" s="2561"/>
      <c r="V254" s="2561"/>
      <c r="W254" s="2561"/>
      <c r="X254" s="2561"/>
      <c r="Y254" s="2561"/>
      <c r="Z254" s="2561"/>
      <c r="AA254" s="2561"/>
      <c r="AB254" s="2561"/>
      <c r="AC254" s="2561"/>
      <c r="AD254" s="2561"/>
      <c r="AE254" s="2561"/>
      <c r="AF254" s="2561"/>
      <c r="AG254" s="2561">
        <f t="shared" si="14"/>
        <v>0</v>
      </c>
      <c r="AH254" s="2561"/>
      <c r="AI254" s="2561"/>
      <c r="AJ254" s="2561"/>
      <c r="AK254" s="2613"/>
      <c r="AL254" s="1453">
        <f t="shared" si="15"/>
        <v>0</v>
      </c>
      <c r="AM254" s="1456"/>
      <c r="AN254" s="317"/>
    </row>
    <row r="255" spans="3:40" s="311" customFormat="1" ht="16.5" x14ac:dyDescent="0.4">
      <c r="C255" s="2588" t="s">
        <v>334</v>
      </c>
      <c r="D255" s="2589"/>
      <c r="E255" s="2589"/>
      <c r="F255" s="2589"/>
      <c r="G255" s="2551"/>
      <c r="H255" s="2551"/>
      <c r="I255" s="2551"/>
      <c r="J255" s="2551"/>
      <c r="K255" s="2551"/>
      <c r="L255" s="2551"/>
      <c r="M255" s="2614">
        <f>M250+M251+M252-M253-M254</f>
        <v>0</v>
      </c>
      <c r="N255" s="2614"/>
      <c r="O255" s="2614"/>
      <c r="P255" s="2614"/>
      <c r="Q255" s="2614"/>
      <c r="R255" s="2614">
        <f>R250+R251+R252-R253-R254</f>
        <v>0</v>
      </c>
      <c r="S255" s="2614"/>
      <c r="T255" s="2614"/>
      <c r="U255" s="2614"/>
      <c r="V255" s="2614"/>
      <c r="W255" s="2614">
        <f>W250+W251+W252-W253-W254</f>
        <v>0</v>
      </c>
      <c r="X255" s="2614"/>
      <c r="Y255" s="2614"/>
      <c r="Z255" s="2614"/>
      <c r="AA255" s="2614"/>
      <c r="AB255" s="2614">
        <f>AB250+AB251+AB252-AB253-AB254</f>
        <v>0</v>
      </c>
      <c r="AC255" s="2614"/>
      <c r="AD255" s="2614"/>
      <c r="AE255" s="2614"/>
      <c r="AF255" s="2614"/>
      <c r="AG255" s="2614">
        <f t="shared" si="14"/>
        <v>0</v>
      </c>
      <c r="AH255" s="2614"/>
      <c r="AI255" s="2614"/>
      <c r="AJ255" s="2614"/>
      <c r="AK255" s="2615"/>
      <c r="AL255" s="1453">
        <f t="shared" si="15"/>
        <v>0</v>
      </c>
      <c r="AM255" s="1460">
        <f>+VLOOKUP(2143,Bang_CDSPS,8,0)-AG255</f>
        <v>0</v>
      </c>
      <c r="AN255" s="317"/>
    </row>
    <row r="256" spans="3:40" s="311" customFormat="1" x14ac:dyDescent="0.4">
      <c r="C256" s="2610" t="s">
        <v>1212</v>
      </c>
      <c r="D256" s="2611"/>
      <c r="E256" s="2611"/>
      <c r="F256" s="2611"/>
      <c r="G256" s="2612"/>
      <c r="H256" s="2612"/>
      <c r="I256" s="2612"/>
      <c r="J256" s="2612"/>
      <c r="K256" s="2612"/>
      <c r="L256" s="2612"/>
      <c r="M256" s="2547"/>
      <c r="N256" s="2547"/>
      <c r="O256" s="2547"/>
      <c r="P256" s="2547"/>
      <c r="Q256" s="2547"/>
      <c r="R256" s="2547"/>
      <c r="S256" s="2547"/>
      <c r="T256" s="2547"/>
      <c r="U256" s="2547"/>
      <c r="V256" s="2547"/>
      <c r="W256" s="2547"/>
      <c r="X256" s="2547"/>
      <c r="Y256" s="2547"/>
      <c r="Z256" s="2547"/>
      <c r="AA256" s="2547"/>
      <c r="AB256" s="2547"/>
      <c r="AC256" s="2547"/>
      <c r="AD256" s="2547"/>
      <c r="AE256" s="2547"/>
      <c r="AF256" s="2547"/>
      <c r="AG256" s="2547"/>
      <c r="AH256" s="2547"/>
      <c r="AI256" s="2547"/>
      <c r="AJ256" s="2547"/>
      <c r="AK256" s="2609"/>
      <c r="AL256" s="1453">
        <f t="shared" si="13"/>
        <v>0</v>
      </c>
      <c r="AM256" s="1456"/>
      <c r="AN256" s="317"/>
    </row>
    <row r="257" spans="2:40" s="311" customFormat="1" x14ac:dyDescent="0.4">
      <c r="C257" s="2573" t="s">
        <v>2837</v>
      </c>
      <c r="D257" s="2574"/>
      <c r="E257" s="2574"/>
      <c r="F257" s="2574"/>
      <c r="G257" s="2521"/>
      <c r="H257" s="2521"/>
      <c r="I257" s="2521"/>
      <c r="J257" s="2521"/>
      <c r="K257" s="2521"/>
      <c r="L257" s="2521"/>
      <c r="M257" s="2529">
        <f>+M241-M250</f>
        <v>0</v>
      </c>
      <c r="N257" s="2529"/>
      <c r="O257" s="2529"/>
      <c r="P257" s="2529"/>
      <c r="Q257" s="2529"/>
      <c r="R257" s="2529">
        <f>+R241-R250</f>
        <v>0</v>
      </c>
      <c r="S257" s="2529"/>
      <c r="T257" s="2529"/>
      <c r="U257" s="2529"/>
      <c r="V257" s="2529"/>
      <c r="W257" s="2529">
        <f>+W241-W250</f>
        <v>0</v>
      </c>
      <c r="X257" s="2529"/>
      <c r="Y257" s="2529"/>
      <c r="Z257" s="2529"/>
      <c r="AA257" s="2529"/>
      <c r="AB257" s="2529">
        <f>+AB241-AB250</f>
        <v>0</v>
      </c>
      <c r="AC257" s="2529"/>
      <c r="AD257" s="2529"/>
      <c r="AE257" s="2529"/>
      <c r="AF257" s="2529"/>
      <c r="AG257" s="2529">
        <f>+AG241-AG250</f>
        <v>0</v>
      </c>
      <c r="AH257" s="2529"/>
      <c r="AI257" s="2529"/>
      <c r="AJ257" s="2529"/>
      <c r="AK257" s="2605"/>
      <c r="AL257" s="1453">
        <f t="shared" si="13"/>
        <v>0</v>
      </c>
      <c r="AM257" s="1456"/>
      <c r="AN257" s="317"/>
    </row>
    <row r="258" spans="2:40" s="311" customFormat="1" x14ac:dyDescent="0.4">
      <c r="C258" s="2573" t="s">
        <v>2838</v>
      </c>
      <c r="D258" s="2574"/>
      <c r="E258" s="2574"/>
      <c r="F258" s="2574"/>
      <c r="G258" s="2521"/>
      <c r="H258" s="2521"/>
      <c r="I258" s="2521"/>
      <c r="J258" s="2521"/>
      <c r="K258" s="2521"/>
      <c r="L258" s="2521"/>
      <c r="M258" s="2529">
        <f>+M248-M255</f>
        <v>0</v>
      </c>
      <c r="N258" s="2529"/>
      <c r="O258" s="2529"/>
      <c r="P258" s="2529"/>
      <c r="Q258" s="2529"/>
      <c r="R258" s="2529">
        <f>+R248-R255</f>
        <v>0</v>
      </c>
      <c r="S258" s="2529"/>
      <c r="T258" s="2529"/>
      <c r="U258" s="2529"/>
      <c r="V258" s="2529"/>
      <c r="W258" s="2529">
        <f>+W248-W255</f>
        <v>0</v>
      </c>
      <c r="X258" s="2529"/>
      <c r="Y258" s="2529"/>
      <c r="Z258" s="2529"/>
      <c r="AA258" s="2529"/>
      <c r="AB258" s="2529">
        <f>+AB248-AB255</f>
        <v>0</v>
      </c>
      <c r="AC258" s="2529"/>
      <c r="AD258" s="2529"/>
      <c r="AE258" s="2529"/>
      <c r="AF258" s="2529"/>
      <c r="AG258" s="2529">
        <f>+AG248-AG255</f>
        <v>0</v>
      </c>
      <c r="AH258" s="2529"/>
      <c r="AI258" s="2529"/>
      <c r="AJ258" s="2529"/>
      <c r="AK258" s="2605"/>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606" t="s">
        <v>332</v>
      </c>
      <c r="D264" s="2607"/>
      <c r="E264" s="2607"/>
      <c r="F264" s="2607"/>
      <c r="G264" s="2607"/>
      <c r="H264" s="2607"/>
      <c r="I264" s="2607"/>
      <c r="J264" s="2607"/>
      <c r="K264" s="2607"/>
      <c r="L264" s="2607"/>
      <c r="M264" s="2607"/>
      <c r="N264" s="2607"/>
      <c r="O264" s="2607"/>
      <c r="P264" s="2607"/>
      <c r="Q264" s="2607"/>
      <c r="R264" s="2607"/>
      <c r="S264" s="2607"/>
      <c r="T264" s="2607"/>
      <c r="U264" s="2607"/>
      <c r="V264" s="2607"/>
      <c r="W264" s="2526" t="s">
        <v>2852</v>
      </c>
      <c r="X264" s="2526"/>
      <c r="Y264" s="2526"/>
      <c r="Z264" s="2526"/>
      <c r="AA264" s="2526"/>
      <c r="AB264" s="2526" t="s">
        <v>1214</v>
      </c>
      <c r="AC264" s="2526"/>
      <c r="AD264" s="2526"/>
      <c r="AE264" s="2526"/>
      <c r="AF264" s="2526"/>
      <c r="AG264" s="2526" t="s">
        <v>82</v>
      </c>
      <c r="AH264" s="2526"/>
      <c r="AI264" s="2526"/>
      <c r="AJ264" s="2526"/>
      <c r="AK264" s="2608"/>
      <c r="AL264" s="1453">
        <f>IF($AL$272&gt;0,1,0)</f>
        <v>0</v>
      </c>
      <c r="AM264" s="1456"/>
      <c r="AN264" s="317"/>
    </row>
    <row r="265" spans="2:40" s="311" customFormat="1" x14ac:dyDescent="0.4">
      <c r="C265" s="2634" t="s">
        <v>1211</v>
      </c>
      <c r="D265" s="2635"/>
      <c r="E265" s="2635"/>
      <c r="F265" s="2635"/>
      <c r="G265" s="2536"/>
      <c r="H265" s="2536"/>
      <c r="I265" s="2536"/>
      <c r="J265" s="2536"/>
      <c r="K265" s="2536"/>
      <c r="L265" s="2536"/>
      <c r="M265" s="2536"/>
      <c r="N265" s="2536"/>
      <c r="O265" s="2536"/>
      <c r="P265" s="2536"/>
      <c r="Q265" s="2536"/>
      <c r="R265" s="2536"/>
      <c r="S265" s="2536"/>
      <c r="T265" s="2536"/>
      <c r="U265" s="2536"/>
      <c r="V265" s="2536"/>
      <c r="W265" s="2536"/>
      <c r="X265" s="2536"/>
      <c r="Y265" s="2536"/>
      <c r="Z265" s="2536"/>
      <c r="AA265" s="2536"/>
      <c r="AB265" s="2536"/>
      <c r="AC265" s="2536"/>
      <c r="AD265" s="2536"/>
      <c r="AE265" s="2536"/>
      <c r="AF265" s="2536"/>
      <c r="AG265" s="2536">
        <f>SUM(M265:AF265)</f>
        <v>0</v>
      </c>
      <c r="AH265" s="2536"/>
      <c r="AI265" s="2536"/>
      <c r="AJ265" s="2536"/>
      <c r="AK265" s="2604"/>
      <c r="AL265" s="1453">
        <f>IF($AL$272&gt;0,1,0)</f>
        <v>0</v>
      </c>
      <c r="AM265" s="1456"/>
      <c r="AN265" s="317"/>
    </row>
    <row r="266" spans="2:40" s="311" customFormat="1" ht="14.25" customHeight="1" x14ac:dyDescent="0.4">
      <c r="C266" s="2626" t="s">
        <v>333</v>
      </c>
      <c r="D266" s="2627"/>
      <c r="E266" s="2627"/>
      <c r="F266" s="2627"/>
      <c r="G266" s="2521"/>
      <c r="H266" s="2521"/>
      <c r="I266" s="2521"/>
      <c r="J266" s="2521"/>
      <c r="K266" s="2521"/>
      <c r="L266" s="2521"/>
      <c r="M266" s="2521"/>
      <c r="N266" s="2521"/>
      <c r="O266" s="2521"/>
      <c r="P266" s="2521"/>
      <c r="Q266" s="2521"/>
      <c r="R266" s="2521"/>
      <c r="S266" s="2521"/>
      <c r="T266" s="2521"/>
      <c r="U266" s="2521"/>
      <c r="V266" s="2521"/>
      <c r="W266" s="2529">
        <f>+SUMIF(CDSPS_TK,W263,CDSPS_DKN)</f>
        <v>0</v>
      </c>
      <c r="X266" s="2529"/>
      <c r="Y266" s="2529"/>
      <c r="Z266" s="2529"/>
      <c r="AA266" s="2529"/>
      <c r="AB266" s="2529">
        <f>+SUMIF(CDSPS_TK,AB263,CDSPS_DKN)</f>
        <v>0</v>
      </c>
      <c r="AC266" s="2529"/>
      <c r="AD266" s="2529"/>
      <c r="AE266" s="2529"/>
      <c r="AF266" s="2529"/>
      <c r="AG266" s="2529">
        <f>SUM(W266:AF266)</f>
        <v>0</v>
      </c>
      <c r="AH266" s="2529"/>
      <c r="AI266" s="2529"/>
      <c r="AJ266" s="2529"/>
      <c r="AK266" s="2605"/>
      <c r="AL266" s="1453">
        <f>IF($AL$272&gt;0,1,0)</f>
        <v>0</v>
      </c>
      <c r="AM266" s="1456"/>
      <c r="AN266" s="317"/>
    </row>
    <row r="267" spans="2:40" s="311" customFormat="1" x14ac:dyDescent="0.4">
      <c r="C267" s="2626" t="s">
        <v>2853</v>
      </c>
      <c r="D267" s="2627"/>
      <c r="E267" s="2627"/>
      <c r="F267" s="2627"/>
      <c r="G267" s="2521"/>
      <c r="H267" s="2521"/>
      <c r="I267" s="2521"/>
      <c r="J267" s="2521"/>
      <c r="K267" s="2521"/>
      <c r="L267" s="2521"/>
      <c r="M267" s="2521"/>
      <c r="N267" s="2521"/>
      <c r="O267" s="2521"/>
      <c r="P267" s="2521"/>
      <c r="Q267" s="2521"/>
      <c r="R267" s="2521"/>
      <c r="S267" s="2521"/>
      <c r="T267" s="2521"/>
      <c r="U267" s="2521"/>
      <c r="V267" s="2521"/>
      <c r="W267" s="2529">
        <v>0</v>
      </c>
      <c r="X267" s="2529"/>
      <c r="Y267" s="2529"/>
      <c r="Z267" s="2529"/>
      <c r="AA267" s="2529"/>
      <c r="AB267" s="2529">
        <v>0</v>
      </c>
      <c r="AC267" s="2529"/>
      <c r="AD267" s="2529"/>
      <c r="AE267" s="2529"/>
      <c r="AF267" s="2529"/>
      <c r="AG267" s="2529">
        <f t="shared" ref="AG267:AG283" si="16">SUM(W267:AF267)</f>
        <v>0</v>
      </c>
      <c r="AH267" s="2529"/>
      <c r="AI267" s="2529"/>
      <c r="AJ267" s="2529"/>
      <c r="AK267" s="2605"/>
      <c r="AL267" s="1453">
        <f>IF(AG267&gt;0,1,0)</f>
        <v>0</v>
      </c>
      <c r="AM267" s="1456"/>
      <c r="AN267" s="317"/>
    </row>
    <row r="268" spans="2:40" s="311" customFormat="1" x14ac:dyDescent="0.4">
      <c r="C268" s="2626" t="s">
        <v>2854</v>
      </c>
      <c r="D268" s="2627"/>
      <c r="E268" s="2627"/>
      <c r="F268" s="2627"/>
      <c r="G268" s="2521"/>
      <c r="H268" s="2521"/>
      <c r="I268" s="2521"/>
      <c r="J268" s="2521"/>
      <c r="K268" s="2521"/>
      <c r="L268" s="2521"/>
      <c r="M268" s="2521"/>
      <c r="N268" s="2521"/>
      <c r="O268" s="2521"/>
      <c r="P268" s="2521"/>
      <c r="Q268" s="2521"/>
      <c r="R268" s="2521"/>
      <c r="S268" s="2521"/>
      <c r="T268" s="2521"/>
      <c r="U268" s="2521"/>
      <c r="V268" s="2521"/>
      <c r="W268" s="2529"/>
      <c r="X268" s="2529"/>
      <c r="Y268" s="2529"/>
      <c r="Z268" s="2529"/>
      <c r="AA268" s="2529"/>
      <c r="AB268" s="2529"/>
      <c r="AC268" s="2529"/>
      <c r="AD268" s="2529"/>
      <c r="AE268" s="2529"/>
      <c r="AF268" s="2529"/>
      <c r="AG268" s="2529">
        <f t="shared" si="16"/>
        <v>0</v>
      </c>
      <c r="AH268" s="2529"/>
      <c r="AI268" s="2529"/>
      <c r="AJ268" s="2529"/>
      <c r="AK268" s="2605"/>
      <c r="AL268" s="1453">
        <f>IF(AG268&gt;0,1,0)</f>
        <v>0</v>
      </c>
      <c r="AM268" s="1456"/>
      <c r="AN268" s="317"/>
    </row>
    <row r="269" spans="2:40" s="311" customFormat="1" x14ac:dyDescent="0.4">
      <c r="C269" s="2626" t="s">
        <v>2831</v>
      </c>
      <c r="D269" s="2627"/>
      <c r="E269" s="2627"/>
      <c r="F269" s="2627"/>
      <c r="G269" s="2521"/>
      <c r="H269" s="2521"/>
      <c r="I269" s="2521"/>
      <c r="J269" s="2521"/>
      <c r="K269" s="2521"/>
      <c r="L269" s="2521"/>
      <c r="M269" s="2521"/>
      <c r="N269" s="2521"/>
      <c r="O269" s="2521"/>
      <c r="P269" s="2521"/>
      <c r="Q269" s="2521"/>
      <c r="R269" s="2521"/>
      <c r="S269" s="2521"/>
      <c r="T269" s="2521"/>
      <c r="U269" s="2521"/>
      <c r="V269" s="2521"/>
      <c r="W269" s="2529"/>
      <c r="X269" s="2529"/>
      <c r="Y269" s="2529"/>
      <c r="Z269" s="2529"/>
      <c r="AA269" s="2529"/>
      <c r="AB269" s="2529"/>
      <c r="AC269" s="2529"/>
      <c r="AD269" s="2529"/>
      <c r="AE269" s="2529"/>
      <c r="AF269" s="2529"/>
      <c r="AG269" s="2529">
        <f t="shared" si="16"/>
        <v>0</v>
      </c>
      <c r="AH269" s="2529"/>
      <c r="AI269" s="2529"/>
      <c r="AJ269" s="2529"/>
      <c r="AK269" s="2605"/>
      <c r="AL269" s="1453">
        <f>IF(AG269&gt;0,1,0)</f>
        <v>0</v>
      </c>
      <c r="AM269" s="1456"/>
      <c r="AN269" s="317"/>
    </row>
    <row r="270" spans="2:40" s="311" customFormat="1" x14ac:dyDescent="0.4">
      <c r="C270" s="2626" t="s">
        <v>2855</v>
      </c>
      <c r="D270" s="2627"/>
      <c r="E270" s="2627"/>
      <c r="F270" s="2627"/>
      <c r="G270" s="2521"/>
      <c r="H270" s="2521"/>
      <c r="I270" s="2521"/>
      <c r="J270" s="2521"/>
      <c r="K270" s="2521"/>
      <c r="L270" s="2521"/>
      <c r="M270" s="2521"/>
      <c r="N270" s="2521"/>
      <c r="O270" s="2521"/>
      <c r="P270" s="2521"/>
      <c r="Q270" s="2521"/>
      <c r="R270" s="2521"/>
      <c r="S270" s="2521"/>
      <c r="T270" s="2521"/>
      <c r="U270" s="2521"/>
      <c r="V270" s="2521"/>
      <c r="W270" s="2529">
        <f>+SUMIF(CDSPS_TK,W263,CDSPS_PSC)</f>
        <v>0</v>
      </c>
      <c r="X270" s="2529"/>
      <c r="Y270" s="2529"/>
      <c r="Z270" s="2529"/>
      <c r="AA270" s="2529"/>
      <c r="AB270" s="2529">
        <f>+SUMIF(CDSPS_TK,AB263,CDSPS_PSC)</f>
        <v>0</v>
      </c>
      <c r="AC270" s="2529"/>
      <c r="AD270" s="2529"/>
      <c r="AE270" s="2529"/>
      <c r="AF270" s="2529"/>
      <c r="AG270" s="2529">
        <f t="shared" si="16"/>
        <v>0</v>
      </c>
      <c r="AH270" s="2529"/>
      <c r="AI270" s="2529"/>
      <c r="AJ270" s="2529"/>
      <c r="AK270" s="2605"/>
      <c r="AL270" s="1453">
        <f>IF(AG270&gt;0,1,0)</f>
        <v>0</v>
      </c>
      <c r="AM270" s="1456"/>
      <c r="AN270" s="317"/>
    </row>
    <row r="271" spans="2:40" s="311" customFormat="1" x14ac:dyDescent="0.4">
      <c r="C271" s="2632" t="s">
        <v>2834</v>
      </c>
      <c r="D271" s="2633"/>
      <c r="E271" s="2633"/>
      <c r="F271" s="2633"/>
      <c r="G271" s="2560"/>
      <c r="H271" s="2560"/>
      <c r="I271" s="2560"/>
      <c r="J271" s="2560"/>
      <c r="K271" s="2560"/>
      <c r="L271" s="2560"/>
      <c r="M271" s="2560"/>
      <c r="N271" s="2560"/>
      <c r="O271" s="2560"/>
      <c r="P271" s="2560"/>
      <c r="Q271" s="2560"/>
      <c r="R271" s="2560"/>
      <c r="S271" s="2560"/>
      <c r="T271" s="2560"/>
      <c r="U271" s="2560"/>
      <c r="V271" s="2560"/>
      <c r="W271" s="2561"/>
      <c r="X271" s="2561"/>
      <c r="Y271" s="2561"/>
      <c r="Z271" s="2561"/>
      <c r="AA271" s="2561"/>
      <c r="AB271" s="2561"/>
      <c r="AC271" s="2561"/>
      <c r="AD271" s="2561"/>
      <c r="AE271" s="2561"/>
      <c r="AF271" s="2561"/>
      <c r="AG271" s="2561">
        <f t="shared" si="16"/>
        <v>0</v>
      </c>
      <c r="AH271" s="2561"/>
      <c r="AI271" s="2561"/>
      <c r="AJ271" s="2561"/>
      <c r="AK271" s="2613"/>
      <c r="AL271" s="1453">
        <f>IF(AG271&gt;0,1,0)</f>
        <v>0</v>
      </c>
      <c r="AM271" s="1456"/>
      <c r="AN271" s="317"/>
    </row>
    <row r="272" spans="2:40" s="311" customFormat="1" ht="16.5" x14ac:dyDescent="0.4">
      <c r="C272" s="2628" t="s">
        <v>334</v>
      </c>
      <c r="D272" s="2629"/>
      <c r="E272" s="2629"/>
      <c r="F272" s="2629"/>
      <c r="G272" s="2551"/>
      <c r="H272" s="2551"/>
      <c r="I272" s="2551"/>
      <c r="J272" s="2551"/>
      <c r="K272" s="2551"/>
      <c r="L272" s="2551"/>
      <c r="M272" s="2551">
        <f>M266+M267+M268+M269-M270-M271</f>
        <v>0</v>
      </c>
      <c r="N272" s="2551"/>
      <c r="O272" s="2551"/>
      <c r="P272" s="2551"/>
      <c r="Q272" s="2551"/>
      <c r="R272" s="2551">
        <f>R266+R267+R268+R269-R270-R271</f>
        <v>0</v>
      </c>
      <c r="S272" s="2551"/>
      <c r="T272" s="2551"/>
      <c r="U272" s="2551"/>
      <c r="V272" s="2551"/>
      <c r="W272" s="2614">
        <f>+SUM(W266:AA269)-W270-W271</f>
        <v>0</v>
      </c>
      <c r="X272" s="2614"/>
      <c r="Y272" s="2614"/>
      <c r="Z272" s="2614"/>
      <c r="AA272" s="2614"/>
      <c r="AB272" s="2614">
        <f>AB266+AB267+AB268+AB269-AB270-AB271</f>
        <v>0</v>
      </c>
      <c r="AC272" s="2614"/>
      <c r="AD272" s="2614"/>
      <c r="AE272" s="2614"/>
      <c r="AF272" s="2614"/>
      <c r="AG272" s="2614">
        <f t="shared" si="16"/>
        <v>0</v>
      </c>
      <c r="AH272" s="2614"/>
      <c r="AI272" s="2614"/>
      <c r="AJ272" s="2614"/>
      <c r="AK272" s="2615"/>
      <c r="AL272" s="1453">
        <f>IF(SUM(M272:AK272)&gt;1,1,0)</f>
        <v>0</v>
      </c>
      <c r="AM272" s="1460">
        <f>+VLOOKUP(212,Bang_CDSPS,7,0)-AG272</f>
        <v>0</v>
      </c>
      <c r="AN272" s="317"/>
    </row>
    <row r="273" spans="2:40" s="311" customFormat="1" x14ac:dyDescent="0.4">
      <c r="C273" s="2630" t="s">
        <v>335</v>
      </c>
      <c r="D273" s="2631"/>
      <c r="E273" s="2631"/>
      <c r="F273" s="2631"/>
      <c r="G273" s="2612"/>
      <c r="H273" s="2612"/>
      <c r="I273" s="2612"/>
      <c r="J273" s="2612"/>
      <c r="K273" s="2612"/>
      <c r="L273" s="2612"/>
      <c r="M273" s="2612"/>
      <c r="N273" s="2612"/>
      <c r="O273" s="2612"/>
      <c r="P273" s="2612"/>
      <c r="Q273" s="2612"/>
      <c r="R273" s="2612"/>
      <c r="S273" s="2612"/>
      <c r="T273" s="2612"/>
      <c r="U273" s="2612"/>
      <c r="V273" s="2612"/>
      <c r="W273" s="2547"/>
      <c r="X273" s="2547"/>
      <c r="Y273" s="2547"/>
      <c r="Z273" s="2547"/>
      <c r="AA273" s="2547"/>
      <c r="AB273" s="2547"/>
      <c r="AC273" s="2547"/>
      <c r="AD273" s="2547"/>
      <c r="AE273" s="2547"/>
      <c r="AF273" s="2547"/>
      <c r="AG273" s="2547"/>
      <c r="AH273" s="2547"/>
      <c r="AI273" s="2547"/>
      <c r="AJ273" s="2547"/>
      <c r="AK273" s="2609"/>
      <c r="AL273" s="1453">
        <f t="shared" ref="AL273:AL286" si="17">IF($AL$272&gt;0,1,0)</f>
        <v>0</v>
      </c>
      <c r="AM273" s="1456"/>
      <c r="AN273" s="342" t="s">
        <v>2835</v>
      </c>
    </row>
    <row r="274" spans="2:40" s="311" customFormat="1" x14ac:dyDescent="0.4">
      <c r="C274" s="2626" t="s">
        <v>333</v>
      </c>
      <c r="D274" s="2627"/>
      <c r="E274" s="2627"/>
      <c r="F274" s="2627"/>
      <c r="G274" s="2521"/>
      <c r="H274" s="2521"/>
      <c r="I274" s="2521"/>
      <c r="J274" s="2521"/>
      <c r="K274" s="2521"/>
      <c r="L274" s="2521"/>
      <c r="M274" s="2521"/>
      <c r="N274" s="2521"/>
      <c r="O274" s="2521"/>
      <c r="P274" s="2521"/>
      <c r="Q274" s="2521"/>
      <c r="R274" s="2521"/>
      <c r="S274" s="2521"/>
      <c r="T274" s="2521"/>
      <c r="U274" s="2521"/>
      <c r="V274" s="2521"/>
      <c r="W274" s="2529">
        <v>0</v>
      </c>
      <c r="X274" s="2529"/>
      <c r="Y274" s="2529"/>
      <c r="Z274" s="2529"/>
      <c r="AA274" s="2529"/>
      <c r="AB274" s="2529">
        <v>0</v>
      </c>
      <c r="AC274" s="2529"/>
      <c r="AD274" s="2529"/>
      <c r="AE274" s="2529"/>
      <c r="AF274" s="2529"/>
      <c r="AG274" s="2529">
        <f t="shared" si="16"/>
        <v>0</v>
      </c>
      <c r="AH274" s="2529"/>
      <c r="AI274" s="2529"/>
      <c r="AJ274" s="2529"/>
      <c r="AK274" s="2605"/>
      <c r="AL274" s="1453">
        <f t="shared" si="17"/>
        <v>0</v>
      </c>
      <c r="AM274" s="1456"/>
      <c r="AN274" s="317"/>
    </row>
    <row r="275" spans="2:40" s="311" customFormat="1" x14ac:dyDescent="0.4">
      <c r="C275" s="2626" t="s">
        <v>2836</v>
      </c>
      <c r="D275" s="2627"/>
      <c r="E275" s="2627"/>
      <c r="F275" s="2627"/>
      <c r="G275" s="2521"/>
      <c r="H275" s="2521"/>
      <c r="I275" s="2521"/>
      <c r="J275" s="2521"/>
      <c r="K275" s="2521"/>
      <c r="L275" s="2521"/>
      <c r="M275" s="2521"/>
      <c r="N275" s="2521"/>
      <c r="O275" s="2521"/>
      <c r="P275" s="2521"/>
      <c r="Q275" s="2521"/>
      <c r="R275" s="2521"/>
      <c r="S275" s="2521"/>
      <c r="T275" s="2521"/>
      <c r="U275" s="2521"/>
      <c r="V275" s="2521"/>
      <c r="W275" s="2529">
        <v>0</v>
      </c>
      <c r="X275" s="2529"/>
      <c r="Y275" s="2529"/>
      <c r="Z275" s="2529"/>
      <c r="AA275" s="2529"/>
      <c r="AB275" s="2529">
        <v>0</v>
      </c>
      <c r="AC275" s="2529"/>
      <c r="AD275" s="2529"/>
      <c r="AE275" s="2529"/>
      <c r="AF275" s="2529"/>
      <c r="AG275" s="2529">
        <f t="shared" si="16"/>
        <v>0</v>
      </c>
      <c r="AH275" s="2529"/>
      <c r="AI275" s="2529"/>
      <c r="AJ275" s="2529"/>
      <c r="AK275" s="2605"/>
      <c r="AL275" s="1453">
        <f>IF(AG275&gt;0,1,0)</f>
        <v>0</v>
      </c>
      <c r="AM275" s="1456"/>
      <c r="AN275" s="317"/>
    </row>
    <row r="276" spans="2:40" s="311" customFormat="1" x14ac:dyDescent="0.4">
      <c r="C276" s="2626" t="s">
        <v>2856</v>
      </c>
      <c r="D276" s="2627"/>
      <c r="E276" s="2627"/>
      <c r="F276" s="2627"/>
      <c r="G276" s="2521"/>
      <c r="H276" s="2521"/>
      <c r="I276" s="2521"/>
      <c r="J276" s="2521"/>
      <c r="K276" s="2521"/>
      <c r="L276" s="2521"/>
      <c r="M276" s="2521"/>
      <c r="N276" s="2521"/>
      <c r="O276" s="2521"/>
      <c r="P276" s="2521"/>
      <c r="Q276" s="2521"/>
      <c r="R276" s="2521"/>
      <c r="S276" s="2521"/>
      <c r="T276" s="2521"/>
      <c r="U276" s="2521"/>
      <c r="V276" s="2521"/>
      <c r="W276" s="2529"/>
      <c r="X276" s="2529"/>
      <c r="Y276" s="2529"/>
      <c r="Z276" s="2529"/>
      <c r="AA276" s="2529"/>
      <c r="AB276" s="2529"/>
      <c r="AC276" s="2529"/>
      <c r="AD276" s="2529"/>
      <c r="AE276" s="2529"/>
      <c r="AF276" s="2529"/>
      <c r="AG276" s="2529">
        <f t="shared" si="16"/>
        <v>0</v>
      </c>
      <c r="AH276" s="2529"/>
      <c r="AI276" s="2529"/>
      <c r="AJ276" s="2529"/>
      <c r="AK276" s="2605"/>
      <c r="AL276" s="1453">
        <f>IF(AG276&gt;0,1,0)</f>
        <v>0</v>
      </c>
      <c r="AM276" s="1456"/>
      <c r="AN276" s="317"/>
    </row>
    <row r="277" spans="2:40" s="311" customFormat="1" x14ac:dyDescent="0.4">
      <c r="C277" s="2626" t="s">
        <v>2831</v>
      </c>
      <c r="D277" s="2627"/>
      <c r="E277" s="2627"/>
      <c r="F277" s="2627"/>
      <c r="G277" s="2521"/>
      <c r="H277" s="2521"/>
      <c r="I277" s="2521"/>
      <c r="J277" s="2521"/>
      <c r="K277" s="2521"/>
      <c r="L277" s="2521"/>
      <c r="M277" s="2521"/>
      <c r="N277" s="2521"/>
      <c r="O277" s="2521"/>
      <c r="P277" s="2521"/>
      <c r="Q277" s="2521"/>
      <c r="R277" s="2521"/>
      <c r="S277" s="2521"/>
      <c r="T277" s="2521"/>
      <c r="U277" s="2521"/>
      <c r="V277" s="2521"/>
      <c r="W277" s="2529"/>
      <c r="X277" s="2529"/>
      <c r="Y277" s="2529"/>
      <c r="Z277" s="2529"/>
      <c r="AA277" s="2529"/>
      <c r="AB277" s="2529"/>
      <c r="AC277" s="2529"/>
      <c r="AD277" s="2529"/>
      <c r="AE277" s="2529"/>
      <c r="AF277" s="2529"/>
      <c r="AG277" s="2529">
        <f t="shared" si="16"/>
        <v>0</v>
      </c>
      <c r="AH277" s="2529"/>
      <c r="AI277" s="2529"/>
      <c r="AJ277" s="2529"/>
      <c r="AK277" s="2605"/>
      <c r="AL277" s="1453">
        <f>IF(AG277&gt;0,1,0)</f>
        <v>0</v>
      </c>
      <c r="AM277" s="1456"/>
      <c r="AN277" s="317"/>
    </row>
    <row r="278" spans="2:40" s="311" customFormat="1" x14ac:dyDescent="0.4">
      <c r="C278" s="2626" t="s">
        <v>2855</v>
      </c>
      <c r="D278" s="2627"/>
      <c r="E278" s="2627"/>
      <c r="F278" s="2627"/>
      <c r="G278" s="2521"/>
      <c r="H278" s="2521"/>
      <c r="I278" s="2521"/>
      <c r="J278" s="2521"/>
      <c r="K278" s="2521"/>
      <c r="L278" s="2521"/>
      <c r="M278" s="2521"/>
      <c r="N278" s="2521"/>
      <c r="O278" s="2521"/>
      <c r="P278" s="2521"/>
      <c r="Q278" s="2521"/>
      <c r="R278" s="2521"/>
      <c r="S278" s="2521"/>
      <c r="T278" s="2521"/>
      <c r="U278" s="2521"/>
      <c r="V278" s="2521"/>
      <c r="W278" s="2529"/>
      <c r="X278" s="2529"/>
      <c r="Y278" s="2529"/>
      <c r="Z278" s="2529"/>
      <c r="AA278" s="2529"/>
      <c r="AB278" s="2529"/>
      <c r="AC278" s="2529"/>
      <c r="AD278" s="2529"/>
      <c r="AE278" s="2529"/>
      <c r="AF278" s="2529"/>
      <c r="AG278" s="2529">
        <f t="shared" si="16"/>
        <v>0</v>
      </c>
      <c r="AH278" s="2529"/>
      <c r="AI278" s="2529"/>
      <c r="AJ278" s="2529"/>
      <c r="AK278" s="2605"/>
      <c r="AL278" s="1453">
        <f>IF(AG278&gt;0,1,0)</f>
        <v>0</v>
      </c>
      <c r="AM278" s="1456"/>
      <c r="AN278" s="317"/>
    </row>
    <row r="279" spans="2:40" s="311" customFormat="1" x14ac:dyDescent="0.4">
      <c r="C279" s="2632" t="s">
        <v>2834</v>
      </c>
      <c r="D279" s="2633"/>
      <c r="E279" s="2633"/>
      <c r="F279" s="2633"/>
      <c r="G279" s="2560"/>
      <c r="H279" s="2560"/>
      <c r="I279" s="2560"/>
      <c r="J279" s="2560"/>
      <c r="K279" s="2560"/>
      <c r="L279" s="2560"/>
      <c r="M279" s="2560"/>
      <c r="N279" s="2560"/>
      <c r="O279" s="2560"/>
      <c r="P279" s="2560"/>
      <c r="Q279" s="2560"/>
      <c r="R279" s="2560"/>
      <c r="S279" s="2560"/>
      <c r="T279" s="2560"/>
      <c r="U279" s="2560"/>
      <c r="V279" s="2560"/>
      <c r="W279" s="2561"/>
      <c r="X279" s="2561"/>
      <c r="Y279" s="2561"/>
      <c r="Z279" s="2561"/>
      <c r="AA279" s="2561"/>
      <c r="AB279" s="2561"/>
      <c r="AC279" s="2561"/>
      <c r="AD279" s="2561"/>
      <c r="AE279" s="2561"/>
      <c r="AF279" s="2561"/>
      <c r="AG279" s="2561">
        <f t="shared" si="16"/>
        <v>0</v>
      </c>
      <c r="AH279" s="2561"/>
      <c r="AI279" s="2561"/>
      <c r="AJ279" s="2561"/>
      <c r="AK279" s="2613"/>
      <c r="AL279" s="1453">
        <f>IF(AG279&gt;0,1,0)</f>
        <v>0</v>
      </c>
      <c r="AM279" s="1456"/>
      <c r="AN279" s="317"/>
    </row>
    <row r="280" spans="2:40" s="311" customFormat="1" ht="16.5" x14ac:dyDescent="0.4">
      <c r="C280" s="2628" t="s">
        <v>334</v>
      </c>
      <c r="D280" s="2629"/>
      <c r="E280" s="2629"/>
      <c r="F280" s="2629"/>
      <c r="G280" s="2551"/>
      <c r="H280" s="2551"/>
      <c r="I280" s="2551"/>
      <c r="J280" s="2551"/>
      <c r="K280" s="2551"/>
      <c r="L280" s="2551"/>
      <c r="M280" s="2551">
        <f>M274+M275+M276+M277-M278-M279</f>
        <v>0</v>
      </c>
      <c r="N280" s="2551"/>
      <c r="O280" s="2551"/>
      <c r="P280" s="2551"/>
      <c r="Q280" s="2551"/>
      <c r="R280" s="2551">
        <f>R274+R275+R276+R277-R278-R279</f>
        <v>0</v>
      </c>
      <c r="S280" s="2551"/>
      <c r="T280" s="2551"/>
      <c r="U280" s="2551"/>
      <c r="V280" s="2551"/>
      <c r="W280" s="2614">
        <f>+SUM(W274:AA277)-W278-W279</f>
        <v>0</v>
      </c>
      <c r="X280" s="2614"/>
      <c r="Y280" s="2614"/>
      <c r="Z280" s="2614"/>
      <c r="AA280" s="2614"/>
      <c r="AB280" s="2614">
        <f>AB274+AB275+AB276+AB277-AB278-AB279</f>
        <v>0</v>
      </c>
      <c r="AC280" s="2614"/>
      <c r="AD280" s="2614"/>
      <c r="AE280" s="2614"/>
      <c r="AF280" s="2614"/>
      <c r="AG280" s="2614">
        <f t="shared" si="16"/>
        <v>0</v>
      </c>
      <c r="AH280" s="2614"/>
      <c r="AI280" s="2614"/>
      <c r="AJ280" s="2614"/>
      <c r="AK280" s="2615"/>
      <c r="AL280" s="1453">
        <f t="shared" si="17"/>
        <v>0</v>
      </c>
      <c r="AM280" s="1460">
        <f>+VLOOKUP(2142,Bang_CDSPS,8,0)-AG280</f>
        <v>0</v>
      </c>
      <c r="AN280" s="317"/>
    </row>
    <row r="281" spans="2:40" s="311" customFormat="1" ht="14.25" customHeight="1" x14ac:dyDescent="0.4">
      <c r="C281" s="2630" t="s">
        <v>1212</v>
      </c>
      <c r="D281" s="2631"/>
      <c r="E281" s="2631"/>
      <c r="F281" s="2631"/>
      <c r="G281" s="2612"/>
      <c r="H281" s="2612"/>
      <c r="I281" s="2612"/>
      <c r="J281" s="2612"/>
      <c r="K281" s="2612"/>
      <c r="L281" s="2612"/>
      <c r="M281" s="2612"/>
      <c r="N281" s="2612"/>
      <c r="O281" s="2612"/>
      <c r="P281" s="2612"/>
      <c r="Q281" s="2612"/>
      <c r="R281" s="2612"/>
      <c r="S281" s="2612"/>
      <c r="T281" s="2612"/>
      <c r="U281" s="2612"/>
      <c r="V281" s="2612"/>
      <c r="W281" s="2547"/>
      <c r="X281" s="2547"/>
      <c r="Y281" s="2547"/>
      <c r="Z281" s="2547"/>
      <c r="AA281" s="2547"/>
      <c r="AB281" s="2547"/>
      <c r="AC281" s="2547"/>
      <c r="AD281" s="2547"/>
      <c r="AE281" s="2547"/>
      <c r="AF281" s="2547"/>
      <c r="AG281" s="2547"/>
      <c r="AH281" s="2547"/>
      <c r="AI281" s="2547"/>
      <c r="AJ281" s="2547"/>
      <c r="AK281" s="2609"/>
      <c r="AL281" s="1453">
        <f t="shared" si="17"/>
        <v>0</v>
      </c>
      <c r="AM281" s="1456"/>
      <c r="AN281" s="317"/>
    </row>
    <row r="282" spans="2:40" s="311" customFormat="1" x14ac:dyDescent="0.4">
      <c r="C282" s="2626" t="s">
        <v>2837</v>
      </c>
      <c r="D282" s="2627"/>
      <c r="E282" s="2627"/>
      <c r="F282" s="2627"/>
      <c r="G282" s="2521"/>
      <c r="H282" s="2521"/>
      <c r="I282" s="2521"/>
      <c r="J282" s="2521"/>
      <c r="K282" s="2521"/>
      <c r="L282" s="2521"/>
      <c r="M282" s="2521">
        <f>M266-M274</f>
        <v>0</v>
      </c>
      <c r="N282" s="2521"/>
      <c r="O282" s="2521"/>
      <c r="P282" s="2521"/>
      <c r="Q282" s="2521"/>
      <c r="R282" s="2521">
        <f>R266-R274</f>
        <v>0</v>
      </c>
      <c r="S282" s="2521"/>
      <c r="T282" s="2521"/>
      <c r="U282" s="2521"/>
      <c r="V282" s="2521"/>
      <c r="W282" s="2529">
        <f>W266-W274</f>
        <v>0</v>
      </c>
      <c r="X282" s="2529"/>
      <c r="Y282" s="2529"/>
      <c r="Z282" s="2529"/>
      <c r="AA282" s="2529"/>
      <c r="AB282" s="2529">
        <f>AB266-AB274</f>
        <v>0</v>
      </c>
      <c r="AC282" s="2529"/>
      <c r="AD282" s="2529"/>
      <c r="AE282" s="2529"/>
      <c r="AF282" s="2529"/>
      <c r="AG282" s="2529">
        <f t="shared" si="16"/>
        <v>0</v>
      </c>
      <c r="AH282" s="2529"/>
      <c r="AI282" s="2529"/>
      <c r="AJ282" s="2529"/>
      <c r="AK282" s="2605"/>
      <c r="AL282" s="1453">
        <f t="shared" si="17"/>
        <v>0</v>
      </c>
      <c r="AM282" s="1456"/>
      <c r="AN282" s="317"/>
    </row>
    <row r="283" spans="2:40" s="311" customFormat="1" x14ac:dyDescent="0.4">
      <c r="C283" s="2626" t="s">
        <v>2838</v>
      </c>
      <c r="D283" s="2627"/>
      <c r="E283" s="2627"/>
      <c r="F283" s="2627"/>
      <c r="G283" s="2521"/>
      <c r="H283" s="2521"/>
      <c r="I283" s="2521"/>
      <c r="J283" s="2521"/>
      <c r="K283" s="2521"/>
      <c r="L283" s="2521"/>
      <c r="M283" s="2521">
        <f>M272-M280</f>
        <v>0</v>
      </c>
      <c r="N283" s="2521"/>
      <c r="O283" s="2521"/>
      <c r="P283" s="2521"/>
      <c r="Q283" s="2521"/>
      <c r="R283" s="2521">
        <f>R272-R280</f>
        <v>0</v>
      </c>
      <c r="S283" s="2521"/>
      <c r="T283" s="2521"/>
      <c r="U283" s="2521"/>
      <c r="V283" s="2521"/>
      <c r="W283" s="2529">
        <f>W272-W280</f>
        <v>0</v>
      </c>
      <c r="X283" s="2529"/>
      <c r="Y283" s="2529"/>
      <c r="Z283" s="2529"/>
      <c r="AA283" s="2529"/>
      <c r="AB283" s="2529">
        <f>AB272-AB280</f>
        <v>0</v>
      </c>
      <c r="AC283" s="2529"/>
      <c r="AD283" s="2529"/>
      <c r="AE283" s="2529"/>
      <c r="AF283" s="2529"/>
      <c r="AG283" s="2529">
        <f t="shared" si="16"/>
        <v>0</v>
      </c>
      <c r="AH283" s="2529"/>
      <c r="AI283" s="2529"/>
      <c r="AJ283" s="2529"/>
      <c r="AK283" s="2605"/>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85" t="s">
        <v>329</v>
      </c>
      <c r="S290" s="2585"/>
      <c r="T290" s="2585"/>
      <c r="U290" s="2585"/>
      <c r="V290" s="2585"/>
      <c r="W290" s="2585"/>
      <c r="X290" s="2585"/>
      <c r="Y290" s="2585"/>
      <c r="Z290" s="2585"/>
      <c r="AA290" s="2585"/>
      <c r="AB290" s="2585" t="s">
        <v>330</v>
      </c>
      <c r="AC290" s="2585"/>
      <c r="AD290" s="2585"/>
      <c r="AE290" s="2585"/>
      <c r="AF290" s="2585"/>
      <c r="AG290" s="2585"/>
      <c r="AH290" s="2585"/>
      <c r="AI290" s="2585"/>
      <c r="AJ290" s="2585"/>
      <c r="AK290" s="2586"/>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77" t="s">
        <v>1168</v>
      </c>
      <c r="S291" s="2577"/>
      <c r="T291" s="2577"/>
      <c r="U291" s="2577"/>
      <c r="V291" s="2577"/>
      <c r="W291" s="2577" t="s">
        <v>2815</v>
      </c>
      <c r="X291" s="2577"/>
      <c r="Y291" s="2577"/>
      <c r="Z291" s="2577"/>
      <c r="AA291" s="2577"/>
      <c r="AB291" s="2577" t="s">
        <v>1168</v>
      </c>
      <c r="AC291" s="2577"/>
      <c r="AD291" s="2577"/>
      <c r="AE291" s="2577"/>
      <c r="AF291" s="2577"/>
      <c r="AG291" s="2577" t="s">
        <v>2815</v>
      </c>
      <c r="AH291" s="2577"/>
      <c r="AI291" s="2577"/>
      <c r="AJ291" s="2577"/>
      <c r="AK291" s="2578"/>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624">
        <f>+R293+R294</f>
        <v>0</v>
      </c>
      <c r="S292" s="2624"/>
      <c r="T292" s="2624"/>
      <c r="U292" s="2624"/>
      <c r="V292" s="2624"/>
      <c r="W292" s="2624">
        <f>+W293+W294</f>
        <v>0</v>
      </c>
      <c r="X292" s="2624"/>
      <c r="Y292" s="2624"/>
      <c r="Z292" s="2624"/>
      <c r="AA292" s="2624"/>
      <c r="AB292" s="2624">
        <f>+AB293+AB294</f>
        <v>0</v>
      </c>
      <c r="AC292" s="2624"/>
      <c r="AD292" s="2624"/>
      <c r="AE292" s="2624"/>
      <c r="AF292" s="2624"/>
      <c r="AG292" s="2624">
        <f>+AG293+AG294</f>
        <v>0</v>
      </c>
      <c r="AH292" s="2624"/>
      <c r="AI292" s="2624"/>
      <c r="AJ292" s="2624"/>
      <c r="AK292" s="262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617">
        <f>+SUMIF(CDSPS_TK,AM293,CDSPS_CKN)</f>
        <v>0</v>
      </c>
      <c r="S293" s="2617"/>
      <c r="T293" s="2617"/>
      <c r="U293" s="2617"/>
      <c r="V293" s="2617"/>
      <c r="W293" s="2617"/>
      <c r="X293" s="2617"/>
      <c r="Y293" s="2617"/>
      <c r="Z293" s="2617"/>
      <c r="AA293" s="2617"/>
      <c r="AB293" s="2617">
        <f>+SUMIF(CDSPS_TK,AM293,CDSPS_DKN)</f>
        <v>0</v>
      </c>
      <c r="AC293" s="2617"/>
      <c r="AD293" s="2617"/>
      <c r="AE293" s="2617"/>
      <c r="AF293" s="2617"/>
      <c r="AG293" s="2617"/>
      <c r="AH293" s="2617"/>
      <c r="AI293" s="2617"/>
      <c r="AJ293" s="2617"/>
      <c r="AK293" s="2618"/>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617">
        <f>+SUMIF(CDSPS_TK,AM294,CDSPS_CKN)</f>
        <v>0</v>
      </c>
      <c r="S294" s="2617"/>
      <c r="T294" s="2617"/>
      <c r="U294" s="2617"/>
      <c r="V294" s="2617"/>
      <c r="W294" s="2617"/>
      <c r="X294" s="2617"/>
      <c r="Y294" s="2617"/>
      <c r="Z294" s="2617"/>
      <c r="AA294" s="2617"/>
      <c r="AB294" s="2617">
        <f>+SUMIF(CDSPS_TK,AM294,CDSPS_DKN)</f>
        <v>0</v>
      </c>
      <c r="AC294" s="2617"/>
      <c r="AD294" s="2617"/>
      <c r="AE294" s="2617"/>
      <c r="AF294" s="2617"/>
      <c r="AG294" s="2617"/>
      <c r="AH294" s="2617"/>
      <c r="AI294" s="2617"/>
      <c r="AJ294" s="2617"/>
      <c r="AK294" s="2618"/>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617">
        <f>+R296+R297</f>
        <v>0</v>
      </c>
      <c r="S295" s="2617"/>
      <c r="T295" s="2617"/>
      <c r="U295" s="2617"/>
      <c r="V295" s="2617"/>
      <c r="W295" s="2617">
        <f>+W296+W297</f>
        <v>0</v>
      </c>
      <c r="X295" s="2617"/>
      <c r="Y295" s="2617"/>
      <c r="Z295" s="2617"/>
      <c r="AA295" s="2617"/>
      <c r="AB295" s="2617">
        <f>+AB296+AB297</f>
        <v>0</v>
      </c>
      <c r="AC295" s="2617"/>
      <c r="AD295" s="2617"/>
      <c r="AE295" s="2617"/>
      <c r="AF295" s="2617"/>
      <c r="AG295" s="2617">
        <f>+AG296+AG297</f>
        <v>0</v>
      </c>
      <c r="AH295" s="2617"/>
      <c r="AI295" s="2617"/>
      <c r="AJ295" s="2617"/>
      <c r="AK295" s="2618"/>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617">
        <f>+SUMIF(CDSPS_TK,AM296,CDSPS_CKN)</f>
        <v>0</v>
      </c>
      <c r="S296" s="2617"/>
      <c r="T296" s="2617"/>
      <c r="U296" s="2617"/>
      <c r="V296" s="2617"/>
      <c r="W296" s="2617"/>
      <c r="X296" s="2617"/>
      <c r="Y296" s="2617"/>
      <c r="Z296" s="2617"/>
      <c r="AA296" s="2617"/>
      <c r="AB296" s="2617">
        <f>+SUMIF(CDSPS_TK,AM296,CDSPS_DKN)</f>
        <v>0</v>
      </c>
      <c r="AC296" s="2617"/>
      <c r="AD296" s="2617"/>
      <c r="AE296" s="2617"/>
      <c r="AF296" s="2617"/>
      <c r="AG296" s="2617"/>
      <c r="AH296" s="2617"/>
      <c r="AI296" s="2617"/>
      <c r="AJ296" s="2617"/>
      <c r="AK296" s="2618"/>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617">
        <f>+SUMIF(CDSPS_TK,AM297,CDSPS_CKN)</f>
        <v>0</v>
      </c>
      <c r="S297" s="2617"/>
      <c r="T297" s="2617"/>
      <c r="U297" s="2617"/>
      <c r="V297" s="2617"/>
      <c r="W297" s="2617"/>
      <c r="X297" s="2617"/>
      <c r="Y297" s="2617"/>
      <c r="Z297" s="2617"/>
      <c r="AA297" s="2617"/>
      <c r="AB297" s="2617">
        <f>+SUMIF(CDSPS_TK,AM297,CDSPS_DKN)</f>
        <v>0</v>
      </c>
      <c r="AC297" s="2617"/>
      <c r="AD297" s="2617"/>
      <c r="AE297" s="2617"/>
      <c r="AF297" s="2617"/>
      <c r="AG297" s="2617"/>
      <c r="AH297" s="2617"/>
      <c r="AI297" s="2617"/>
      <c r="AJ297" s="2617"/>
      <c r="AK297" s="2618"/>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617">
        <f>+SUMIF(CDSPS_TK,AM298,CDSPS_CKN)</f>
        <v>0</v>
      </c>
      <c r="S298" s="2617"/>
      <c r="T298" s="2617"/>
      <c r="U298" s="2617"/>
      <c r="V298" s="2617"/>
      <c r="W298" s="2617"/>
      <c r="X298" s="2617"/>
      <c r="Y298" s="2617"/>
      <c r="Z298" s="2617"/>
      <c r="AA298" s="2617"/>
      <c r="AB298" s="2617">
        <f>+SUMIF(CDSPS_TK,AM298,CDSPS_DKN)</f>
        <v>0</v>
      </c>
      <c r="AC298" s="2617"/>
      <c r="AD298" s="2617"/>
      <c r="AE298" s="2617"/>
      <c r="AF298" s="2617"/>
      <c r="AG298" s="2617"/>
      <c r="AH298" s="2617"/>
      <c r="AI298" s="2617"/>
      <c r="AJ298" s="2617"/>
      <c r="AK298" s="2618"/>
      <c r="AL298" s="1453">
        <f t="shared" si="19"/>
        <v>0</v>
      </c>
      <c r="AM298" s="1459">
        <v>21511</v>
      </c>
      <c r="AN298" s="317"/>
    </row>
    <row r="299" spans="3:40" s="311" customFormat="1" x14ac:dyDescent="0.4">
      <c r="C299" s="1372"/>
      <c r="D299" s="2619" t="s">
        <v>2869</v>
      </c>
      <c r="E299" s="2619"/>
      <c r="F299" s="2619"/>
      <c r="G299" s="2545"/>
      <c r="H299" s="2545"/>
      <c r="I299" s="2545"/>
      <c r="J299" s="2545"/>
      <c r="K299" s="2545"/>
      <c r="L299" s="2545"/>
      <c r="M299" s="2545"/>
      <c r="N299" s="2545"/>
      <c r="O299" s="2545"/>
      <c r="P299" s="2545"/>
      <c r="Q299" s="2545"/>
      <c r="R299" s="2545"/>
      <c r="S299" s="2545"/>
      <c r="T299" s="2545"/>
      <c r="U299" s="2545"/>
      <c r="V299" s="2545"/>
      <c r="W299" s="2545"/>
      <c r="X299" s="2545"/>
      <c r="Y299" s="2545"/>
      <c r="Z299" s="2545"/>
      <c r="AA299" s="2545"/>
      <c r="AB299" s="2545"/>
      <c r="AC299" s="2545"/>
      <c r="AD299" s="2545"/>
      <c r="AE299" s="2545"/>
      <c r="AF299" s="2545"/>
      <c r="AG299" s="2545"/>
      <c r="AH299" s="2545"/>
      <c r="AI299" s="2545"/>
      <c r="AJ299" s="2545"/>
      <c r="AK299" s="2620"/>
      <c r="AL299" s="1453">
        <v>0</v>
      </c>
      <c r="AM299" s="1456"/>
      <c r="AN299" s="317"/>
    </row>
    <row r="300" spans="3:40" s="311" customFormat="1" ht="14" x14ac:dyDescent="0.4">
      <c r="C300" s="313"/>
      <c r="D300" s="2621"/>
      <c r="E300" s="2621"/>
      <c r="F300" s="2621"/>
      <c r="G300" s="2621"/>
      <c r="H300" s="2621"/>
      <c r="I300" s="2621"/>
      <c r="J300" s="2621"/>
      <c r="K300" s="2621"/>
      <c r="L300" s="2621"/>
      <c r="M300" s="2621"/>
      <c r="N300" s="2621"/>
      <c r="O300" s="2621"/>
      <c r="P300" s="2621"/>
      <c r="Q300" s="2621"/>
      <c r="R300" s="2621"/>
      <c r="S300" s="2621"/>
      <c r="T300" s="2621"/>
      <c r="U300" s="2621"/>
      <c r="V300" s="2621"/>
      <c r="W300" s="2621"/>
      <c r="X300" s="2621"/>
      <c r="Y300" s="2621"/>
      <c r="Z300" s="2621"/>
      <c r="AA300" s="2621"/>
      <c r="AB300" s="2621"/>
      <c r="AC300" s="2621"/>
      <c r="AD300" s="2621"/>
      <c r="AE300" s="2621"/>
      <c r="AF300" s="2621"/>
      <c r="AG300" s="2621"/>
      <c r="AH300" s="2621"/>
      <c r="AI300" s="2621"/>
      <c r="AJ300" s="2621"/>
      <c r="AK300" s="262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622" t="s">
        <v>332</v>
      </c>
      <c r="D311" s="2623"/>
      <c r="E311" s="2623"/>
      <c r="F311" s="2623"/>
      <c r="G311" s="2623"/>
      <c r="H311" s="2623"/>
      <c r="I311" s="2623"/>
      <c r="J311" s="2623"/>
      <c r="K311" s="2623"/>
      <c r="L311" s="2623"/>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608"/>
      <c r="AL311" s="1453">
        <f>+AL312</f>
        <v>0</v>
      </c>
      <c r="AM311" s="1456"/>
      <c r="AN311" s="317"/>
    </row>
    <row r="312" spans="3:40" s="311" customFormat="1" x14ac:dyDescent="0.4">
      <c r="C312" s="2579" t="s">
        <v>1211</v>
      </c>
      <c r="D312" s="2580"/>
      <c r="E312" s="2580"/>
      <c r="F312" s="2580"/>
      <c r="G312" s="2536"/>
      <c r="H312" s="2536"/>
      <c r="I312" s="2536"/>
      <c r="J312" s="2536"/>
      <c r="K312" s="2536"/>
      <c r="L312" s="2536"/>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616"/>
      <c r="AL312" s="1453">
        <f>+AL313</f>
        <v>0</v>
      </c>
      <c r="AM312" s="1456"/>
      <c r="AN312" s="317"/>
    </row>
    <row r="313" spans="3:40" s="311" customFormat="1" x14ac:dyDescent="0.4">
      <c r="C313" s="2573" t="s">
        <v>333</v>
      </c>
      <c r="D313" s="2574"/>
      <c r="E313" s="2574"/>
      <c r="F313" s="2574"/>
      <c r="G313" s="2521"/>
      <c r="H313" s="2521"/>
      <c r="I313" s="2521"/>
      <c r="J313" s="2521"/>
      <c r="K313" s="2521"/>
      <c r="L313" s="2521"/>
      <c r="M313" s="2529">
        <f>+VLOOKUP(AM313,Bang_CDSPS,3,0)</f>
        <v>0</v>
      </c>
      <c r="N313" s="2529"/>
      <c r="O313" s="2529"/>
      <c r="P313" s="2529"/>
      <c r="Q313" s="2529"/>
      <c r="R313" s="2529"/>
      <c r="S313" s="2529"/>
      <c r="T313" s="2529"/>
      <c r="U313" s="2529"/>
      <c r="V313" s="2529"/>
      <c r="W313" s="2529"/>
      <c r="X313" s="2529"/>
      <c r="Y313" s="2529"/>
      <c r="Z313" s="2529"/>
      <c r="AA313" s="2529"/>
      <c r="AB313" s="2529"/>
      <c r="AC313" s="2529"/>
      <c r="AD313" s="2529"/>
      <c r="AE313" s="2529"/>
      <c r="AF313" s="2529"/>
      <c r="AG313" s="2529">
        <f t="shared" ref="AG313:AG317" si="20">+SUM(M313:AF313)</f>
        <v>0</v>
      </c>
      <c r="AH313" s="2529"/>
      <c r="AI313" s="2529"/>
      <c r="AJ313" s="2529"/>
      <c r="AK313" s="2605"/>
      <c r="AL313" s="1453">
        <f t="shared" ref="AL313:AL327" si="21">IF(AG313&gt;0,1,0)</f>
        <v>0</v>
      </c>
      <c r="AM313" s="1459">
        <v>215121</v>
      </c>
      <c r="AN313" s="317"/>
    </row>
    <row r="314" spans="3:40" s="311" customFormat="1" x14ac:dyDescent="0.4">
      <c r="C314" s="2573" t="s">
        <v>2829</v>
      </c>
      <c r="D314" s="2574"/>
      <c r="E314" s="2574"/>
      <c r="F314" s="2574"/>
      <c r="G314" s="2521"/>
      <c r="H314" s="2521"/>
      <c r="I314" s="2521"/>
      <c r="J314" s="2521"/>
      <c r="K314" s="2521"/>
      <c r="L314" s="2521"/>
      <c r="M314" s="2529">
        <f>+VLOOKUP(AM313,Bang_CDSPS,5,0)</f>
        <v>0</v>
      </c>
      <c r="N314" s="2529"/>
      <c r="O314" s="2529"/>
      <c r="P314" s="2529"/>
      <c r="Q314" s="2529"/>
      <c r="R314" s="2529"/>
      <c r="S314" s="2529"/>
      <c r="T314" s="2529"/>
      <c r="U314" s="2529"/>
      <c r="V314" s="2529"/>
      <c r="W314" s="2529"/>
      <c r="X314" s="2529"/>
      <c r="Y314" s="2529"/>
      <c r="Z314" s="2529"/>
      <c r="AA314" s="2529"/>
      <c r="AB314" s="2529"/>
      <c r="AC314" s="2529"/>
      <c r="AD314" s="2529"/>
      <c r="AE314" s="2529"/>
      <c r="AF314" s="2529"/>
      <c r="AG314" s="2529">
        <f t="shared" si="20"/>
        <v>0</v>
      </c>
      <c r="AH314" s="2529"/>
      <c r="AI314" s="2529"/>
      <c r="AJ314" s="2529"/>
      <c r="AK314" s="2605"/>
      <c r="AL314" s="1453">
        <f t="shared" si="21"/>
        <v>0</v>
      </c>
      <c r="AM314" s="1456"/>
      <c r="AN314" s="317"/>
    </row>
    <row r="315" spans="3:40" s="311" customFormat="1" x14ac:dyDescent="0.4">
      <c r="C315" s="2573" t="s">
        <v>2833</v>
      </c>
      <c r="D315" s="2574"/>
      <c r="E315" s="2574"/>
      <c r="F315" s="2574"/>
      <c r="G315" s="2521"/>
      <c r="H315" s="2521"/>
      <c r="I315" s="2521"/>
      <c r="J315" s="2521"/>
      <c r="K315" s="2521"/>
      <c r="L315" s="2521"/>
      <c r="M315" s="2529">
        <f>+VLOOKUP(AM313,Bang_CDSPS,6,0)</f>
        <v>0</v>
      </c>
      <c r="N315" s="2529"/>
      <c r="O315" s="2529"/>
      <c r="P315" s="2529"/>
      <c r="Q315" s="2529"/>
      <c r="R315" s="2529"/>
      <c r="S315" s="2529"/>
      <c r="T315" s="2529"/>
      <c r="U315" s="2529"/>
      <c r="V315" s="2529"/>
      <c r="W315" s="2529"/>
      <c r="X315" s="2529"/>
      <c r="Y315" s="2529"/>
      <c r="Z315" s="2529"/>
      <c r="AA315" s="2529"/>
      <c r="AB315" s="2529"/>
      <c r="AC315" s="2529"/>
      <c r="AD315" s="2529"/>
      <c r="AE315" s="2529"/>
      <c r="AF315" s="2529"/>
      <c r="AG315" s="2529">
        <f t="shared" si="20"/>
        <v>0</v>
      </c>
      <c r="AH315" s="2529"/>
      <c r="AI315" s="2529"/>
      <c r="AJ315" s="2529"/>
      <c r="AK315" s="2605"/>
      <c r="AL315" s="1453">
        <f t="shared" si="21"/>
        <v>0</v>
      </c>
      <c r="AM315" s="1456"/>
      <c r="AN315" s="317"/>
    </row>
    <row r="316" spans="3:40" s="311" customFormat="1" x14ac:dyDescent="0.4">
      <c r="C316" s="2571" t="s">
        <v>2834</v>
      </c>
      <c r="D316" s="2572"/>
      <c r="E316" s="2572"/>
      <c r="F316" s="2572"/>
      <c r="G316" s="2560"/>
      <c r="H316" s="2560"/>
      <c r="I316" s="2560"/>
      <c r="J316" s="2560"/>
      <c r="K316" s="2560"/>
      <c r="L316" s="2560"/>
      <c r="M316" s="2561"/>
      <c r="N316" s="2561"/>
      <c r="O316" s="2561"/>
      <c r="P316" s="2561"/>
      <c r="Q316" s="2561"/>
      <c r="R316" s="2561"/>
      <c r="S316" s="2561"/>
      <c r="T316" s="2561"/>
      <c r="U316" s="2561"/>
      <c r="V316" s="2561"/>
      <c r="W316" s="2561"/>
      <c r="X316" s="2561"/>
      <c r="Y316" s="2561"/>
      <c r="Z316" s="2561"/>
      <c r="AA316" s="2561"/>
      <c r="AB316" s="2561"/>
      <c r="AC316" s="2561"/>
      <c r="AD316" s="2561"/>
      <c r="AE316" s="2561"/>
      <c r="AF316" s="2561"/>
      <c r="AG316" s="2561">
        <f t="shared" si="20"/>
        <v>0</v>
      </c>
      <c r="AH316" s="2561"/>
      <c r="AI316" s="2561"/>
      <c r="AJ316" s="2561"/>
      <c r="AK316" s="2613"/>
      <c r="AL316" s="1453">
        <f t="shared" si="21"/>
        <v>0</v>
      </c>
      <c r="AM316" s="1456"/>
      <c r="AN316" s="317"/>
    </row>
    <row r="317" spans="3:40" s="311" customFormat="1" ht="16.5" x14ac:dyDescent="0.4">
      <c r="C317" s="2588" t="s">
        <v>334</v>
      </c>
      <c r="D317" s="2589"/>
      <c r="E317" s="2589"/>
      <c r="F317" s="2589"/>
      <c r="G317" s="2551"/>
      <c r="H317" s="2551"/>
      <c r="I317" s="2551"/>
      <c r="J317" s="2551"/>
      <c r="K317" s="2551"/>
      <c r="L317" s="2551"/>
      <c r="M317" s="2614">
        <f>+SUM(M313:P314)-SUM(M315:P316)</f>
        <v>0</v>
      </c>
      <c r="N317" s="2614"/>
      <c r="O317" s="2614"/>
      <c r="P317" s="2614"/>
      <c r="Q317" s="2614">
        <f>+SUM(Q313:T314)-SUM(Q315:T316)</f>
        <v>0</v>
      </c>
      <c r="R317" s="2614"/>
      <c r="S317" s="2614"/>
      <c r="T317" s="2614"/>
      <c r="U317" s="2614">
        <f>+SUM(U313:X314)-SUM(U315:X316)</f>
        <v>0</v>
      </c>
      <c r="V317" s="2614"/>
      <c r="W317" s="2614"/>
      <c r="X317" s="2614"/>
      <c r="Y317" s="2614">
        <f>+SUM(Y313:AB314)-SUM(Y315:AB316)</f>
        <v>0</v>
      </c>
      <c r="Z317" s="2614"/>
      <c r="AA317" s="2614"/>
      <c r="AB317" s="2614"/>
      <c r="AC317" s="2614">
        <f>+SUM(AC313:AF314)-SUM(AC315:AF316)</f>
        <v>0</v>
      </c>
      <c r="AD317" s="2614"/>
      <c r="AE317" s="2614"/>
      <c r="AF317" s="2614"/>
      <c r="AG317" s="2614">
        <f t="shared" si="20"/>
        <v>0</v>
      </c>
      <c r="AH317" s="2614"/>
      <c r="AI317" s="2614"/>
      <c r="AJ317" s="2614"/>
      <c r="AK317" s="2615"/>
      <c r="AL317" s="1453">
        <f t="shared" si="21"/>
        <v>0</v>
      </c>
      <c r="AM317" s="1456"/>
      <c r="AN317" s="317"/>
    </row>
    <row r="318" spans="3:40" s="311" customFormat="1" x14ac:dyDescent="0.4">
      <c r="C318" s="2610" t="s">
        <v>335</v>
      </c>
      <c r="D318" s="2611"/>
      <c r="E318" s="2611"/>
      <c r="F318" s="2611"/>
      <c r="G318" s="2612"/>
      <c r="H318" s="2612"/>
      <c r="I318" s="2612"/>
      <c r="J318" s="2612"/>
      <c r="K318" s="2612"/>
      <c r="L318" s="2612"/>
      <c r="M318" s="2547"/>
      <c r="N318" s="2547"/>
      <c r="O318" s="2547"/>
      <c r="P318" s="2547"/>
      <c r="Q318" s="2547"/>
      <c r="R318" s="2547"/>
      <c r="S318" s="2547"/>
      <c r="T318" s="2547"/>
      <c r="U318" s="2547"/>
      <c r="V318" s="2547"/>
      <c r="W318" s="2547"/>
      <c r="X318" s="2547"/>
      <c r="Y318" s="2547"/>
      <c r="Z318" s="2547"/>
      <c r="AA318" s="2547"/>
      <c r="AB318" s="2547"/>
      <c r="AC318" s="2547"/>
      <c r="AD318" s="2547"/>
      <c r="AE318" s="2547"/>
      <c r="AF318" s="2547"/>
      <c r="AG318" s="2547"/>
      <c r="AH318" s="2547"/>
      <c r="AI318" s="2547"/>
      <c r="AJ318" s="2547"/>
      <c r="AK318" s="2609"/>
      <c r="AL318" s="1453">
        <f>+AL319</f>
        <v>0</v>
      </c>
      <c r="AM318" s="1456"/>
      <c r="AN318" s="317"/>
    </row>
    <row r="319" spans="3:40" s="311" customFormat="1" x14ac:dyDescent="0.4">
      <c r="C319" s="2573" t="s">
        <v>333</v>
      </c>
      <c r="D319" s="2574"/>
      <c r="E319" s="2574"/>
      <c r="F319" s="2574"/>
      <c r="G319" s="2521"/>
      <c r="H319" s="2521"/>
      <c r="I319" s="2521"/>
      <c r="J319" s="2521"/>
      <c r="K319" s="2521"/>
      <c r="L319" s="2521"/>
      <c r="M319" s="2529">
        <f>+VLOOKUP(AM319,Bang_CDSPS,4,0)</f>
        <v>0</v>
      </c>
      <c r="N319" s="2529"/>
      <c r="O319" s="2529"/>
      <c r="P319" s="2529"/>
      <c r="Q319" s="2529"/>
      <c r="R319" s="2529"/>
      <c r="S319" s="2529"/>
      <c r="T319" s="2529"/>
      <c r="U319" s="2529"/>
      <c r="V319" s="2529"/>
      <c r="W319" s="2529"/>
      <c r="X319" s="2529"/>
      <c r="Y319" s="2529"/>
      <c r="Z319" s="2529"/>
      <c r="AA319" s="2529"/>
      <c r="AB319" s="2529"/>
      <c r="AC319" s="2529"/>
      <c r="AD319" s="2529"/>
      <c r="AE319" s="2529"/>
      <c r="AF319" s="2529"/>
      <c r="AG319" s="2529">
        <f>+SUM(M319:AF319)</f>
        <v>0</v>
      </c>
      <c r="AH319" s="2529"/>
      <c r="AI319" s="2529"/>
      <c r="AJ319" s="2529"/>
      <c r="AK319" s="2605"/>
      <c r="AL319" s="1453">
        <f t="shared" si="21"/>
        <v>0</v>
      </c>
      <c r="AM319" s="1459">
        <v>215122</v>
      </c>
      <c r="AN319" s="317"/>
    </row>
    <row r="320" spans="3:40" s="311" customFormat="1" x14ac:dyDescent="0.4">
      <c r="C320" s="2573" t="s">
        <v>2836</v>
      </c>
      <c r="D320" s="2574"/>
      <c r="E320" s="2574"/>
      <c r="F320" s="2574"/>
      <c r="G320" s="2521"/>
      <c r="H320" s="2521"/>
      <c r="I320" s="2521"/>
      <c r="J320" s="2521"/>
      <c r="K320" s="2521"/>
      <c r="L320" s="2521"/>
      <c r="M320" s="2529">
        <f>+VLOOKUP(AM319,Bang_CDSPS,6,0)</f>
        <v>0</v>
      </c>
      <c r="N320" s="2529"/>
      <c r="O320" s="2529"/>
      <c r="P320" s="2529"/>
      <c r="Q320" s="2529"/>
      <c r="R320" s="2529"/>
      <c r="S320" s="2529"/>
      <c r="T320" s="2529"/>
      <c r="U320" s="2529"/>
      <c r="V320" s="2529"/>
      <c r="W320" s="2529"/>
      <c r="X320" s="2529"/>
      <c r="Y320" s="2529"/>
      <c r="Z320" s="2529"/>
      <c r="AA320" s="2529"/>
      <c r="AB320" s="2529"/>
      <c r="AC320" s="2529"/>
      <c r="AD320" s="2529"/>
      <c r="AE320" s="2529"/>
      <c r="AF320" s="2529"/>
      <c r="AG320" s="2529">
        <f>+SUM(M320:AF320)</f>
        <v>0</v>
      </c>
      <c r="AH320" s="2529"/>
      <c r="AI320" s="2529"/>
      <c r="AJ320" s="2529"/>
      <c r="AK320" s="2605"/>
      <c r="AL320" s="1453">
        <f t="shared" si="21"/>
        <v>0</v>
      </c>
      <c r="AM320" s="1456"/>
      <c r="AN320" s="317"/>
    </row>
    <row r="321" spans="2:40" s="311" customFormat="1" x14ac:dyDescent="0.4">
      <c r="C321" s="2573" t="s">
        <v>2831</v>
      </c>
      <c r="D321" s="2574"/>
      <c r="E321" s="2574"/>
      <c r="F321" s="2574"/>
      <c r="G321" s="2521"/>
      <c r="H321" s="2521"/>
      <c r="I321" s="2521"/>
      <c r="J321" s="2521"/>
      <c r="K321" s="2521"/>
      <c r="L321" s="2521"/>
      <c r="M321" s="2529"/>
      <c r="N321" s="2529"/>
      <c r="O321" s="2529"/>
      <c r="P321" s="2529"/>
      <c r="Q321" s="2529"/>
      <c r="R321" s="2529"/>
      <c r="S321" s="2529"/>
      <c r="T321" s="2529"/>
      <c r="U321" s="2529"/>
      <c r="V321" s="2529"/>
      <c r="W321" s="2529"/>
      <c r="X321" s="2529"/>
      <c r="Y321" s="2529"/>
      <c r="Z321" s="2529"/>
      <c r="AA321" s="2529"/>
      <c r="AB321" s="2529"/>
      <c r="AC321" s="2529"/>
      <c r="AD321" s="2529"/>
      <c r="AE321" s="2529"/>
      <c r="AF321" s="2529"/>
      <c r="AG321" s="2529">
        <f>+SUM(M321:AF321)</f>
        <v>0</v>
      </c>
      <c r="AH321" s="2529"/>
      <c r="AI321" s="2529"/>
      <c r="AJ321" s="2529"/>
      <c r="AK321" s="2605"/>
      <c r="AL321" s="1453">
        <f t="shared" si="21"/>
        <v>0</v>
      </c>
      <c r="AM321" s="1456"/>
      <c r="AN321" s="317"/>
    </row>
    <row r="322" spans="2:40" s="311" customFormat="1" x14ac:dyDescent="0.4">
      <c r="C322" s="2573" t="s">
        <v>2833</v>
      </c>
      <c r="D322" s="2574"/>
      <c r="E322" s="2574"/>
      <c r="F322" s="2574"/>
      <c r="G322" s="2521"/>
      <c r="H322" s="2521"/>
      <c r="I322" s="2521"/>
      <c r="J322" s="2521"/>
      <c r="K322" s="2521"/>
      <c r="L322" s="2521"/>
      <c r="M322" s="2529"/>
      <c r="N322" s="2529"/>
      <c r="O322" s="2529"/>
      <c r="P322" s="2529"/>
      <c r="Q322" s="2529"/>
      <c r="R322" s="2529"/>
      <c r="S322" s="2529"/>
      <c r="T322" s="2529"/>
      <c r="U322" s="2529"/>
      <c r="V322" s="2529"/>
      <c r="W322" s="2529"/>
      <c r="X322" s="2529"/>
      <c r="Y322" s="2529"/>
      <c r="Z322" s="2529"/>
      <c r="AA322" s="2529"/>
      <c r="AB322" s="2529"/>
      <c r="AC322" s="2529"/>
      <c r="AD322" s="2529"/>
      <c r="AE322" s="2529"/>
      <c r="AF322" s="2529"/>
      <c r="AG322" s="2529">
        <f>+SUM(M322:AF322)</f>
        <v>0</v>
      </c>
      <c r="AH322" s="2529"/>
      <c r="AI322" s="2529"/>
      <c r="AJ322" s="2529"/>
      <c r="AK322" s="2605"/>
      <c r="AL322" s="1453">
        <f t="shared" si="21"/>
        <v>0</v>
      </c>
      <c r="AM322" s="1456"/>
      <c r="AN322" s="317"/>
    </row>
    <row r="323" spans="2:40" s="311" customFormat="1" x14ac:dyDescent="0.4">
      <c r="C323" s="2571" t="s">
        <v>2834</v>
      </c>
      <c r="D323" s="2572"/>
      <c r="E323" s="2572"/>
      <c r="F323" s="2572"/>
      <c r="G323" s="2560"/>
      <c r="H323" s="2560"/>
      <c r="I323" s="2560"/>
      <c r="J323" s="2560"/>
      <c r="K323" s="2560"/>
      <c r="L323" s="2560"/>
      <c r="M323" s="2561"/>
      <c r="N323" s="2561"/>
      <c r="O323" s="2561"/>
      <c r="P323" s="2561"/>
      <c r="Q323" s="2561"/>
      <c r="R323" s="2561"/>
      <c r="S323" s="2561"/>
      <c r="T323" s="2561"/>
      <c r="U323" s="2561"/>
      <c r="V323" s="2561"/>
      <c r="W323" s="2561"/>
      <c r="X323" s="2561"/>
      <c r="Y323" s="2561"/>
      <c r="Z323" s="2561"/>
      <c r="AA323" s="2561"/>
      <c r="AB323" s="2561"/>
      <c r="AC323" s="2561"/>
      <c r="AD323" s="2561"/>
      <c r="AE323" s="2561"/>
      <c r="AF323" s="2561"/>
      <c r="AG323" s="2561">
        <f>SUM(M323:AF323)</f>
        <v>0</v>
      </c>
      <c r="AH323" s="2561"/>
      <c r="AI323" s="2561"/>
      <c r="AJ323" s="2561"/>
      <c r="AK323" s="2613"/>
      <c r="AL323" s="1453">
        <f t="shared" si="21"/>
        <v>0</v>
      </c>
      <c r="AM323" s="1456"/>
      <c r="AN323" s="317"/>
    </row>
    <row r="324" spans="2:40" s="311" customFormat="1" ht="16.5" x14ac:dyDescent="0.4">
      <c r="C324" s="2588" t="s">
        <v>334</v>
      </c>
      <c r="D324" s="2589"/>
      <c r="E324" s="2589"/>
      <c r="F324" s="2589"/>
      <c r="G324" s="2551"/>
      <c r="H324" s="2551"/>
      <c r="I324" s="2551"/>
      <c r="J324" s="2551"/>
      <c r="K324" s="2551"/>
      <c r="L324" s="2551"/>
      <c r="M324" s="2614">
        <f>+SUM(M319:P321)-SUM(M322:P323)</f>
        <v>0</v>
      </c>
      <c r="N324" s="2614"/>
      <c r="O324" s="2614"/>
      <c r="P324" s="2614"/>
      <c r="Q324" s="2614">
        <f>+SUM(Q319:T321)-SUM(Q322:T323)</f>
        <v>0</v>
      </c>
      <c r="R324" s="2614"/>
      <c r="S324" s="2614"/>
      <c r="T324" s="2614"/>
      <c r="U324" s="2614">
        <f>+SUM(U319:X321)-SUM(U322:X323)</f>
        <v>0</v>
      </c>
      <c r="V324" s="2614"/>
      <c r="W324" s="2614"/>
      <c r="X324" s="2614"/>
      <c r="Y324" s="2614">
        <f>+SUM(Y319:AB321)-SUM(Y322:AB323)</f>
        <v>0</v>
      </c>
      <c r="Z324" s="2614"/>
      <c r="AA324" s="2614"/>
      <c r="AB324" s="2614"/>
      <c r="AC324" s="2614">
        <f>+SUM(AC319:AF321)-SUM(AC322:AF323)</f>
        <v>0</v>
      </c>
      <c r="AD324" s="2614"/>
      <c r="AE324" s="2614"/>
      <c r="AF324" s="2614"/>
      <c r="AG324" s="2614">
        <f>SUM(M324:AF324)</f>
        <v>0</v>
      </c>
      <c r="AH324" s="2614"/>
      <c r="AI324" s="2614"/>
      <c r="AJ324" s="2614"/>
      <c r="AK324" s="2615"/>
      <c r="AL324" s="1453">
        <f t="shared" si="21"/>
        <v>0</v>
      </c>
      <c r="AM324" s="1456"/>
      <c r="AN324" s="317"/>
    </row>
    <row r="325" spans="2:40" s="311" customFormat="1" x14ac:dyDescent="0.4">
      <c r="C325" s="2610" t="s">
        <v>1212</v>
      </c>
      <c r="D325" s="2611"/>
      <c r="E325" s="2611"/>
      <c r="F325" s="2611"/>
      <c r="G325" s="2612"/>
      <c r="H325" s="2612"/>
      <c r="I325" s="2612"/>
      <c r="J325" s="2612"/>
      <c r="K325" s="2612"/>
      <c r="L325" s="2612"/>
      <c r="M325" s="2547"/>
      <c r="N325" s="2547"/>
      <c r="O325" s="2547"/>
      <c r="P325" s="2547"/>
      <c r="Q325" s="2547"/>
      <c r="R325" s="2547"/>
      <c r="S325" s="2547"/>
      <c r="T325" s="2547"/>
      <c r="U325" s="2547"/>
      <c r="V325" s="2547"/>
      <c r="W325" s="2547"/>
      <c r="X325" s="2547"/>
      <c r="Y325" s="2547"/>
      <c r="Z325" s="2547"/>
      <c r="AA325" s="2547"/>
      <c r="AB325" s="2547"/>
      <c r="AC325" s="2547"/>
      <c r="AD325" s="2547"/>
      <c r="AE325" s="2547"/>
      <c r="AF325" s="2547"/>
      <c r="AG325" s="2547"/>
      <c r="AH325" s="2547"/>
      <c r="AI325" s="2547"/>
      <c r="AJ325" s="2547"/>
      <c r="AK325" s="2609"/>
      <c r="AL325" s="1453">
        <f>+AL326</f>
        <v>0</v>
      </c>
      <c r="AM325" s="1456"/>
      <c r="AN325" s="317"/>
    </row>
    <row r="326" spans="2:40" s="311" customFormat="1" x14ac:dyDescent="0.4">
      <c r="C326" s="2573" t="s">
        <v>2837</v>
      </c>
      <c r="D326" s="2574"/>
      <c r="E326" s="2574"/>
      <c r="F326" s="2574"/>
      <c r="G326" s="2521"/>
      <c r="H326" s="2521"/>
      <c r="I326" s="2521"/>
      <c r="J326" s="2521"/>
      <c r="K326" s="2521"/>
      <c r="L326" s="2521"/>
      <c r="M326" s="2529">
        <f>+M313-M319</f>
        <v>0</v>
      </c>
      <c r="N326" s="2529"/>
      <c r="O326" s="2529"/>
      <c r="P326" s="2529"/>
      <c r="Q326" s="2529">
        <f>+Q313-Q319</f>
        <v>0</v>
      </c>
      <c r="R326" s="2529"/>
      <c r="S326" s="2529"/>
      <c r="T326" s="2529"/>
      <c r="U326" s="2529">
        <f>+U313-U319</f>
        <v>0</v>
      </c>
      <c r="V326" s="2529"/>
      <c r="W326" s="2529"/>
      <c r="X326" s="2529"/>
      <c r="Y326" s="2529">
        <f>+Y313-Y319</f>
        <v>0</v>
      </c>
      <c r="Z326" s="2529"/>
      <c r="AA326" s="2529"/>
      <c r="AB326" s="2529"/>
      <c r="AC326" s="2529">
        <f>+AC313-AC319</f>
        <v>0</v>
      </c>
      <c r="AD326" s="2529"/>
      <c r="AE326" s="2529"/>
      <c r="AF326" s="2529"/>
      <c r="AG326" s="2529">
        <f>+AG313-AG319</f>
        <v>0</v>
      </c>
      <c r="AH326" s="2529"/>
      <c r="AI326" s="2529"/>
      <c r="AJ326" s="2529"/>
      <c r="AK326" s="2605"/>
      <c r="AL326" s="1453">
        <f t="shared" si="21"/>
        <v>0</v>
      </c>
      <c r="AM326" s="1456"/>
      <c r="AN326" s="317"/>
    </row>
    <row r="327" spans="2:40" s="311" customFormat="1" x14ac:dyDescent="0.4">
      <c r="C327" s="2573" t="s">
        <v>2838</v>
      </c>
      <c r="D327" s="2574"/>
      <c r="E327" s="2574"/>
      <c r="F327" s="2574"/>
      <c r="G327" s="2521"/>
      <c r="H327" s="2521"/>
      <c r="I327" s="2521"/>
      <c r="J327" s="2521"/>
      <c r="K327" s="2521"/>
      <c r="L327" s="2521"/>
      <c r="M327" s="2529">
        <f>+M317-M324</f>
        <v>0</v>
      </c>
      <c r="N327" s="2529"/>
      <c r="O327" s="2529"/>
      <c r="P327" s="2529"/>
      <c r="Q327" s="2529">
        <f>+Q317-Q324</f>
        <v>0</v>
      </c>
      <c r="R327" s="2529"/>
      <c r="S327" s="2529"/>
      <c r="T327" s="2529"/>
      <c r="U327" s="2529">
        <f>+U317-U324</f>
        <v>0</v>
      </c>
      <c r="V327" s="2529"/>
      <c r="W327" s="2529"/>
      <c r="X327" s="2529"/>
      <c r="Y327" s="2529">
        <f>+Y317-Y324</f>
        <v>0</v>
      </c>
      <c r="Z327" s="2529"/>
      <c r="AA327" s="2529"/>
      <c r="AB327" s="2529"/>
      <c r="AC327" s="2529">
        <f>+AC317-AC324</f>
        <v>0</v>
      </c>
      <c r="AD327" s="2529"/>
      <c r="AE327" s="2529"/>
      <c r="AF327" s="2529"/>
      <c r="AG327" s="2529">
        <f>+AG317-AG324</f>
        <v>0</v>
      </c>
      <c r="AH327" s="2529"/>
      <c r="AI327" s="2529"/>
      <c r="AJ327" s="2529"/>
      <c r="AK327" s="2605"/>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606" t="s">
        <v>332</v>
      </c>
      <c r="D331" s="2607"/>
      <c r="E331" s="2607"/>
      <c r="F331" s="2607"/>
      <c r="G331" s="2607"/>
      <c r="H331" s="2607"/>
      <c r="I331" s="2607"/>
      <c r="J331" s="2607"/>
      <c r="K331" s="2607"/>
      <c r="L331" s="2607"/>
      <c r="M331" s="2607"/>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608"/>
      <c r="AL331" s="1453">
        <v>0</v>
      </c>
      <c r="AM331" s="1456"/>
      <c r="AN331" s="317"/>
    </row>
    <row r="332" spans="2:40" s="323" customFormat="1" x14ac:dyDescent="0.4">
      <c r="C332" s="2579" t="s">
        <v>1215</v>
      </c>
      <c r="D332" s="2580"/>
      <c r="E332" s="2580"/>
      <c r="F332" s="2580"/>
      <c r="G332" s="2536"/>
      <c r="H332" s="2536"/>
      <c r="I332" s="2536"/>
      <c r="J332" s="2536"/>
      <c r="K332" s="2536"/>
      <c r="L332" s="2536"/>
      <c r="M332" s="2536"/>
      <c r="N332" s="2536"/>
      <c r="O332" s="2536"/>
      <c r="P332" s="2536"/>
      <c r="Q332" s="2536"/>
      <c r="R332" s="2536"/>
      <c r="S332" s="2536"/>
      <c r="T332" s="2536"/>
      <c r="U332" s="2536"/>
      <c r="V332" s="2536"/>
      <c r="W332" s="2536"/>
      <c r="X332" s="2536"/>
      <c r="Y332" s="2536"/>
      <c r="Z332" s="2536"/>
      <c r="AA332" s="2536"/>
      <c r="AB332" s="2536"/>
      <c r="AC332" s="2536"/>
      <c r="AD332" s="2536"/>
      <c r="AE332" s="2536"/>
      <c r="AF332" s="2536"/>
      <c r="AG332" s="2536"/>
      <c r="AH332" s="2536"/>
      <c r="AI332" s="2536"/>
      <c r="AJ332" s="2536"/>
      <c r="AK332" s="2604"/>
      <c r="AL332" s="1453">
        <v>0</v>
      </c>
      <c r="AM332" s="1456"/>
      <c r="AN332" s="326"/>
    </row>
    <row r="333" spans="2:40" s="323" customFormat="1" x14ac:dyDescent="0.4">
      <c r="C333" s="2573" t="s">
        <v>1211</v>
      </c>
      <c r="D333" s="2574"/>
      <c r="E333" s="2574"/>
      <c r="F333" s="2574"/>
      <c r="G333" s="2521"/>
      <c r="H333" s="2521"/>
      <c r="I333" s="2521"/>
      <c r="J333" s="2521"/>
      <c r="K333" s="2521"/>
      <c r="L333" s="2521"/>
      <c r="M333" s="2521"/>
      <c r="N333" s="2521"/>
      <c r="O333" s="2521"/>
      <c r="P333" s="2521"/>
      <c r="Q333" s="2521"/>
      <c r="R333" s="2521"/>
      <c r="S333" s="2521"/>
      <c r="T333" s="2521"/>
      <c r="U333" s="2521"/>
      <c r="V333" s="2521"/>
      <c r="W333" s="2521"/>
      <c r="X333" s="2521"/>
      <c r="Y333" s="2521"/>
      <c r="Z333" s="2521"/>
      <c r="AA333" s="2521"/>
      <c r="AB333" s="2521"/>
      <c r="AC333" s="2521"/>
      <c r="AD333" s="2521"/>
      <c r="AE333" s="2521"/>
      <c r="AF333" s="2521"/>
      <c r="AG333" s="2521"/>
      <c r="AH333" s="2521"/>
      <c r="AI333" s="2521"/>
      <c r="AJ333" s="2521"/>
      <c r="AK333" s="2603"/>
      <c r="AL333" s="1453">
        <v>0</v>
      </c>
      <c r="AM333" s="1456"/>
      <c r="AN333" s="326"/>
    </row>
    <row r="334" spans="2:40" s="311" customFormat="1" x14ac:dyDescent="0.4">
      <c r="C334" s="2573" t="s">
        <v>2888</v>
      </c>
      <c r="D334" s="2574"/>
      <c r="E334" s="2574"/>
      <c r="F334" s="2574"/>
      <c r="G334" s="2521"/>
      <c r="H334" s="2521"/>
      <c r="I334" s="2521"/>
      <c r="J334" s="2521"/>
      <c r="K334" s="2521"/>
      <c r="L334" s="2521"/>
      <c r="M334" s="2521"/>
      <c r="N334" s="2521"/>
      <c r="O334" s="2521"/>
      <c r="P334" s="2521"/>
      <c r="Q334" s="2521"/>
      <c r="R334" s="2521"/>
      <c r="S334" s="2521"/>
      <c r="T334" s="2521"/>
      <c r="U334" s="2521"/>
      <c r="V334" s="2521"/>
      <c r="W334" s="2521"/>
      <c r="X334" s="2521"/>
      <c r="Y334" s="2521"/>
      <c r="Z334" s="2521"/>
      <c r="AA334" s="2521"/>
      <c r="AB334" s="2521"/>
      <c r="AC334" s="2521"/>
      <c r="AD334" s="2521"/>
      <c r="AE334" s="2521"/>
      <c r="AF334" s="2521"/>
      <c r="AG334" s="2521"/>
      <c r="AH334" s="2521"/>
      <c r="AI334" s="2521"/>
      <c r="AJ334" s="2521"/>
      <c r="AK334" s="2603"/>
      <c r="AL334" s="1453">
        <v>0</v>
      </c>
      <c r="AM334" s="1456"/>
      <c r="AN334" s="317"/>
    </row>
    <row r="335" spans="2:40" s="311" customFormat="1" x14ac:dyDescent="0.4">
      <c r="C335" s="2573" t="s">
        <v>2889</v>
      </c>
      <c r="D335" s="2574"/>
      <c r="E335" s="2574"/>
      <c r="F335" s="2574"/>
      <c r="G335" s="2521"/>
      <c r="H335" s="2521"/>
      <c r="I335" s="2521"/>
      <c r="J335" s="2521"/>
      <c r="K335" s="2521"/>
      <c r="L335" s="2521"/>
      <c r="M335" s="2521"/>
      <c r="N335" s="2521"/>
      <c r="O335" s="2521"/>
      <c r="P335" s="2521"/>
      <c r="Q335" s="2521"/>
      <c r="R335" s="2521"/>
      <c r="S335" s="2521"/>
      <c r="T335" s="2521"/>
      <c r="U335" s="2521"/>
      <c r="V335" s="2521"/>
      <c r="W335" s="2521"/>
      <c r="X335" s="2521"/>
      <c r="Y335" s="2521"/>
      <c r="Z335" s="2521"/>
      <c r="AA335" s="2521"/>
      <c r="AB335" s="2521"/>
      <c r="AC335" s="2521"/>
      <c r="AD335" s="2521"/>
      <c r="AE335" s="2521"/>
      <c r="AF335" s="2521"/>
      <c r="AG335" s="2521"/>
      <c r="AH335" s="2521"/>
      <c r="AI335" s="2521"/>
      <c r="AJ335" s="2521"/>
      <c r="AK335" s="2603"/>
      <c r="AL335" s="1453">
        <v>0</v>
      </c>
      <c r="AM335" s="1456"/>
      <c r="AN335" s="317"/>
    </row>
    <row r="336" spans="2:40" s="311" customFormat="1" x14ac:dyDescent="0.4">
      <c r="C336" s="2573" t="s">
        <v>2890</v>
      </c>
      <c r="D336" s="2574"/>
      <c r="E336" s="2574"/>
      <c r="F336" s="2574"/>
      <c r="G336" s="2521"/>
      <c r="H336" s="2521"/>
      <c r="I336" s="2521"/>
      <c r="J336" s="2521"/>
      <c r="K336" s="2521"/>
      <c r="L336" s="2521"/>
      <c r="M336" s="2521"/>
      <c r="N336" s="2521"/>
      <c r="O336" s="2521"/>
      <c r="P336" s="2521"/>
      <c r="Q336" s="2521"/>
      <c r="R336" s="2521"/>
      <c r="S336" s="2521"/>
      <c r="T336" s="2521"/>
      <c r="U336" s="2521"/>
      <c r="V336" s="2521"/>
      <c r="W336" s="2521"/>
      <c r="X336" s="2521"/>
      <c r="Y336" s="2521"/>
      <c r="Z336" s="2521"/>
      <c r="AA336" s="2521"/>
      <c r="AB336" s="2521"/>
      <c r="AC336" s="2521"/>
      <c r="AD336" s="2521"/>
      <c r="AE336" s="2521"/>
      <c r="AF336" s="2521"/>
      <c r="AG336" s="2521"/>
      <c r="AH336" s="2521"/>
      <c r="AI336" s="2521"/>
      <c r="AJ336" s="2521"/>
      <c r="AK336" s="2603"/>
      <c r="AL336" s="1453">
        <v>0</v>
      </c>
      <c r="AM336" s="1456"/>
      <c r="AN336" s="317"/>
    </row>
    <row r="337" spans="3:40" s="311" customFormat="1" x14ac:dyDescent="0.4">
      <c r="C337" s="2573" t="s">
        <v>2891</v>
      </c>
      <c r="D337" s="2574"/>
      <c r="E337" s="2574"/>
      <c r="F337" s="2574"/>
      <c r="G337" s="2521"/>
      <c r="H337" s="2521"/>
      <c r="I337" s="2521"/>
      <c r="J337" s="2521"/>
      <c r="K337" s="2521"/>
      <c r="L337" s="2521"/>
      <c r="M337" s="2521"/>
      <c r="N337" s="2521"/>
      <c r="O337" s="2521"/>
      <c r="P337" s="2521"/>
      <c r="Q337" s="2521"/>
      <c r="R337" s="2521"/>
      <c r="S337" s="2521"/>
      <c r="T337" s="2521"/>
      <c r="U337" s="2521"/>
      <c r="V337" s="2521"/>
      <c r="W337" s="2521"/>
      <c r="X337" s="2521"/>
      <c r="Y337" s="2521"/>
      <c r="Z337" s="2521"/>
      <c r="AA337" s="2521"/>
      <c r="AB337" s="2521"/>
      <c r="AC337" s="2521"/>
      <c r="AD337" s="2521"/>
      <c r="AE337" s="2521"/>
      <c r="AF337" s="2521"/>
      <c r="AG337" s="2521"/>
      <c r="AH337" s="2521"/>
      <c r="AI337" s="2521"/>
      <c r="AJ337" s="2521"/>
      <c r="AK337" s="2603"/>
      <c r="AL337" s="1453">
        <v>0</v>
      </c>
      <c r="AM337" s="1456"/>
      <c r="AN337" s="317"/>
    </row>
    <row r="338" spans="3:40" s="323" customFormat="1" x14ac:dyDescent="0.4">
      <c r="C338" s="2573" t="s">
        <v>335</v>
      </c>
      <c r="D338" s="2574"/>
      <c r="E338" s="2574"/>
      <c r="F338" s="2574"/>
      <c r="G338" s="2521"/>
      <c r="H338" s="2521"/>
      <c r="I338" s="2521"/>
      <c r="J338" s="2521"/>
      <c r="K338" s="2521"/>
      <c r="L338" s="2521"/>
      <c r="M338" s="2521"/>
      <c r="N338" s="2521"/>
      <c r="O338" s="2521"/>
      <c r="P338" s="2521"/>
      <c r="Q338" s="2521"/>
      <c r="R338" s="2521"/>
      <c r="S338" s="2521"/>
      <c r="T338" s="2521"/>
      <c r="U338" s="2521"/>
      <c r="V338" s="2521"/>
      <c r="W338" s="2521"/>
      <c r="X338" s="2521"/>
      <c r="Y338" s="2521"/>
      <c r="Z338" s="2521"/>
      <c r="AA338" s="2521"/>
      <c r="AB338" s="2521"/>
      <c r="AC338" s="2521"/>
      <c r="AD338" s="2521"/>
      <c r="AE338" s="2521"/>
      <c r="AF338" s="2521"/>
      <c r="AG338" s="2521"/>
      <c r="AH338" s="2521"/>
      <c r="AI338" s="2521"/>
      <c r="AJ338" s="2521"/>
      <c r="AK338" s="2603"/>
      <c r="AL338" s="1453">
        <v>0</v>
      </c>
      <c r="AM338" s="1456"/>
      <c r="AN338" s="326"/>
    </row>
    <row r="339" spans="3:40" s="311" customFormat="1" x14ac:dyDescent="0.4">
      <c r="C339" s="2573" t="s">
        <v>2888</v>
      </c>
      <c r="D339" s="2574"/>
      <c r="E339" s="2574"/>
      <c r="F339" s="2574"/>
      <c r="G339" s="2521"/>
      <c r="H339" s="2521"/>
      <c r="I339" s="2521"/>
      <c r="J339" s="2521"/>
      <c r="K339" s="2521"/>
      <c r="L339" s="2521"/>
      <c r="M339" s="2521"/>
      <c r="N339" s="2521"/>
      <c r="O339" s="2521"/>
      <c r="P339" s="2521"/>
      <c r="Q339" s="2521"/>
      <c r="R339" s="2521"/>
      <c r="S339" s="2521"/>
      <c r="T339" s="2521"/>
      <c r="U339" s="2521"/>
      <c r="V339" s="2521"/>
      <c r="W339" s="2521"/>
      <c r="X339" s="2521"/>
      <c r="Y339" s="2521"/>
      <c r="Z339" s="2521"/>
      <c r="AA339" s="2521"/>
      <c r="AB339" s="2521"/>
      <c r="AC339" s="2521"/>
      <c r="AD339" s="2521"/>
      <c r="AE339" s="2521"/>
      <c r="AF339" s="2521"/>
      <c r="AG339" s="2521"/>
      <c r="AH339" s="2521"/>
      <c r="AI339" s="2521"/>
      <c r="AJ339" s="2521"/>
      <c r="AK339" s="2603"/>
      <c r="AL339" s="1453">
        <v>0</v>
      </c>
      <c r="AM339" s="1456"/>
      <c r="AN339" s="317"/>
    </row>
    <row r="340" spans="3:40" s="311" customFormat="1" x14ac:dyDescent="0.4">
      <c r="C340" s="2573" t="s">
        <v>2889</v>
      </c>
      <c r="D340" s="2574"/>
      <c r="E340" s="2574"/>
      <c r="F340" s="2574"/>
      <c r="G340" s="2521"/>
      <c r="H340" s="2521"/>
      <c r="I340" s="2521"/>
      <c r="J340" s="2521"/>
      <c r="K340" s="2521"/>
      <c r="L340" s="2521"/>
      <c r="M340" s="2521"/>
      <c r="N340" s="2521"/>
      <c r="O340" s="2521"/>
      <c r="P340" s="2521"/>
      <c r="Q340" s="2521"/>
      <c r="R340" s="2521"/>
      <c r="S340" s="2521"/>
      <c r="T340" s="2521"/>
      <c r="U340" s="2521"/>
      <c r="V340" s="2521"/>
      <c r="W340" s="2521"/>
      <c r="X340" s="2521"/>
      <c r="Y340" s="2521"/>
      <c r="Z340" s="2521"/>
      <c r="AA340" s="2521"/>
      <c r="AB340" s="2521"/>
      <c r="AC340" s="2521"/>
      <c r="AD340" s="2521"/>
      <c r="AE340" s="2521"/>
      <c r="AF340" s="2521"/>
      <c r="AG340" s="2521"/>
      <c r="AH340" s="2521"/>
      <c r="AI340" s="2521"/>
      <c r="AJ340" s="2521"/>
      <c r="AK340" s="2603"/>
      <c r="AL340" s="1453">
        <v>0</v>
      </c>
      <c r="AM340" s="1456"/>
      <c r="AN340" s="317"/>
    </row>
    <row r="341" spans="3:40" s="311" customFormat="1" x14ac:dyDescent="0.4">
      <c r="C341" s="2573" t="s">
        <v>2890</v>
      </c>
      <c r="D341" s="2574"/>
      <c r="E341" s="2574"/>
      <c r="F341" s="2574"/>
      <c r="G341" s="2521"/>
      <c r="H341" s="2521"/>
      <c r="I341" s="2521"/>
      <c r="J341" s="2521"/>
      <c r="K341" s="2521"/>
      <c r="L341" s="2521"/>
      <c r="M341" s="2521"/>
      <c r="N341" s="2521"/>
      <c r="O341" s="2521"/>
      <c r="P341" s="2521"/>
      <c r="Q341" s="2521"/>
      <c r="R341" s="2521"/>
      <c r="S341" s="2521"/>
      <c r="T341" s="2521"/>
      <c r="U341" s="2521"/>
      <c r="V341" s="2521"/>
      <c r="W341" s="2521"/>
      <c r="X341" s="2521"/>
      <c r="Y341" s="2521"/>
      <c r="Z341" s="2521"/>
      <c r="AA341" s="2521"/>
      <c r="AB341" s="2521"/>
      <c r="AC341" s="2521"/>
      <c r="AD341" s="2521"/>
      <c r="AE341" s="2521"/>
      <c r="AF341" s="2521"/>
      <c r="AG341" s="2521"/>
      <c r="AH341" s="2521"/>
      <c r="AI341" s="2521"/>
      <c r="AJ341" s="2521"/>
      <c r="AK341" s="2603"/>
      <c r="AL341" s="1453">
        <v>0</v>
      </c>
      <c r="AM341" s="1456"/>
      <c r="AN341" s="317"/>
    </row>
    <row r="342" spans="3:40" s="311" customFormat="1" x14ac:dyDescent="0.4">
      <c r="C342" s="2573" t="s">
        <v>2891</v>
      </c>
      <c r="D342" s="2574"/>
      <c r="E342" s="2574"/>
      <c r="F342" s="2574"/>
      <c r="G342" s="2521"/>
      <c r="H342" s="2521"/>
      <c r="I342" s="2521"/>
      <c r="J342" s="2521"/>
      <c r="K342" s="2521"/>
      <c r="L342" s="2521"/>
      <c r="M342" s="2521"/>
      <c r="N342" s="2521"/>
      <c r="O342" s="2521"/>
      <c r="P342" s="2521"/>
      <c r="Q342" s="2521"/>
      <c r="R342" s="2521"/>
      <c r="S342" s="2521"/>
      <c r="T342" s="2521"/>
      <c r="U342" s="2521"/>
      <c r="V342" s="2521"/>
      <c r="W342" s="2521"/>
      <c r="X342" s="2521"/>
      <c r="Y342" s="2521"/>
      <c r="Z342" s="2521"/>
      <c r="AA342" s="2521"/>
      <c r="AB342" s="2521"/>
      <c r="AC342" s="2521"/>
      <c r="AD342" s="2521"/>
      <c r="AE342" s="2521"/>
      <c r="AF342" s="2521"/>
      <c r="AG342" s="2521"/>
      <c r="AH342" s="2521"/>
      <c r="AI342" s="2521"/>
      <c r="AJ342" s="2521"/>
      <c r="AK342" s="2603"/>
      <c r="AL342" s="1453">
        <v>0</v>
      </c>
      <c r="AM342" s="1456"/>
      <c r="AN342" s="317"/>
    </row>
    <row r="343" spans="3:40" s="323" customFormat="1" x14ac:dyDescent="0.4">
      <c r="C343" s="2573" t="s">
        <v>1212</v>
      </c>
      <c r="D343" s="2574"/>
      <c r="E343" s="2574"/>
      <c r="F343" s="2574"/>
      <c r="G343" s="2521"/>
      <c r="H343" s="2521"/>
      <c r="I343" s="2521"/>
      <c r="J343" s="2521"/>
      <c r="K343" s="2521"/>
      <c r="L343" s="2521"/>
      <c r="M343" s="2521"/>
      <c r="N343" s="2521"/>
      <c r="O343" s="2521"/>
      <c r="P343" s="2521"/>
      <c r="Q343" s="2521"/>
      <c r="R343" s="2521"/>
      <c r="S343" s="2521"/>
      <c r="T343" s="2521"/>
      <c r="U343" s="2521"/>
      <c r="V343" s="2521"/>
      <c r="W343" s="2521"/>
      <c r="X343" s="2521"/>
      <c r="Y343" s="2521"/>
      <c r="Z343" s="2521"/>
      <c r="AA343" s="2521"/>
      <c r="AB343" s="2521"/>
      <c r="AC343" s="2521"/>
      <c r="AD343" s="2521"/>
      <c r="AE343" s="2521"/>
      <c r="AF343" s="2521"/>
      <c r="AG343" s="2521"/>
      <c r="AH343" s="2521"/>
      <c r="AI343" s="2521"/>
      <c r="AJ343" s="2521"/>
      <c r="AK343" s="2603"/>
      <c r="AL343" s="1453">
        <v>0</v>
      </c>
      <c r="AM343" s="1456"/>
      <c r="AN343" s="326"/>
    </row>
    <row r="344" spans="3:40" s="311" customFormat="1" x14ac:dyDescent="0.4">
      <c r="C344" s="2573" t="s">
        <v>2888</v>
      </c>
      <c r="D344" s="2574"/>
      <c r="E344" s="2574"/>
      <c r="F344" s="2574"/>
      <c r="G344" s="2521"/>
      <c r="H344" s="2521"/>
      <c r="I344" s="2521"/>
      <c r="J344" s="2521"/>
      <c r="K344" s="2521"/>
      <c r="L344" s="2521"/>
      <c r="M344" s="2521"/>
      <c r="N344" s="2521"/>
      <c r="O344" s="2521"/>
      <c r="P344" s="2521"/>
      <c r="Q344" s="2521"/>
      <c r="R344" s="2521"/>
      <c r="S344" s="2521"/>
      <c r="T344" s="2521"/>
      <c r="U344" s="2521"/>
      <c r="V344" s="2521"/>
      <c r="W344" s="2521"/>
      <c r="X344" s="2521"/>
      <c r="Y344" s="2521"/>
      <c r="Z344" s="2521"/>
      <c r="AA344" s="2521"/>
      <c r="AB344" s="2521"/>
      <c r="AC344" s="2521"/>
      <c r="AD344" s="2521"/>
      <c r="AE344" s="2521"/>
      <c r="AF344" s="2521"/>
      <c r="AG344" s="2521"/>
      <c r="AH344" s="2521"/>
      <c r="AI344" s="2521"/>
      <c r="AJ344" s="2521"/>
      <c r="AK344" s="2603"/>
      <c r="AL344" s="1453">
        <v>0</v>
      </c>
      <c r="AM344" s="1456"/>
      <c r="AN344" s="317"/>
    </row>
    <row r="345" spans="3:40" s="311" customFormat="1" x14ac:dyDescent="0.4">
      <c r="C345" s="2573" t="s">
        <v>2889</v>
      </c>
      <c r="D345" s="2574"/>
      <c r="E345" s="2574"/>
      <c r="F345" s="2574"/>
      <c r="G345" s="2521"/>
      <c r="H345" s="2521"/>
      <c r="I345" s="2521"/>
      <c r="J345" s="2521"/>
      <c r="K345" s="2521"/>
      <c r="L345" s="2521"/>
      <c r="M345" s="2521"/>
      <c r="N345" s="2521"/>
      <c r="O345" s="2521"/>
      <c r="P345" s="2521"/>
      <c r="Q345" s="2521"/>
      <c r="R345" s="2521"/>
      <c r="S345" s="2521"/>
      <c r="T345" s="2521"/>
      <c r="U345" s="2521"/>
      <c r="V345" s="2521"/>
      <c r="W345" s="2521"/>
      <c r="X345" s="2521"/>
      <c r="Y345" s="2521"/>
      <c r="Z345" s="2521"/>
      <c r="AA345" s="2521"/>
      <c r="AB345" s="2521"/>
      <c r="AC345" s="2521"/>
      <c r="AD345" s="2521"/>
      <c r="AE345" s="2521"/>
      <c r="AF345" s="2521"/>
      <c r="AG345" s="2521"/>
      <c r="AH345" s="2521"/>
      <c r="AI345" s="2521"/>
      <c r="AJ345" s="2521"/>
      <c r="AK345" s="2603"/>
      <c r="AL345" s="1453">
        <v>0</v>
      </c>
      <c r="AM345" s="1456"/>
      <c r="AN345" s="317"/>
    </row>
    <row r="346" spans="3:40" s="311" customFormat="1" x14ac:dyDescent="0.4">
      <c r="C346" s="2573" t="s">
        <v>2890</v>
      </c>
      <c r="D346" s="2574"/>
      <c r="E346" s="2574"/>
      <c r="F346" s="2574"/>
      <c r="G346" s="2521"/>
      <c r="H346" s="2521"/>
      <c r="I346" s="2521"/>
      <c r="J346" s="2521"/>
      <c r="K346" s="2521"/>
      <c r="L346" s="2521"/>
      <c r="M346" s="2521"/>
      <c r="N346" s="2521"/>
      <c r="O346" s="2521"/>
      <c r="P346" s="2521"/>
      <c r="Q346" s="2521"/>
      <c r="R346" s="2521"/>
      <c r="S346" s="2521"/>
      <c r="T346" s="2521"/>
      <c r="U346" s="2521"/>
      <c r="V346" s="2521"/>
      <c r="W346" s="2521"/>
      <c r="X346" s="2521"/>
      <c r="Y346" s="2521"/>
      <c r="Z346" s="2521"/>
      <c r="AA346" s="2521"/>
      <c r="AB346" s="2521"/>
      <c r="AC346" s="2521"/>
      <c r="AD346" s="2521"/>
      <c r="AE346" s="2521"/>
      <c r="AF346" s="2521"/>
      <c r="AG346" s="2521"/>
      <c r="AH346" s="2521"/>
      <c r="AI346" s="2521"/>
      <c r="AJ346" s="2521"/>
      <c r="AK346" s="2603"/>
      <c r="AL346" s="1453">
        <v>0</v>
      </c>
      <c r="AM346" s="1456"/>
      <c r="AN346" s="317"/>
    </row>
    <row r="347" spans="3:40" s="311" customFormat="1" x14ac:dyDescent="0.4">
      <c r="C347" s="2573" t="s">
        <v>2891</v>
      </c>
      <c r="D347" s="2574"/>
      <c r="E347" s="2574"/>
      <c r="F347" s="2574"/>
      <c r="G347" s="2521"/>
      <c r="H347" s="2521"/>
      <c r="I347" s="2521"/>
      <c r="J347" s="2521"/>
      <c r="K347" s="2521"/>
      <c r="L347" s="2521"/>
      <c r="M347" s="2521"/>
      <c r="N347" s="2521"/>
      <c r="O347" s="2521"/>
      <c r="P347" s="2521"/>
      <c r="Q347" s="2521"/>
      <c r="R347" s="2521"/>
      <c r="S347" s="2521"/>
      <c r="T347" s="2521"/>
      <c r="U347" s="2521"/>
      <c r="V347" s="2521"/>
      <c r="W347" s="2521"/>
      <c r="X347" s="2521"/>
      <c r="Y347" s="2521"/>
      <c r="Z347" s="2521"/>
      <c r="AA347" s="2521"/>
      <c r="AB347" s="2521"/>
      <c r="AC347" s="2521"/>
      <c r="AD347" s="2521"/>
      <c r="AE347" s="2521"/>
      <c r="AF347" s="2521"/>
      <c r="AG347" s="2521"/>
      <c r="AH347" s="2521"/>
      <c r="AI347" s="2521"/>
      <c r="AJ347" s="2521"/>
      <c r="AK347" s="2603"/>
      <c r="AL347" s="1453">
        <v>0</v>
      </c>
      <c r="AM347" s="1456"/>
      <c r="AN347" s="317"/>
    </row>
    <row r="348" spans="3:40" s="311" customFormat="1" x14ac:dyDescent="0.4">
      <c r="C348" s="2573" t="s">
        <v>2892</v>
      </c>
      <c r="D348" s="2574"/>
      <c r="E348" s="2574"/>
      <c r="F348" s="2574"/>
      <c r="G348" s="2521"/>
      <c r="H348" s="2521"/>
      <c r="I348" s="2521"/>
      <c r="J348" s="2521"/>
      <c r="K348" s="2521"/>
      <c r="L348" s="2521"/>
      <c r="M348" s="2521"/>
      <c r="N348" s="2521"/>
      <c r="O348" s="2521"/>
      <c r="P348" s="2521"/>
      <c r="Q348" s="2521"/>
      <c r="R348" s="2521"/>
      <c r="S348" s="2521"/>
      <c r="T348" s="2521"/>
      <c r="U348" s="2521"/>
      <c r="V348" s="2521"/>
      <c r="W348" s="2521"/>
      <c r="X348" s="2521"/>
      <c r="Y348" s="2521"/>
      <c r="Z348" s="2521"/>
      <c r="AA348" s="2521"/>
      <c r="AB348" s="2521"/>
      <c r="AC348" s="2521"/>
      <c r="AD348" s="2521"/>
      <c r="AE348" s="2521"/>
      <c r="AF348" s="2521"/>
      <c r="AG348" s="2521"/>
      <c r="AH348" s="2521"/>
      <c r="AI348" s="2521"/>
      <c r="AJ348" s="2521"/>
      <c r="AK348" s="2603"/>
      <c r="AL348" s="1453">
        <v>0</v>
      </c>
      <c r="AM348" s="1456"/>
      <c r="AN348" s="317"/>
    </row>
    <row r="349" spans="3:40" s="323" customFormat="1" x14ac:dyDescent="0.4">
      <c r="C349" s="2573" t="s">
        <v>1211</v>
      </c>
      <c r="D349" s="2574"/>
      <c r="E349" s="2574"/>
      <c r="F349" s="2574"/>
      <c r="G349" s="2521"/>
      <c r="H349" s="2521"/>
      <c r="I349" s="2521"/>
      <c r="J349" s="2521"/>
      <c r="K349" s="2521"/>
      <c r="L349" s="2521"/>
      <c r="M349" s="2521"/>
      <c r="N349" s="2521"/>
      <c r="O349" s="2521"/>
      <c r="P349" s="2521"/>
      <c r="Q349" s="2521"/>
      <c r="R349" s="2521"/>
      <c r="S349" s="2521"/>
      <c r="T349" s="2521"/>
      <c r="U349" s="2521"/>
      <c r="V349" s="2521"/>
      <c r="W349" s="2521"/>
      <c r="X349" s="2521"/>
      <c r="Y349" s="2521"/>
      <c r="Z349" s="2521"/>
      <c r="AA349" s="2521"/>
      <c r="AB349" s="2521"/>
      <c r="AC349" s="2521"/>
      <c r="AD349" s="2521"/>
      <c r="AE349" s="2521"/>
      <c r="AF349" s="2521"/>
      <c r="AG349" s="2521"/>
      <c r="AH349" s="2521"/>
      <c r="AI349" s="2521"/>
      <c r="AJ349" s="2521"/>
      <c r="AK349" s="2603"/>
      <c r="AL349" s="1453">
        <v>0</v>
      </c>
      <c r="AM349" s="1456"/>
      <c r="AN349" s="326"/>
    </row>
    <row r="350" spans="3:40" s="311" customFormat="1" x14ac:dyDescent="0.4">
      <c r="C350" s="2573" t="s">
        <v>2888</v>
      </c>
      <c r="D350" s="2574"/>
      <c r="E350" s="2574"/>
      <c r="F350" s="2574"/>
      <c r="G350" s="2521"/>
      <c r="H350" s="2521"/>
      <c r="I350" s="2521"/>
      <c r="J350" s="2521"/>
      <c r="K350" s="2521"/>
      <c r="L350" s="2521"/>
      <c r="M350" s="2521"/>
      <c r="N350" s="2521"/>
      <c r="O350" s="2521"/>
      <c r="P350" s="2521"/>
      <c r="Q350" s="2521"/>
      <c r="R350" s="2521"/>
      <c r="S350" s="2521"/>
      <c r="T350" s="2521"/>
      <c r="U350" s="2521"/>
      <c r="V350" s="2521"/>
      <c r="W350" s="2521"/>
      <c r="X350" s="2521"/>
      <c r="Y350" s="2521"/>
      <c r="Z350" s="2521"/>
      <c r="AA350" s="2521"/>
      <c r="AB350" s="2521"/>
      <c r="AC350" s="2521"/>
      <c r="AD350" s="2521"/>
      <c r="AE350" s="2521"/>
      <c r="AF350" s="2521"/>
      <c r="AG350" s="2521"/>
      <c r="AH350" s="2521"/>
      <c r="AI350" s="2521"/>
      <c r="AJ350" s="2521"/>
      <c r="AK350" s="2603"/>
      <c r="AL350" s="1453">
        <v>0</v>
      </c>
      <c r="AM350" s="1456"/>
      <c r="AN350" s="317"/>
    </row>
    <row r="351" spans="3:40" s="311" customFormat="1" x14ac:dyDescent="0.4">
      <c r="C351" s="2573" t="s">
        <v>2889</v>
      </c>
      <c r="D351" s="2574"/>
      <c r="E351" s="2574"/>
      <c r="F351" s="2574"/>
      <c r="G351" s="2521"/>
      <c r="H351" s="2521"/>
      <c r="I351" s="2521"/>
      <c r="J351" s="2521"/>
      <c r="K351" s="2521"/>
      <c r="L351" s="2521"/>
      <c r="M351" s="2521"/>
      <c r="N351" s="2521"/>
      <c r="O351" s="2521"/>
      <c r="P351" s="2521"/>
      <c r="Q351" s="2521"/>
      <c r="R351" s="2521"/>
      <c r="S351" s="2521"/>
      <c r="T351" s="2521"/>
      <c r="U351" s="2521"/>
      <c r="V351" s="2521"/>
      <c r="W351" s="2521"/>
      <c r="X351" s="2521"/>
      <c r="Y351" s="2521"/>
      <c r="Z351" s="2521"/>
      <c r="AA351" s="2521"/>
      <c r="AB351" s="2521"/>
      <c r="AC351" s="2521"/>
      <c r="AD351" s="2521"/>
      <c r="AE351" s="2521"/>
      <c r="AF351" s="2521"/>
      <c r="AG351" s="2521"/>
      <c r="AH351" s="2521"/>
      <c r="AI351" s="2521"/>
      <c r="AJ351" s="2521"/>
      <c r="AK351" s="2603"/>
      <c r="AL351" s="1453">
        <v>0</v>
      </c>
      <c r="AM351" s="1456"/>
      <c r="AN351" s="317"/>
    </row>
    <row r="352" spans="3:40" s="311" customFormat="1" x14ac:dyDescent="0.4">
      <c r="C352" s="2573" t="s">
        <v>2890</v>
      </c>
      <c r="D352" s="2574"/>
      <c r="E352" s="2574"/>
      <c r="F352" s="2574"/>
      <c r="G352" s="2521"/>
      <c r="H352" s="2521"/>
      <c r="I352" s="2521"/>
      <c r="J352" s="2521"/>
      <c r="K352" s="2521"/>
      <c r="L352" s="2521"/>
      <c r="M352" s="2521"/>
      <c r="N352" s="2521"/>
      <c r="O352" s="2521"/>
      <c r="P352" s="2521"/>
      <c r="Q352" s="2521"/>
      <c r="R352" s="2521"/>
      <c r="S352" s="2521"/>
      <c r="T352" s="2521"/>
      <c r="U352" s="2521"/>
      <c r="V352" s="2521"/>
      <c r="W352" s="2521"/>
      <c r="X352" s="2521"/>
      <c r="Y352" s="2521"/>
      <c r="Z352" s="2521"/>
      <c r="AA352" s="2521"/>
      <c r="AB352" s="2521"/>
      <c r="AC352" s="2521"/>
      <c r="AD352" s="2521"/>
      <c r="AE352" s="2521"/>
      <c r="AF352" s="2521"/>
      <c r="AG352" s="2521"/>
      <c r="AH352" s="2521"/>
      <c r="AI352" s="2521"/>
      <c r="AJ352" s="2521"/>
      <c r="AK352" s="2603"/>
      <c r="AL352" s="1453">
        <v>0</v>
      </c>
      <c r="AM352" s="1456"/>
      <c r="AN352" s="317"/>
    </row>
    <row r="353" spans="2:40" s="311" customFormat="1" x14ac:dyDescent="0.4">
      <c r="C353" s="2573" t="s">
        <v>2891</v>
      </c>
      <c r="D353" s="2574"/>
      <c r="E353" s="2574"/>
      <c r="F353" s="2574"/>
      <c r="G353" s="2521"/>
      <c r="H353" s="2521"/>
      <c r="I353" s="2521"/>
      <c r="J353" s="2521"/>
      <c r="K353" s="2521"/>
      <c r="L353" s="2521"/>
      <c r="M353" s="2521"/>
      <c r="N353" s="2521"/>
      <c r="O353" s="2521"/>
      <c r="P353" s="2521"/>
      <c r="Q353" s="2521"/>
      <c r="R353" s="2521"/>
      <c r="S353" s="2521"/>
      <c r="T353" s="2521"/>
      <c r="U353" s="2521"/>
      <c r="V353" s="2521"/>
      <c r="W353" s="2521"/>
      <c r="X353" s="2521"/>
      <c r="Y353" s="2521"/>
      <c r="Z353" s="2521"/>
      <c r="AA353" s="2521"/>
      <c r="AB353" s="2521"/>
      <c r="AC353" s="2521"/>
      <c r="AD353" s="2521"/>
      <c r="AE353" s="2521"/>
      <c r="AF353" s="2521"/>
      <c r="AG353" s="2521"/>
      <c r="AH353" s="2521"/>
      <c r="AI353" s="2521"/>
      <c r="AJ353" s="2521"/>
      <c r="AK353" s="2603"/>
      <c r="AL353" s="1453">
        <v>0</v>
      </c>
      <c r="AM353" s="1456"/>
      <c r="AN353" s="317"/>
    </row>
    <row r="354" spans="2:40" s="323" customFormat="1" x14ac:dyDescent="0.4">
      <c r="C354" s="2573" t="s">
        <v>1216</v>
      </c>
      <c r="D354" s="2574"/>
      <c r="E354" s="2574"/>
      <c r="F354" s="2574"/>
      <c r="G354" s="2521"/>
      <c r="H354" s="2521"/>
      <c r="I354" s="2521"/>
      <c r="J354" s="2521"/>
      <c r="K354" s="2521"/>
      <c r="L354" s="2521"/>
      <c r="M354" s="2521"/>
      <c r="N354" s="2521"/>
      <c r="O354" s="2521"/>
      <c r="P354" s="2521"/>
      <c r="Q354" s="2521"/>
      <c r="R354" s="2521"/>
      <c r="S354" s="2521"/>
      <c r="T354" s="2521"/>
      <c r="U354" s="2521"/>
      <c r="V354" s="2521"/>
      <c r="W354" s="2521"/>
      <c r="X354" s="2521"/>
      <c r="Y354" s="2521"/>
      <c r="Z354" s="2521"/>
      <c r="AA354" s="2521"/>
      <c r="AB354" s="2521"/>
      <c r="AC354" s="2521"/>
      <c r="AD354" s="2521"/>
      <c r="AE354" s="2521"/>
      <c r="AF354" s="2521"/>
      <c r="AG354" s="2521"/>
      <c r="AH354" s="2521"/>
      <c r="AI354" s="2521"/>
      <c r="AJ354" s="2521"/>
      <c r="AK354" s="2603"/>
      <c r="AL354" s="1453">
        <v>0</v>
      </c>
      <c r="AM354" s="1456"/>
      <c r="AN354" s="326"/>
    </row>
    <row r="355" spans="2:40" s="311" customFormat="1" x14ac:dyDescent="0.4">
      <c r="C355" s="2573" t="s">
        <v>2888</v>
      </c>
      <c r="D355" s="2574"/>
      <c r="E355" s="2574"/>
      <c r="F355" s="2574"/>
      <c r="G355" s="2521"/>
      <c r="H355" s="2521"/>
      <c r="I355" s="2521"/>
      <c r="J355" s="2521"/>
      <c r="K355" s="2521"/>
      <c r="L355" s="2521"/>
      <c r="M355" s="2521"/>
      <c r="N355" s="2521"/>
      <c r="O355" s="2521"/>
      <c r="P355" s="2521"/>
      <c r="Q355" s="2521"/>
      <c r="R355" s="2521"/>
      <c r="S355" s="2521"/>
      <c r="T355" s="2521"/>
      <c r="U355" s="2521"/>
      <c r="V355" s="2521"/>
      <c r="W355" s="2521"/>
      <c r="X355" s="2521"/>
      <c r="Y355" s="2521"/>
      <c r="Z355" s="2521"/>
      <c r="AA355" s="2521"/>
      <c r="AB355" s="2521"/>
      <c r="AC355" s="2521"/>
      <c r="AD355" s="2521"/>
      <c r="AE355" s="2521"/>
      <c r="AF355" s="2521"/>
      <c r="AG355" s="2521"/>
      <c r="AH355" s="2521"/>
      <c r="AI355" s="2521"/>
      <c r="AJ355" s="2521"/>
      <c r="AK355" s="2603"/>
      <c r="AL355" s="1453">
        <v>0</v>
      </c>
      <c r="AM355" s="1456"/>
      <c r="AN355" s="317"/>
    </row>
    <row r="356" spans="2:40" s="311" customFormat="1" x14ac:dyDescent="0.4">
      <c r="C356" s="2573" t="s">
        <v>2889</v>
      </c>
      <c r="D356" s="2574"/>
      <c r="E356" s="2574"/>
      <c r="F356" s="2574"/>
      <c r="G356" s="2521"/>
      <c r="H356" s="2521"/>
      <c r="I356" s="2521"/>
      <c r="J356" s="2521"/>
      <c r="K356" s="2521"/>
      <c r="L356" s="2521"/>
      <c r="M356" s="2521"/>
      <c r="N356" s="2521"/>
      <c r="O356" s="2521"/>
      <c r="P356" s="2521"/>
      <c r="Q356" s="2521"/>
      <c r="R356" s="2521"/>
      <c r="S356" s="2521"/>
      <c r="T356" s="2521"/>
      <c r="U356" s="2521"/>
      <c r="V356" s="2521"/>
      <c r="W356" s="2521"/>
      <c r="X356" s="2521"/>
      <c r="Y356" s="2521"/>
      <c r="Z356" s="2521"/>
      <c r="AA356" s="2521"/>
      <c r="AB356" s="2521"/>
      <c r="AC356" s="2521"/>
      <c r="AD356" s="2521"/>
      <c r="AE356" s="2521"/>
      <c r="AF356" s="2521"/>
      <c r="AG356" s="2521"/>
      <c r="AH356" s="2521"/>
      <c r="AI356" s="2521"/>
      <c r="AJ356" s="2521"/>
      <c r="AK356" s="2603"/>
      <c r="AL356" s="1453">
        <v>0</v>
      </c>
      <c r="AM356" s="1456"/>
      <c r="AN356" s="317"/>
    </row>
    <row r="357" spans="2:40" s="311" customFormat="1" x14ac:dyDescent="0.4">
      <c r="C357" s="2573" t="s">
        <v>2890</v>
      </c>
      <c r="D357" s="2574"/>
      <c r="E357" s="2574"/>
      <c r="F357" s="2574"/>
      <c r="G357" s="2521"/>
      <c r="H357" s="2521"/>
      <c r="I357" s="2521"/>
      <c r="J357" s="2521"/>
      <c r="K357" s="2521"/>
      <c r="L357" s="2521"/>
      <c r="M357" s="2521"/>
      <c r="N357" s="2521"/>
      <c r="O357" s="2521"/>
      <c r="P357" s="2521"/>
      <c r="Q357" s="2521"/>
      <c r="R357" s="2521"/>
      <c r="S357" s="2521"/>
      <c r="T357" s="2521"/>
      <c r="U357" s="2521"/>
      <c r="V357" s="2521"/>
      <c r="W357" s="2521"/>
      <c r="X357" s="2521"/>
      <c r="Y357" s="2521"/>
      <c r="Z357" s="2521"/>
      <c r="AA357" s="2521"/>
      <c r="AB357" s="2521"/>
      <c r="AC357" s="2521"/>
      <c r="AD357" s="2521"/>
      <c r="AE357" s="2521"/>
      <c r="AF357" s="2521"/>
      <c r="AG357" s="2521"/>
      <c r="AH357" s="2521"/>
      <c r="AI357" s="2521"/>
      <c r="AJ357" s="2521"/>
      <c r="AK357" s="2603"/>
      <c r="AL357" s="1453">
        <v>0</v>
      </c>
      <c r="AM357" s="1456"/>
      <c r="AN357" s="317"/>
    </row>
    <row r="358" spans="2:40" s="311" customFormat="1" x14ac:dyDescent="0.4">
      <c r="C358" s="2573" t="s">
        <v>2891</v>
      </c>
      <c r="D358" s="2574"/>
      <c r="E358" s="2574"/>
      <c r="F358" s="2574"/>
      <c r="G358" s="2521"/>
      <c r="H358" s="2521"/>
      <c r="I358" s="2521"/>
      <c r="J358" s="2521"/>
      <c r="K358" s="2521"/>
      <c r="L358" s="2521"/>
      <c r="M358" s="2521"/>
      <c r="N358" s="2521"/>
      <c r="O358" s="2521"/>
      <c r="P358" s="2521"/>
      <c r="Q358" s="2521"/>
      <c r="R358" s="2521"/>
      <c r="S358" s="2521"/>
      <c r="T358" s="2521"/>
      <c r="U358" s="2521"/>
      <c r="V358" s="2521"/>
      <c r="W358" s="2521"/>
      <c r="X358" s="2521"/>
      <c r="Y358" s="2521"/>
      <c r="Z358" s="2521"/>
      <c r="AA358" s="2521"/>
      <c r="AB358" s="2521"/>
      <c r="AC358" s="2521"/>
      <c r="AD358" s="2521"/>
      <c r="AE358" s="2521"/>
      <c r="AF358" s="2521"/>
      <c r="AG358" s="2521"/>
      <c r="AH358" s="2521"/>
      <c r="AI358" s="2521"/>
      <c r="AJ358" s="2521"/>
      <c r="AK358" s="2603"/>
      <c r="AL358" s="1453">
        <v>0</v>
      </c>
      <c r="AM358" s="1456"/>
      <c r="AN358" s="317"/>
    </row>
    <row r="359" spans="2:40" s="323" customFormat="1" x14ac:dyDescent="0.4">
      <c r="C359" s="2573" t="s">
        <v>1212</v>
      </c>
      <c r="D359" s="2574"/>
      <c r="E359" s="2574"/>
      <c r="F359" s="2574"/>
      <c r="G359" s="2521"/>
      <c r="H359" s="2521"/>
      <c r="I359" s="2521"/>
      <c r="J359" s="2521"/>
      <c r="K359" s="2521"/>
      <c r="L359" s="2521"/>
      <c r="M359" s="2521"/>
      <c r="N359" s="2521"/>
      <c r="O359" s="2521"/>
      <c r="P359" s="2521"/>
      <c r="Q359" s="2521"/>
      <c r="R359" s="2521"/>
      <c r="S359" s="2521"/>
      <c r="T359" s="2521"/>
      <c r="U359" s="2521"/>
      <c r="V359" s="2521"/>
      <c r="W359" s="2521"/>
      <c r="X359" s="2521"/>
      <c r="Y359" s="2521"/>
      <c r="Z359" s="2521"/>
      <c r="AA359" s="2521"/>
      <c r="AB359" s="2521"/>
      <c r="AC359" s="2521"/>
      <c r="AD359" s="2521"/>
      <c r="AE359" s="2521"/>
      <c r="AF359" s="2521"/>
      <c r="AG359" s="2521"/>
      <c r="AH359" s="2521"/>
      <c r="AI359" s="2521"/>
      <c r="AJ359" s="2521"/>
      <c r="AK359" s="2603"/>
      <c r="AL359" s="1453">
        <v>0</v>
      </c>
      <c r="AM359" s="1456"/>
      <c r="AN359" s="326"/>
    </row>
    <row r="360" spans="2:40" s="311" customFormat="1" x14ac:dyDescent="0.4">
      <c r="C360" s="2573" t="s">
        <v>2888</v>
      </c>
      <c r="D360" s="2574"/>
      <c r="E360" s="2574"/>
      <c r="F360" s="2574"/>
      <c r="G360" s="2521"/>
      <c r="H360" s="2521"/>
      <c r="I360" s="2521"/>
      <c r="J360" s="2521"/>
      <c r="K360" s="2521"/>
      <c r="L360" s="2521"/>
      <c r="M360" s="2521"/>
      <c r="N360" s="2521"/>
      <c r="O360" s="2521"/>
      <c r="P360" s="2521"/>
      <c r="Q360" s="2521"/>
      <c r="R360" s="2521"/>
      <c r="S360" s="2521"/>
      <c r="T360" s="2521"/>
      <c r="U360" s="2521"/>
      <c r="V360" s="2521"/>
      <c r="W360" s="2521"/>
      <c r="X360" s="2521"/>
      <c r="Y360" s="2521"/>
      <c r="Z360" s="2521"/>
      <c r="AA360" s="2521"/>
      <c r="AB360" s="2521"/>
      <c r="AC360" s="2521"/>
      <c r="AD360" s="2521"/>
      <c r="AE360" s="2521"/>
      <c r="AF360" s="2521"/>
      <c r="AG360" s="2521"/>
      <c r="AH360" s="2521"/>
      <c r="AI360" s="2521"/>
      <c r="AJ360" s="2521"/>
      <c r="AK360" s="2603"/>
      <c r="AL360" s="1453">
        <v>0</v>
      </c>
      <c r="AM360" s="1456"/>
      <c r="AN360" s="317"/>
    </row>
    <row r="361" spans="2:40" s="311" customFormat="1" x14ac:dyDescent="0.4">
      <c r="C361" s="2573" t="s">
        <v>2889</v>
      </c>
      <c r="D361" s="2574"/>
      <c r="E361" s="2574"/>
      <c r="F361" s="2574"/>
      <c r="G361" s="2521"/>
      <c r="H361" s="2521"/>
      <c r="I361" s="2521"/>
      <c r="J361" s="2521"/>
      <c r="K361" s="2521"/>
      <c r="L361" s="2521"/>
      <c r="M361" s="2521"/>
      <c r="N361" s="2521"/>
      <c r="O361" s="2521"/>
      <c r="P361" s="2521"/>
      <c r="Q361" s="2521"/>
      <c r="R361" s="2521"/>
      <c r="S361" s="2521"/>
      <c r="T361" s="2521"/>
      <c r="U361" s="2521"/>
      <c r="V361" s="2521"/>
      <c r="W361" s="2521"/>
      <c r="X361" s="2521"/>
      <c r="Y361" s="2521"/>
      <c r="Z361" s="2521"/>
      <c r="AA361" s="2521"/>
      <c r="AB361" s="2521"/>
      <c r="AC361" s="2521"/>
      <c r="AD361" s="2521"/>
      <c r="AE361" s="2521"/>
      <c r="AF361" s="2521"/>
      <c r="AG361" s="2521"/>
      <c r="AH361" s="2521"/>
      <c r="AI361" s="2521"/>
      <c r="AJ361" s="2521"/>
      <c r="AK361" s="2603"/>
      <c r="AL361" s="1453">
        <v>0</v>
      </c>
      <c r="AM361" s="1456"/>
      <c r="AN361" s="317"/>
    </row>
    <row r="362" spans="2:40" s="311" customFormat="1" x14ac:dyDescent="0.4">
      <c r="C362" s="2573" t="s">
        <v>2890</v>
      </c>
      <c r="D362" s="2574"/>
      <c r="E362" s="2574"/>
      <c r="F362" s="2574"/>
      <c r="G362" s="2521"/>
      <c r="H362" s="2521"/>
      <c r="I362" s="2521"/>
      <c r="J362" s="2521"/>
      <c r="K362" s="2521"/>
      <c r="L362" s="2521"/>
      <c r="M362" s="2521"/>
      <c r="N362" s="2521"/>
      <c r="O362" s="2521"/>
      <c r="P362" s="2521"/>
      <c r="Q362" s="2521"/>
      <c r="R362" s="2521"/>
      <c r="S362" s="2521"/>
      <c r="T362" s="2521"/>
      <c r="U362" s="2521"/>
      <c r="V362" s="2521"/>
      <c r="W362" s="2521"/>
      <c r="X362" s="2521"/>
      <c r="Y362" s="2521"/>
      <c r="Z362" s="2521"/>
      <c r="AA362" s="2521"/>
      <c r="AB362" s="2521"/>
      <c r="AC362" s="2521"/>
      <c r="AD362" s="2521"/>
      <c r="AE362" s="2521"/>
      <c r="AF362" s="2521"/>
      <c r="AG362" s="2521"/>
      <c r="AH362" s="2521"/>
      <c r="AI362" s="2521"/>
      <c r="AJ362" s="2521"/>
      <c r="AK362" s="2603"/>
      <c r="AL362" s="1453">
        <v>0</v>
      </c>
      <c r="AM362" s="1456"/>
      <c r="AN362" s="317"/>
    </row>
    <row r="363" spans="2:40" s="311" customFormat="1" x14ac:dyDescent="0.4">
      <c r="C363" s="2573" t="s">
        <v>2891</v>
      </c>
      <c r="D363" s="2574"/>
      <c r="E363" s="2574"/>
      <c r="F363" s="2574"/>
      <c r="G363" s="2521"/>
      <c r="H363" s="2521"/>
      <c r="I363" s="2521"/>
      <c r="J363" s="2521"/>
      <c r="K363" s="2521"/>
      <c r="L363" s="2521"/>
      <c r="M363" s="2521"/>
      <c r="N363" s="2521"/>
      <c r="O363" s="2521"/>
      <c r="P363" s="2521"/>
      <c r="Q363" s="2521"/>
      <c r="R363" s="2521"/>
      <c r="S363" s="2521"/>
      <c r="T363" s="2521"/>
      <c r="U363" s="2521"/>
      <c r="V363" s="2521"/>
      <c r="W363" s="2521"/>
      <c r="X363" s="2521"/>
      <c r="Y363" s="2521"/>
      <c r="Z363" s="2521"/>
      <c r="AA363" s="2521"/>
      <c r="AB363" s="2521"/>
      <c r="AC363" s="2521"/>
      <c r="AD363" s="2521"/>
      <c r="AE363" s="2521"/>
      <c r="AF363" s="2521"/>
      <c r="AG363" s="2521"/>
      <c r="AH363" s="2521"/>
      <c r="AI363" s="2521"/>
      <c r="AJ363" s="2521"/>
      <c r="AK363" s="2603"/>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29"/>
      <c r="Z371" s="2529"/>
      <c r="AA371" s="2529"/>
      <c r="AB371" s="2529"/>
      <c r="AC371" s="2529"/>
      <c r="AD371" s="2529"/>
      <c r="AE371" s="1393"/>
      <c r="AF371" s="2529"/>
      <c r="AG371" s="2529"/>
      <c r="AH371" s="2529"/>
      <c r="AI371" s="2529"/>
      <c r="AJ371" s="2529"/>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29"/>
      <c r="Z372" s="2529"/>
      <c r="AA372" s="2529"/>
      <c r="AB372" s="2529"/>
      <c r="AC372" s="2529"/>
      <c r="AD372" s="2529"/>
      <c r="AE372" s="1393"/>
      <c r="AF372" s="2529"/>
      <c r="AG372" s="2529"/>
      <c r="AH372" s="2529"/>
      <c r="AI372" s="2529"/>
      <c r="AJ372" s="2529"/>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29"/>
      <c r="Z373" s="2529"/>
      <c r="AA373" s="2529"/>
      <c r="AB373" s="2529"/>
      <c r="AC373" s="2529"/>
      <c r="AD373" s="2529"/>
      <c r="AE373" s="1393"/>
      <c r="AF373" s="2529"/>
      <c r="AG373" s="2529"/>
      <c r="AH373" s="2529"/>
      <c r="AI373" s="2529"/>
      <c r="AJ373" s="2529"/>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29">
        <f>+Y370</f>
        <v>0</v>
      </c>
      <c r="Z374" s="2529"/>
      <c r="AA374" s="2529"/>
      <c r="AB374" s="2529"/>
      <c r="AC374" s="2529"/>
      <c r="AD374" s="2529"/>
      <c r="AE374" s="1393"/>
      <c r="AF374" s="2529">
        <f>+AF370</f>
        <v>0</v>
      </c>
      <c r="AG374" s="2529"/>
      <c r="AH374" s="2529"/>
      <c r="AI374" s="2529"/>
      <c r="AJ374" s="2529"/>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29">
        <f>+SUMIF(CDSPS_TK,AM375,CDSPS_CKN)</f>
        <v>0</v>
      </c>
      <c r="Z375" s="2529"/>
      <c r="AA375" s="2529"/>
      <c r="AB375" s="2529"/>
      <c r="AC375" s="2529"/>
      <c r="AD375" s="2529"/>
      <c r="AE375" s="1393"/>
      <c r="AF375" s="2529">
        <f>+SUMIF(CDSPS_TK,AM375,CDSPS_DKN)</f>
        <v>0</v>
      </c>
      <c r="AG375" s="2529"/>
      <c r="AH375" s="2529"/>
      <c r="AI375" s="2529"/>
      <c r="AJ375" s="2529"/>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29"/>
      <c r="Z376" s="2529"/>
      <c r="AA376" s="2529"/>
      <c r="AB376" s="2529"/>
      <c r="AC376" s="2529"/>
      <c r="AD376" s="2529"/>
      <c r="AE376" s="1393"/>
      <c r="AF376" s="2529"/>
      <c r="AG376" s="2529"/>
      <c r="AH376" s="2529"/>
      <c r="AI376" s="2529"/>
      <c r="AJ376" s="2529"/>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29"/>
      <c r="Z377" s="2529"/>
      <c r="AA377" s="2529"/>
      <c r="AB377" s="2529"/>
      <c r="AC377" s="2529"/>
      <c r="AD377" s="2529"/>
      <c r="AE377" s="1393"/>
      <c r="AF377" s="2529"/>
      <c r="AG377" s="2529"/>
      <c r="AH377" s="2529"/>
      <c r="AI377" s="2529"/>
      <c r="AJ377" s="2529"/>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29">
        <f>+Y375</f>
        <v>0</v>
      </c>
      <c r="Z378" s="2529"/>
      <c r="AA378" s="2529"/>
      <c r="AB378" s="2529"/>
      <c r="AC378" s="2529"/>
      <c r="AD378" s="2529"/>
      <c r="AE378" s="1393"/>
      <c r="AF378" s="2529">
        <f>+AF375</f>
        <v>0</v>
      </c>
      <c r="AG378" s="2529"/>
      <c r="AH378" s="2529"/>
      <c r="AI378" s="2529"/>
      <c r="AJ378" s="2529"/>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37">
        <f>Y370+Y375</f>
        <v>0</v>
      </c>
      <c r="Z379" s="2537"/>
      <c r="AA379" s="2537"/>
      <c r="AB379" s="2537"/>
      <c r="AC379" s="2537"/>
      <c r="AD379" s="2537"/>
      <c r="AE379" s="1399"/>
      <c r="AF379" s="2537">
        <f>AF370+AF375</f>
        <v>0</v>
      </c>
      <c r="AG379" s="2537"/>
      <c r="AH379" s="2537"/>
      <c r="AI379" s="2537"/>
      <c r="AJ379" s="2537"/>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29">
        <v>0</v>
      </c>
      <c r="Z384" s="2529"/>
      <c r="AA384" s="2529"/>
      <c r="AB384" s="2529"/>
      <c r="AC384" s="2529"/>
      <c r="AD384" s="2529"/>
      <c r="AE384" s="1393"/>
      <c r="AF384" s="2529">
        <v>0</v>
      </c>
      <c r="AG384" s="2529"/>
      <c r="AH384" s="2529"/>
      <c r="AI384" s="2529"/>
      <c r="AJ384" s="2529"/>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37">
        <f>Y383+Y384</f>
        <v>0</v>
      </c>
      <c r="Z385" s="2537"/>
      <c r="AA385" s="2537"/>
      <c r="AB385" s="2537"/>
      <c r="AC385" s="2537"/>
      <c r="AD385" s="2537"/>
      <c r="AE385" s="1399"/>
      <c r="AF385" s="2537">
        <f>AF383+AF384</f>
        <v>0</v>
      </c>
      <c r="AG385" s="2537"/>
      <c r="AH385" s="2537"/>
      <c r="AI385" s="2537"/>
      <c r="AJ385" s="2537"/>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596" t="s">
        <v>332</v>
      </c>
      <c r="D388" s="2597"/>
      <c r="E388" s="2597"/>
      <c r="F388" s="2597"/>
      <c r="G388" s="2597"/>
      <c r="H388" s="2597"/>
      <c r="I388" s="2597"/>
      <c r="J388" s="2597"/>
      <c r="K388" s="2585" t="s">
        <v>329</v>
      </c>
      <c r="L388" s="2585"/>
      <c r="M388" s="2585"/>
      <c r="N388" s="2585"/>
      <c r="O388" s="2585"/>
      <c r="P388" s="2585"/>
      <c r="Q388" s="2585"/>
      <c r="R388" s="2585"/>
      <c r="S388" s="2585" t="s">
        <v>2901</v>
      </c>
      <c r="T388" s="2585"/>
      <c r="U388" s="2585"/>
      <c r="V388" s="2585"/>
      <c r="W388" s="2585"/>
      <c r="X388" s="2585"/>
      <c r="Y388" s="2585"/>
      <c r="Z388" s="2585"/>
      <c r="AA388" s="2585"/>
      <c r="AB388" s="2585"/>
      <c r="AC388" s="2600" t="s">
        <v>2902</v>
      </c>
      <c r="AD388" s="2601"/>
      <c r="AE388" s="2601"/>
      <c r="AF388" s="2601"/>
      <c r="AG388" s="2601"/>
      <c r="AH388" s="2601"/>
      <c r="AI388" s="2601"/>
      <c r="AJ388" s="2601"/>
      <c r="AK388" s="1877"/>
      <c r="AL388" s="1453">
        <v>0</v>
      </c>
      <c r="AM388" s="1456"/>
      <c r="AN388" s="326"/>
    </row>
    <row r="389" spans="2:40" s="311" customFormat="1" ht="24" customHeight="1" x14ac:dyDescent="0.4">
      <c r="C389" s="2598"/>
      <c r="D389" s="2599"/>
      <c r="E389" s="2599"/>
      <c r="F389" s="2599"/>
      <c r="G389" s="2599"/>
      <c r="H389" s="2599"/>
      <c r="I389" s="2599"/>
      <c r="J389" s="2599"/>
      <c r="K389" s="2577" t="s">
        <v>2812</v>
      </c>
      <c r="L389" s="2577"/>
      <c r="M389" s="2577"/>
      <c r="N389" s="2577"/>
      <c r="O389" s="2577" t="s">
        <v>1223</v>
      </c>
      <c r="P389" s="2577"/>
      <c r="Q389" s="2577"/>
      <c r="R389" s="2577"/>
      <c r="S389" s="2577" t="s">
        <v>1224</v>
      </c>
      <c r="T389" s="2577"/>
      <c r="U389" s="2577"/>
      <c r="V389" s="2577"/>
      <c r="W389" s="2577"/>
      <c r="X389" s="2577" t="s">
        <v>1225</v>
      </c>
      <c r="Y389" s="2577"/>
      <c r="Z389" s="2577"/>
      <c r="AA389" s="2577"/>
      <c r="AB389" s="2577"/>
      <c r="AC389" s="2577" t="s">
        <v>2812</v>
      </c>
      <c r="AD389" s="2577"/>
      <c r="AE389" s="2577"/>
      <c r="AF389" s="2577"/>
      <c r="AG389" s="2595" t="s">
        <v>1223</v>
      </c>
      <c r="AH389" s="2602"/>
      <c r="AI389" s="2602"/>
      <c r="AJ389" s="260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575">
        <f>+SUMIF(CDSPS_TK,AM390,CDSPS_CKC)</f>
        <v>0</v>
      </c>
      <c r="P390" s="2575"/>
      <c r="Q390" s="2575"/>
      <c r="R390" s="2575"/>
      <c r="S390" s="2528">
        <f>+SUMIF(CDSPS_TK,AM390,CDSPS_PSC)</f>
        <v>0</v>
      </c>
      <c r="T390" s="2528"/>
      <c r="U390" s="2528"/>
      <c r="V390" s="2528"/>
      <c r="W390" s="2528"/>
      <c r="X390" s="2528">
        <v>0</v>
      </c>
      <c r="Y390" s="2528"/>
      <c r="Z390" s="2528"/>
      <c r="AA390" s="2528"/>
      <c r="AB390" s="2528"/>
      <c r="AC390" s="2528">
        <f>+AG390</f>
        <v>0</v>
      </c>
      <c r="AD390" s="2528"/>
      <c r="AE390" s="2528"/>
      <c r="AF390" s="2528"/>
      <c r="AG390" s="2575">
        <f>+SUMIF(CDSPS_TK,AM390,CDSPS_DKC)</f>
        <v>0</v>
      </c>
      <c r="AH390" s="2575"/>
      <c r="AI390" s="2575"/>
      <c r="AJ390" s="2575"/>
      <c r="AK390" s="1376"/>
      <c r="AL390" s="1453">
        <v>0</v>
      </c>
      <c r="AM390" s="1459">
        <v>34111</v>
      </c>
      <c r="AN390" s="340"/>
    </row>
    <row r="391" spans="2:40" s="311" customFormat="1" x14ac:dyDescent="0.4">
      <c r="C391" s="1370" t="s">
        <v>1192</v>
      </c>
      <c r="D391" s="1363"/>
      <c r="E391" s="1365"/>
      <c r="F391" s="1365"/>
      <c r="G391" s="1377"/>
      <c r="H391" s="1377"/>
      <c r="I391" s="1377"/>
      <c r="J391" s="1377"/>
      <c r="K391" s="2529">
        <f>+O391</f>
        <v>0</v>
      </c>
      <c r="L391" s="2529"/>
      <c r="M391" s="2529"/>
      <c r="N391" s="2529"/>
      <c r="O391" s="2569">
        <f>+SUMIF(CDSPS_TK,AM391,CDSPS_CKC)</f>
        <v>0</v>
      </c>
      <c r="P391" s="2569"/>
      <c r="Q391" s="2569"/>
      <c r="R391" s="2569"/>
      <c r="S391" s="2529">
        <f>+SUMIF(CDSPS_TK,AM391,CDSPS_PSC)</f>
        <v>0</v>
      </c>
      <c r="T391" s="2529"/>
      <c r="U391" s="2529"/>
      <c r="V391" s="2529"/>
      <c r="W391" s="2529"/>
      <c r="X391" s="2529">
        <v>0</v>
      </c>
      <c r="Y391" s="2529"/>
      <c r="Z391" s="2529"/>
      <c r="AA391" s="2529"/>
      <c r="AB391" s="2529"/>
      <c r="AC391" s="2529">
        <f>+AG391</f>
        <v>0</v>
      </c>
      <c r="AD391" s="2529"/>
      <c r="AE391" s="2529"/>
      <c r="AF391" s="2529"/>
      <c r="AG391" s="2569">
        <f>+SUMIF(CDSPS_TK,AM391,CDSPS_DKC)</f>
        <v>0</v>
      </c>
      <c r="AH391" s="2569"/>
      <c r="AI391" s="2569"/>
      <c r="AJ391" s="2569"/>
      <c r="AK391" s="1379"/>
      <c r="AL391" s="1453">
        <v>0</v>
      </c>
      <c r="AM391" s="1459">
        <v>34112</v>
      </c>
      <c r="AN391" s="317"/>
    </row>
    <row r="392" spans="2:40" s="311" customFormat="1" x14ac:dyDescent="0.4">
      <c r="C392" s="1370" t="s">
        <v>2903</v>
      </c>
      <c r="D392" s="1363"/>
      <c r="E392" s="1365"/>
      <c r="F392" s="1365"/>
      <c r="G392" s="1377"/>
      <c r="H392" s="1377"/>
      <c r="I392" s="1377"/>
      <c r="J392" s="1377"/>
      <c r="K392" s="2529">
        <f>+O392</f>
        <v>0</v>
      </c>
      <c r="L392" s="2529"/>
      <c r="M392" s="2529"/>
      <c r="N392" s="2529"/>
      <c r="O392" s="2569">
        <f>+SUMIF(CDSPS_TK,AM392,CDSPS_CKC)</f>
        <v>0</v>
      </c>
      <c r="P392" s="2569"/>
      <c r="Q392" s="2569"/>
      <c r="R392" s="2569"/>
      <c r="S392" s="2529">
        <f>+SUMIF(CDSPS_TK,AM392,CDSPS_PSC)</f>
        <v>0</v>
      </c>
      <c r="T392" s="2529"/>
      <c r="U392" s="2529"/>
      <c r="V392" s="2529"/>
      <c r="W392" s="2529"/>
      <c r="X392" s="2529">
        <v>0</v>
      </c>
      <c r="Y392" s="2529"/>
      <c r="Z392" s="2529"/>
      <c r="AA392" s="2529"/>
      <c r="AB392" s="2529"/>
      <c r="AC392" s="2529">
        <f>+AG392</f>
        <v>0</v>
      </c>
      <c r="AD392" s="2529"/>
      <c r="AE392" s="2529"/>
      <c r="AF392" s="2529"/>
      <c r="AG392" s="2569">
        <f>+SUMIF(CDSPS_TK,AM392,CDSPS_DKC)</f>
        <v>0</v>
      </c>
      <c r="AH392" s="2569"/>
      <c r="AI392" s="2569"/>
      <c r="AJ392" s="2569"/>
      <c r="AK392" s="1379"/>
      <c r="AL392" s="1453">
        <v>0</v>
      </c>
      <c r="AM392" s="1459"/>
      <c r="AN392" s="317"/>
    </row>
    <row r="393" spans="2:40" s="323" customFormat="1" x14ac:dyDescent="0.4">
      <c r="C393" s="1370"/>
      <c r="D393" s="1363"/>
      <c r="E393" s="1365" t="s">
        <v>331</v>
      </c>
      <c r="F393" s="1365"/>
      <c r="G393" s="1377"/>
      <c r="H393" s="1377"/>
      <c r="I393" s="1377"/>
      <c r="J393" s="1377"/>
      <c r="K393" s="2529">
        <f>SUM(K390:N392)</f>
        <v>0</v>
      </c>
      <c r="L393" s="2529"/>
      <c r="M393" s="2529"/>
      <c r="N393" s="2529">
        <f>SUM(N390:R391)</f>
        <v>0</v>
      </c>
      <c r="O393" s="2529">
        <f>SUM(O390:R392)</f>
        <v>0</v>
      </c>
      <c r="P393" s="2529"/>
      <c r="Q393" s="2529"/>
      <c r="R393" s="2529">
        <f>SUM(R390:V391)</f>
        <v>0</v>
      </c>
      <c r="S393" s="2529"/>
      <c r="T393" s="2529"/>
      <c r="U393" s="2529"/>
      <c r="V393" s="2529"/>
      <c r="W393" s="2529"/>
      <c r="X393" s="2529"/>
      <c r="Y393" s="2529"/>
      <c r="Z393" s="2529"/>
      <c r="AA393" s="2529"/>
      <c r="AB393" s="2529"/>
      <c r="AC393" s="2529">
        <f>SUM(AC390:AF392)</f>
        <v>0</v>
      </c>
      <c r="AD393" s="2529"/>
      <c r="AE393" s="2529"/>
      <c r="AF393" s="2529">
        <f>SUM(AF390:AJ391)</f>
        <v>0</v>
      </c>
      <c r="AG393" s="2529">
        <f>SUM(AG390:AJ392)</f>
        <v>0</v>
      </c>
      <c r="AH393" s="2529"/>
      <c r="AI393" s="2529"/>
      <c r="AJ393" s="2529">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581"/>
      <c r="D395" s="2582"/>
      <c r="E395" s="2582"/>
      <c r="F395" s="2582"/>
      <c r="G395" s="2582"/>
      <c r="H395" s="2582"/>
      <c r="I395" s="2582"/>
      <c r="J395" s="2582"/>
      <c r="K395" s="2585" t="s">
        <v>283</v>
      </c>
      <c r="L395" s="2585"/>
      <c r="M395" s="2585"/>
      <c r="N395" s="2585"/>
      <c r="O395" s="2585"/>
      <c r="P395" s="2585"/>
      <c r="Q395" s="2585"/>
      <c r="R395" s="2585"/>
      <c r="S395" s="2585"/>
      <c r="T395" s="2585"/>
      <c r="U395" s="2585"/>
      <c r="V395" s="2585"/>
      <c r="W395" s="2585"/>
      <c r="X395" s="2585" t="s">
        <v>284</v>
      </c>
      <c r="Y395" s="2585"/>
      <c r="Z395" s="2585"/>
      <c r="AA395" s="2585"/>
      <c r="AB395" s="2585"/>
      <c r="AC395" s="2585"/>
      <c r="AD395" s="2585"/>
      <c r="AE395" s="2585"/>
      <c r="AF395" s="2585"/>
      <c r="AG395" s="2526"/>
      <c r="AH395" s="2526"/>
      <c r="AI395" s="2526"/>
      <c r="AJ395" s="2527"/>
      <c r="AK395" s="1875"/>
      <c r="AL395" s="1453">
        <v>0</v>
      </c>
      <c r="AM395" s="1456"/>
      <c r="AN395" s="317"/>
    </row>
    <row r="396" spans="2:40" s="311" customFormat="1" ht="39.75" customHeight="1" x14ac:dyDescent="0.4">
      <c r="C396" s="2583"/>
      <c r="D396" s="2584"/>
      <c r="E396" s="2584"/>
      <c r="F396" s="2584"/>
      <c r="G396" s="2584"/>
      <c r="H396" s="2584"/>
      <c r="I396" s="2584"/>
      <c r="J396" s="2584"/>
      <c r="K396" s="2577" t="s">
        <v>2904</v>
      </c>
      <c r="L396" s="2577"/>
      <c r="M396" s="2577"/>
      <c r="N396" s="2577"/>
      <c r="O396" s="2577"/>
      <c r="P396" s="2577" t="s">
        <v>2905</v>
      </c>
      <c r="Q396" s="2577"/>
      <c r="R396" s="2577"/>
      <c r="S396" s="2577"/>
      <c r="T396" s="2577" t="s">
        <v>2906</v>
      </c>
      <c r="U396" s="2577"/>
      <c r="V396" s="2577"/>
      <c r="W396" s="2577"/>
      <c r="X396" s="2577" t="s">
        <v>2904</v>
      </c>
      <c r="Y396" s="2577"/>
      <c r="Z396" s="2577"/>
      <c r="AA396" s="2577"/>
      <c r="AB396" s="2577"/>
      <c r="AC396" s="2577" t="s">
        <v>2905</v>
      </c>
      <c r="AD396" s="2577"/>
      <c r="AE396" s="2577"/>
      <c r="AF396" s="2577"/>
      <c r="AG396" s="2594" t="s">
        <v>2906</v>
      </c>
      <c r="AH396" s="2594"/>
      <c r="AI396" s="2594"/>
      <c r="AJ396" s="2595"/>
      <c r="AK396" s="1876"/>
      <c r="AL396" s="1453">
        <v>0</v>
      </c>
      <c r="AM396" s="1456"/>
      <c r="AN396" s="317"/>
    </row>
    <row r="397" spans="2:40" s="311" customFormat="1" x14ac:dyDescent="0.4">
      <c r="C397" s="2579" t="s">
        <v>1227</v>
      </c>
      <c r="D397" s="2580"/>
      <c r="E397" s="2580"/>
      <c r="F397" s="2580"/>
      <c r="G397" s="2536"/>
      <c r="H397" s="2536"/>
      <c r="I397" s="2536"/>
      <c r="J397" s="2536"/>
      <c r="K397" s="2535"/>
      <c r="L397" s="2535"/>
      <c r="M397" s="2535"/>
      <c r="N397" s="2535"/>
      <c r="O397" s="2535"/>
      <c r="P397" s="2535"/>
      <c r="Q397" s="2536"/>
      <c r="R397" s="2536"/>
      <c r="S397" s="2536"/>
      <c r="T397" s="2535"/>
      <c r="U397" s="2536"/>
      <c r="V397" s="2536"/>
      <c r="W397" s="2536"/>
      <c r="X397" s="2535"/>
      <c r="Y397" s="2535"/>
      <c r="Z397" s="2535"/>
      <c r="AA397" s="2535"/>
      <c r="AB397" s="2535"/>
      <c r="AC397" s="2535"/>
      <c r="AD397" s="2536"/>
      <c r="AE397" s="2536"/>
      <c r="AF397" s="2536"/>
      <c r="AG397" s="2535"/>
      <c r="AH397" s="2536"/>
      <c r="AI397" s="2536"/>
      <c r="AJ397" s="2536"/>
      <c r="AK397" s="1376"/>
      <c r="AL397" s="1453">
        <v>0</v>
      </c>
      <c r="AM397" s="1456"/>
      <c r="AN397" s="317"/>
    </row>
    <row r="398" spans="2:40" s="311" customFormat="1" x14ac:dyDescent="0.4">
      <c r="C398" s="2573" t="s">
        <v>1228</v>
      </c>
      <c r="D398" s="2574"/>
      <c r="E398" s="2574"/>
      <c r="F398" s="2574"/>
      <c r="G398" s="2521"/>
      <c r="H398" s="2521"/>
      <c r="I398" s="2521"/>
      <c r="J398" s="2521"/>
      <c r="K398" s="2541"/>
      <c r="L398" s="2541"/>
      <c r="M398" s="2541"/>
      <c r="N398" s="2541"/>
      <c r="O398" s="2541"/>
      <c r="P398" s="2541"/>
      <c r="Q398" s="2521"/>
      <c r="R398" s="2521"/>
      <c r="S398" s="2521"/>
      <c r="T398" s="2541"/>
      <c r="U398" s="2521"/>
      <c r="V398" s="2521"/>
      <c r="W398" s="2521"/>
      <c r="X398" s="2541"/>
      <c r="Y398" s="2541"/>
      <c r="Z398" s="2541"/>
      <c r="AA398" s="2541"/>
      <c r="AB398" s="2541"/>
      <c r="AC398" s="2541"/>
      <c r="AD398" s="2521"/>
      <c r="AE398" s="2521"/>
      <c r="AF398" s="2521"/>
      <c r="AG398" s="2541"/>
      <c r="AH398" s="2521"/>
      <c r="AI398" s="2521"/>
      <c r="AJ398" s="2521"/>
      <c r="AK398" s="1379"/>
      <c r="AL398" s="1453">
        <v>0</v>
      </c>
      <c r="AM398" s="1456"/>
      <c r="AN398" s="317"/>
    </row>
    <row r="399" spans="2:40" s="311" customFormat="1" x14ac:dyDescent="0.4">
      <c r="C399" s="2573" t="s">
        <v>336</v>
      </c>
      <c r="D399" s="2574"/>
      <c r="E399" s="2574"/>
      <c r="F399" s="2574"/>
      <c r="G399" s="2521"/>
      <c r="H399" s="2521"/>
      <c r="I399" s="2521"/>
      <c r="J399" s="2521"/>
      <c r="K399" s="2541"/>
      <c r="L399" s="2541"/>
      <c r="M399" s="2541"/>
      <c r="N399" s="2541"/>
      <c r="O399" s="2541"/>
      <c r="P399" s="2541"/>
      <c r="Q399" s="2521"/>
      <c r="R399" s="2521"/>
      <c r="S399" s="2521"/>
      <c r="T399" s="2541"/>
      <c r="U399" s="2521"/>
      <c r="V399" s="2521"/>
      <c r="W399" s="2521"/>
      <c r="X399" s="2541"/>
      <c r="Y399" s="2541"/>
      <c r="Z399" s="2541"/>
      <c r="AA399" s="2541"/>
      <c r="AB399" s="2541"/>
      <c r="AC399" s="2541"/>
      <c r="AD399" s="2521"/>
      <c r="AE399" s="2521"/>
      <c r="AF399" s="2521"/>
      <c r="AG399" s="2541"/>
      <c r="AH399" s="2521"/>
      <c r="AI399" s="2521"/>
      <c r="AJ399" s="2521"/>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590"/>
      <c r="D401" s="2591"/>
      <c r="E401" s="2591"/>
      <c r="F401" s="2591"/>
      <c r="G401" s="2591"/>
      <c r="H401" s="2591"/>
      <c r="I401" s="2591"/>
      <c r="J401" s="2591"/>
      <c r="K401" s="2591"/>
      <c r="L401" s="2591"/>
      <c r="M401" s="2591"/>
      <c r="N401" s="2591"/>
      <c r="O401" s="2591"/>
      <c r="P401" s="2591"/>
      <c r="Q401" s="2585" t="s">
        <v>329</v>
      </c>
      <c r="R401" s="2585"/>
      <c r="S401" s="2585"/>
      <c r="T401" s="2585"/>
      <c r="U401" s="2585"/>
      <c r="V401" s="2585"/>
      <c r="W401" s="2585"/>
      <c r="X401" s="2585"/>
      <c r="Y401" s="2585"/>
      <c r="Z401" s="2585"/>
      <c r="AA401" s="2585" t="s">
        <v>330</v>
      </c>
      <c r="AB401" s="2585"/>
      <c r="AC401" s="2585"/>
      <c r="AD401" s="2585"/>
      <c r="AE401" s="2585"/>
      <c r="AF401" s="2585"/>
      <c r="AG401" s="2585"/>
      <c r="AH401" s="2585"/>
      <c r="AI401" s="2585"/>
      <c r="AJ401" s="2585"/>
      <c r="AK401" s="1383"/>
      <c r="AL401" s="1453">
        <v>0</v>
      </c>
      <c r="AM401" s="1456"/>
      <c r="AN401" s="317"/>
    </row>
    <row r="402" spans="2:40" s="311" customFormat="1" x14ac:dyDescent="0.4">
      <c r="C402" s="2592"/>
      <c r="D402" s="2593"/>
      <c r="E402" s="2593"/>
      <c r="F402" s="2593"/>
      <c r="G402" s="2593"/>
      <c r="H402" s="2593"/>
      <c r="I402" s="2593"/>
      <c r="J402" s="2593"/>
      <c r="K402" s="2593"/>
      <c r="L402" s="2593"/>
      <c r="M402" s="2593"/>
      <c r="N402" s="2593"/>
      <c r="O402" s="2593"/>
      <c r="P402" s="2593"/>
      <c r="Q402" s="2577" t="s">
        <v>2908</v>
      </c>
      <c r="R402" s="2577"/>
      <c r="S402" s="2577"/>
      <c r="T402" s="2577"/>
      <c r="U402" s="2577"/>
      <c r="V402" s="2577" t="s">
        <v>1229</v>
      </c>
      <c r="W402" s="2577"/>
      <c r="X402" s="2577"/>
      <c r="Y402" s="2577"/>
      <c r="Z402" s="2577"/>
      <c r="AA402" s="2577" t="s">
        <v>2908</v>
      </c>
      <c r="AB402" s="2577"/>
      <c r="AC402" s="2577"/>
      <c r="AD402" s="2577"/>
      <c r="AE402" s="2577"/>
      <c r="AF402" s="2577" t="s">
        <v>1229</v>
      </c>
      <c r="AG402" s="2577"/>
      <c r="AH402" s="2577"/>
      <c r="AI402" s="2577"/>
      <c r="AJ402" s="2577"/>
      <c r="AK402" s="1387"/>
      <c r="AL402" s="1453">
        <v>0</v>
      </c>
      <c r="AM402" s="1456"/>
      <c r="AN402" s="317"/>
    </row>
    <row r="403" spans="2:40" s="311" customFormat="1" x14ac:dyDescent="0.4">
      <c r="C403" s="2579" t="s">
        <v>2909</v>
      </c>
      <c r="D403" s="2580"/>
      <c r="E403" s="2580"/>
      <c r="F403" s="2580"/>
      <c r="G403" s="2536"/>
      <c r="H403" s="2536"/>
      <c r="I403" s="2536"/>
      <c r="J403" s="2536"/>
      <c r="K403" s="2536"/>
      <c r="L403" s="2536"/>
      <c r="M403" s="2536"/>
      <c r="N403" s="2536"/>
      <c r="O403" s="2536"/>
      <c r="P403" s="2536"/>
      <c r="Q403" s="2536"/>
      <c r="R403" s="2536"/>
      <c r="S403" s="2536"/>
      <c r="T403" s="2536"/>
      <c r="U403" s="2536"/>
      <c r="V403" s="2536"/>
      <c r="W403" s="2536"/>
      <c r="X403" s="2536"/>
      <c r="Y403" s="2536"/>
      <c r="Z403" s="2536"/>
      <c r="AA403" s="2536"/>
      <c r="AB403" s="2536"/>
      <c r="AC403" s="2536"/>
      <c r="AD403" s="2536"/>
      <c r="AE403" s="2536"/>
      <c r="AF403" s="2536"/>
      <c r="AG403" s="2536"/>
      <c r="AH403" s="2536"/>
      <c r="AI403" s="2536"/>
      <c r="AJ403" s="2536"/>
      <c r="AK403" s="1376"/>
      <c r="AL403" s="1453">
        <v>0</v>
      </c>
      <c r="AM403" s="1456"/>
      <c r="AN403" s="317"/>
    </row>
    <row r="404" spans="2:40" s="311" customFormat="1" x14ac:dyDescent="0.4">
      <c r="C404" s="2573" t="s">
        <v>2910</v>
      </c>
      <c r="D404" s="2574"/>
      <c r="E404" s="2574"/>
      <c r="F404" s="2574"/>
      <c r="G404" s="2521"/>
      <c r="H404" s="2521"/>
      <c r="I404" s="2521"/>
      <c r="J404" s="2521"/>
      <c r="K404" s="2521"/>
      <c r="L404" s="2521"/>
      <c r="M404" s="2521"/>
      <c r="N404" s="2521"/>
      <c r="O404" s="2521"/>
      <c r="P404" s="2521"/>
      <c r="Q404" s="2521"/>
      <c r="R404" s="2521"/>
      <c r="S404" s="2521"/>
      <c r="T404" s="2521"/>
      <c r="U404" s="2521"/>
      <c r="V404" s="2521"/>
      <c r="W404" s="2521"/>
      <c r="X404" s="2521"/>
      <c r="Y404" s="2521"/>
      <c r="Z404" s="2521"/>
      <c r="AA404" s="2521"/>
      <c r="AB404" s="2521"/>
      <c r="AC404" s="2521"/>
      <c r="AD404" s="2521"/>
      <c r="AE404" s="2521"/>
      <c r="AF404" s="2521"/>
      <c r="AG404" s="2521"/>
      <c r="AH404" s="2521"/>
      <c r="AI404" s="2521"/>
      <c r="AJ404" s="2521"/>
      <c r="AK404" s="1379"/>
      <c r="AL404" s="1453">
        <v>0</v>
      </c>
      <c r="AM404" s="1456"/>
      <c r="AN404" s="317"/>
    </row>
    <row r="405" spans="2:40" s="311" customFormat="1" x14ac:dyDescent="0.4">
      <c r="C405" s="2571" t="s">
        <v>2911</v>
      </c>
      <c r="D405" s="2572"/>
      <c r="E405" s="2572"/>
      <c r="F405" s="2572"/>
      <c r="G405" s="2560"/>
      <c r="H405" s="2560"/>
      <c r="I405" s="2560"/>
      <c r="J405" s="2560"/>
      <c r="K405" s="2560"/>
      <c r="L405" s="2560"/>
      <c r="M405" s="2560"/>
      <c r="N405" s="2560"/>
      <c r="O405" s="2560"/>
      <c r="P405" s="2560"/>
      <c r="Q405" s="2560"/>
      <c r="R405" s="2560"/>
      <c r="S405" s="2560"/>
      <c r="T405" s="2560"/>
      <c r="U405" s="2560"/>
      <c r="V405" s="2560"/>
      <c r="W405" s="2560"/>
      <c r="X405" s="2560"/>
      <c r="Y405" s="2560"/>
      <c r="Z405" s="2560"/>
      <c r="AA405" s="2560"/>
      <c r="AB405" s="2560"/>
      <c r="AC405" s="2560"/>
      <c r="AD405" s="2560"/>
      <c r="AE405" s="2560"/>
      <c r="AF405" s="2560"/>
      <c r="AG405" s="2560"/>
      <c r="AH405" s="2560"/>
      <c r="AI405" s="2560"/>
      <c r="AJ405" s="2560"/>
      <c r="AK405" s="1396"/>
      <c r="AL405" s="1453">
        <v>0</v>
      </c>
      <c r="AM405" s="1456"/>
      <c r="AN405" s="317"/>
    </row>
    <row r="406" spans="2:40" s="323" customFormat="1" ht="16.5" x14ac:dyDescent="0.4">
      <c r="C406" s="2588" t="s">
        <v>331</v>
      </c>
      <c r="D406" s="2589"/>
      <c r="E406" s="2589"/>
      <c r="F406" s="2589"/>
      <c r="G406" s="2551"/>
      <c r="H406" s="2551"/>
      <c r="I406" s="2551"/>
      <c r="J406" s="2551"/>
      <c r="K406" s="2551"/>
      <c r="L406" s="2551"/>
      <c r="M406" s="2551"/>
      <c r="N406" s="2551"/>
      <c r="O406" s="2551"/>
      <c r="P406" s="2551"/>
      <c r="Q406" s="2551"/>
      <c r="R406" s="2551"/>
      <c r="S406" s="2551"/>
      <c r="T406" s="2551"/>
      <c r="U406" s="2551"/>
      <c r="V406" s="2551"/>
      <c r="W406" s="2551"/>
      <c r="X406" s="2551"/>
      <c r="Y406" s="2551"/>
      <c r="Z406" s="2551"/>
      <c r="AA406" s="2551"/>
      <c r="AB406" s="2551"/>
      <c r="AC406" s="2551"/>
      <c r="AD406" s="2551"/>
      <c r="AE406" s="2551"/>
      <c r="AF406" s="2551"/>
      <c r="AG406" s="2551"/>
      <c r="AH406" s="2551"/>
      <c r="AI406" s="2551"/>
      <c r="AJ406" s="255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555"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29"/>
      <c r="Z412" s="2529"/>
      <c r="AA412" s="2529"/>
      <c r="AB412" s="2529"/>
      <c r="AC412" s="2529"/>
      <c r="AD412" s="2529"/>
      <c r="AE412" s="1393"/>
      <c r="AF412" s="2529"/>
      <c r="AG412" s="2529"/>
      <c r="AH412" s="2529"/>
      <c r="AI412" s="2529"/>
      <c r="AJ412" s="2529"/>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29"/>
      <c r="Z413" s="2529"/>
      <c r="AA413" s="2529"/>
      <c r="AB413" s="2529"/>
      <c r="AC413" s="2529"/>
      <c r="AD413" s="2529"/>
      <c r="AE413" s="1393"/>
      <c r="AF413" s="2529"/>
      <c r="AG413" s="2529"/>
      <c r="AH413" s="2529"/>
      <c r="AI413" s="2529"/>
      <c r="AJ413" s="2529"/>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29">
        <v>0</v>
      </c>
      <c r="Z414" s="2529"/>
      <c r="AA414" s="2529"/>
      <c r="AB414" s="2529"/>
      <c r="AC414" s="2529"/>
      <c r="AD414" s="2529"/>
      <c r="AE414" s="1393"/>
      <c r="AF414" s="2529">
        <v>0</v>
      </c>
      <c r="AG414" s="2529"/>
      <c r="AH414" s="2529"/>
      <c r="AI414" s="2529"/>
      <c r="AJ414" s="2529"/>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29">
        <f>+SUMIF(CDSPS_TK,AM415,CDSPS_CKN)</f>
        <v>0</v>
      </c>
      <c r="Z415" s="2529"/>
      <c r="AA415" s="2529"/>
      <c r="AB415" s="2529"/>
      <c r="AC415" s="2529"/>
      <c r="AD415" s="2529"/>
      <c r="AE415" s="1393"/>
      <c r="AF415" s="2529">
        <v>0</v>
      </c>
      <c r="AG415" s="2529"/>
      <c r="AH415" s="2529"/>
      <c r="AI415" s="2529"/>
      <c r="AJ415" s="2529"/>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29">
        <v>0</v>
      </c>
      <c r="Z416" s="2529"/>
      <c r="AA416" s="2529"/>
      <c r="AB416" s="2529"/>
      <c r="AC416" s="2529"/>
      <c r="AD416" s="2529"/>
      <c r="AE416" s="1393"/>
      <c r="AF416" s="2529">
        <v>0</v>
      </c>
      <c r="AG416" s="2529"/>
      <c r="AH416" s="2529"/>
      <c r="AI416" s="2529"/>
      <c r="AJ416" s="2529"/>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29">
        <f>+Y414+Y411</f>
        <v>0</v>
      </c>
      <c r="Z417" s="2529"/>
      <c r="AA417" s="2529"/>
      <c r="AB417" s="2529"/>
      <c r="AC417" s="2529"/>
      <c r="AD417" s="2529"/>
      <c r="AE417" s="1393"/>
      <c r="AF417" s="2529">
        <f>+AF414+AF411</f>
        <v>0</v>
      </c>
      <c r="AG417" s="2529"/>
      <c r="AH417" s="2529"/>
      <c r="AI417" s="2529"/>
      <c r="AJ417" s="2529"/>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29">
        <v>0</v>
      </c>
      <c r="Z418" s="2529"/>
      <c r="AA418" s="2529"/>
      <c r="AB418" s="2529"/>
      <c r="AC418" s="2529"/>
      <c r="AD418" s="2529"/>
      <c r="AE418" s="1393"/>
      <c r="AF418" s="2529">
        <v>0</v>
      </c>
      <c r="AG418" s="2529"/>
      <c r="AH418" s="2529"/>
      <c r="AI418" s="2529"/>
      <c r="AJ418" s="2529"/>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29">
        <v>0</v>
      </c>
      <c r="Z419" s="2529"/>
      <c r="AA419" s="2529"/>
      <c r="AB419" s="2529"/>
      <c r="AC419" s="2529"/>
      <c r="AD419" s="2529"/>
      <c r="AE419" s="1393"/>
      <c r="AF419" s="2529">
        <v>0</v>
      </c>
      <c r="AG419" s="2529"/>
      <c r="AH419" s="2529"/>
      <c r="AI419" s="2529"/>
      <c r="AJ419" s="2529"/>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29">
        <v>0</v>
      </c>
      <c r="Z420" s="2529"/>
      <c r="AA420" s="2529"/>
      <c r="AB420" s="2529"/>
      <c r="AC420" s="2529"/>
      <c r="AD420" s="2529"/>
      <c r="AE420" s="1393"/>
      <c r="AF420" s="2529">
        <v>0</v>
      </c>
      <c r="AG420" s="2529"/>
      <c r="AH420" s="2529"/>
      <c r="AI420" s="2529"/>
      <c r="AJ420" s="2529"/>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29">
        <f>+Y419+Y420</f>
        <v>0</v>
      </c>
      <c r="Z421" s="2529"/>
      <c r="AA421" s="2529"/>
      <c r="AB421" s="2529"/>
      <c r="AC421" s="2529"/>
      <c r="AD421" s="2529"/>
      <c r="AE421" s="1393"/>
      <c r="AF421" s="2529">
        <f>+AF419+AF420</f>
        <v>0</v>
      </c>
      <c r="AG421" s="2529"/>
      <c r="AH421" s="2529"/>
      <c r="AI421" s="2529"/>
      <c r="AJ421" s="2529"/>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37">
        <v>0</v>
      </c>
      <c r="Z422" s="2537"/>
      <c r="AA422" s="2537"/>
      <c r="AB422" s="2537"/>
      <c r="AC422" s="2537"/>
      <c r="AD422" s="2537"/>
      <c r="AE422" s="1399"/>
      <c r="AF422" s="2537">
        <v>0</v>
      </c>
      <c r="AG422" s="2537"/>
      <c r="AH422" s="2537"/>
      <c r="AI422" s="2537"/>
      <c r="AJ422" s="2537"/>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531" t="s">
        <v>329</v>
      </c>
      <c r="Z425" s="2531"/>
      <c r="AA425" s="2531"/>
      <c r="AB425" s="2531"/>
      <c r="AC425" s="2531"/>
      <c r="AD425" s="2532"/>
      <c r="AE425" s="1874"/>
      <c r="AF425" s="2555"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532" t="s">
        <v>329</v>
      </c>
      <c r="AG431" s="2542"/>
      <c r="AH431" s="2542"/>
      <c r="AI431" s="2542"/>
      <c r="AJ431" s="2542"/>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36"/>
      <c r="R432" s="2536"/>
      <c r="S432" s="2536"/>
      <c r="T432" s="2536"/>
      <c r="U432" s="2536"/>
      <c r="V432" s="2535"/>
      <c r="W432" s="2535"/>
      <c r="X432" s="2535"/>
      <c r="Y432" s="2535"/>
      <c r="Z432" s="2535"/>
      <c r="AA432" s="2536"/>
      <c r="AB432" s="2536"/>
      <c r="AC432" s="2536"/>
      <c r="AD432" s="2536"/>
      <c r="AE432" s="2536"/>
      <c r="AF432" s="2535"/>
      <c r="AG432" s="2535"/>
      <c r="AH432" s="2535"/>
      <c r="AI432" s="2535"/>
      <c r="AJ432" s="2535"/>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29">
        <v>0</v>
      </c>
      <c r="R433" s="2529"/>
      <c r="S433" s="2529"/>
      <c r="T433" s="2529"/>
      <c r="U433" s="2529"/>
      <c r="V433" s="2529">
        <v>0</v>
      </c>
      <c r="W433" s="2529"/>
      <c r="X433" s="2529"/>
      <c r="Y433" s="2529"/>
      <c r="Z433" s="2529"/>
      <c r="AA433" s="2529">
        <v>0</v>
      </c>
      <c r="AB433" s="2529"/>
      <c r="AC433" s="2529"/>
      <c r="AD433" s="2529"/>
      <c r="AE433" s="2529"/>
      <c r="AF433" s="2569">
        <f t="shared" ref="AF433:AF443" si="23">+Q433+V433-AA433</f>
        <v>0</v>
      </c>
      <c r="AG433" s="2569"/>
      <c r="AH433" s="2569"/>
      <c r="AI433" s="2569"/>
      <c r="AJ433" s="2569"/>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29">
        <f t="shared" ref="Q434:Q443" si="24">+SUMIF(CDSPS_TK,AM434,CDSPS_DKC)</f>
        <v>0</v>
      </c>
      <c r="R434" s="2529"/>
      <c r="S434" s="2529"/>
      <c r="T434" s="2529"/>
      <c r="U434" s="2529"/>
      <c r="V434" s="2529">
        <f t="shared" ref="V434:V443" si="25">+SUMIF(CDSPS_TK,AM434,CDSPS_PSC)</f>
        <v>0</v>
      </c>
      <c r="W434" s="2529"/>
      <c r="X434" s="2529"/>
      <c r="Y434" s="2529"/>
      <c r="Z434" s="2529"/>
      <c r="AA434" s="2529">
        <f t="shared" ref="AA434:AA443" si="26">+SUMIF(CDSPS_TK,AM434,CDSPS_PSN)</f>
        <v>0</v>
      </c>
      <c r="AB434" s="2529"/>
      <c r="AC434" s="2529"/>
      <c r="AD434" s="2529"/>
      <c r="AE434" s="2529"/>
      <c r="AF434" s="2569">
        <f t="shared" si="23"/>
        <v>0</v>
      </c>
      <c r="AG434" s="2569"/>
      <c r="AH434" s="2569"/>
      <c r="AI434" s="2569"/>
      <c r="AJ434" s="2569"/>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29">
        <f t="shared" si="24"/>
        <v>0</v>
      </c>
      <c r="R435" s="2529"/>
      <c r="S435" s="2529"/>
      <c r="T435" s="2529"/>
      <c r="U435" s="2529"/>
      <c r="V435" s="2529">
        <f t="shared" si="25"/>
        <v>0</v>
      </c>
      <c r="W435" s="2529"/>
      <c r="X435" s="2529"/>
      <c r="Y435" s="2529"/>
      <c r="Z435" s="2529"/>
      <c r="AA435" s="2529">
        <f t="shared" si="26"/>
        <v>0</v>
      </c>
      <c r="AB435" s="2529"/>
      <c r="AC435" s="2529"/>
      <c r="AD435" s="2529"/>
      <c r="AE435" s="2529"/>
      <c r="AF435" s="2569">
        <f t="shared" si="23"/>
        <v>0</v>
      </c>
      <c r="AG435" s="2569"/>
      <c r="AH435" s="2569"/>
      <c r="AI435" s="2569"/>
      <c r="AJ435" s="2569"/>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29">
        <f t="shared" si="24"/>
        <v>0</v>
      </c>
      <c r="R436" s="2529"/>
      <c r="S436" s="2529"/>
      <c r="T436" s="2529"/>
      <c r="U436" s="2529"/>
      <c r="V436" s="2529">
        <f t="shared" si="25"/>
        <v>0</v>
      </c>
      <c r="W436" s="2529"/>
      <c r="X436" s="2529"/>
      <c r="Y436" s="2529"/>
      <c r="Z436" s="2529"/>
      <c r="AA436" s="2529">
        <f t="shared" si="26"/>
        <v>0</v>
      </c>
      <c r="AB436" s="2529"/>
      <c r="AC436" s="2529"/>
      <c r="AD436" s="2529"/>
      <c r="AE436" s="2529"/>
      <c r="AF436" s="2569">
        <f t="shared" si="23"/>
        <v>0</v>
      </c>
      <c r="AG436" s="2569"/>
      <c r="AH436" s="2569"/>
      <c r="AI436" s="2569"/>
      <c r="AJ436" s="2569"/>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29">
        <v>0</v>
      </c>
      <c r="R437" s="2529"/>
      <c r="S437" s="2529"/>
      <c r="T437" s="2529"/>
      <c r="U437" s="2529"/>
      <c r="V437" s="2529">
        <f t="shared" si="25"/>
        <v>0</v>
      </c>
      <c r="W437" s="2529"/>
      <c r="X437" s="2529"/>
      <c r="Y437" s="2529"/>
      <c r="Z437" s="2529"/>
      <c r="AA437" s="2529">
        <f t="shared" si="26"/>
        <v>0</v>
      </c>
      <c r="AB437" s="2529"/>
      <c r="AC437" s="2529"/>
      <c r="AD437" s="2529"/>
      <c r="AE437" s="2529"/>
      <c r="AF437" s="2569">
        <f t="shared" si="23"/>
        <v>0</v>
      </c>
      <c r="AG437" s="2569"/>
      <c r="AH437" s="2569"/>
      <c r="AI437" s="2569"/>
      <c r="AJ437" s="2569"/>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29">
        <f t="shared" si="24"/>
        <v>0</v>
      </c>
      <c r="R438" s="2529"/>
      <c r="S438" s="2529"/>
      <c r="T438" s="2529"/>
      <c r="U438" s="2529"/>
      <c r="V438" s="2529">
        <f t="shared" si="25"/>
        <v>0</v>
      </c>
      <c r="W438" s="2529"/>
      <c r="X438" s="2529"/>
      <c r="Y438" s="2529"/>
      <c r="Z438" s="2529"/>
      <c r="AA438" s="2529">
        <f t="shared" si="26"/>
        <v>0</v>
      </c>
      <c r="AB438" s="2529"/>
      <c r="AC438" s="2529"/>
      <c r="AD438" s="2529"/>
      <c r="AE438" s="2529"/>
      <c r="AF438" s="2569">
        <f t="shared" si="23"/>
        <v>0</v>
      </c>
      <c r="AG438" s="2569"/>
      <c r="AH438" s="2569"/>
      <c r="AI438" s="2569"/>
      <c r="AJ438" s="2569"/>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29">
        <f t="shared" si="24"/>
        <v>0</v>
      </c>
      <c r="R439" s="2529"/>
      <c r="S439" s="2529"/>
      <c r="T439" s="2529"/>
      <c r="U439" s="2529"/>
      <c r="V439" s="2529">
        <f t="shared" si="25"/>
        <v>0</v>
      </c>
      <c r="W439" s="2529"/>
      <c r="X439" s="2529"/>
      <c r="Y439" s="2529"/>
      <c r="Z439" s="2529"/>
      <c r="AA439" s="2529">
        <f t="shared" si="26"/>
        <v>0</v>
      </c>
      <c r="AB439" s="2529"/>
      <c r="AC439" s="2529"/>
      <c r="AD439" s="2529"/>
      <c r="AE439" s="2529"/>
      <c r="AF439" s="2569">
        <f t="shared" si="23"/>
        <v>0</v>
      </c>
      <c r="AG439" s="2569"/>
      <c r="AH439" s="2569"/>
      <c r="AI439" s="2569"/>
      <c r="AJ439" s="2569"/>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29">
        <f t="shared" si="24"/>
        <v>0</v>
      </c>
      <c r="R440" s="2529"/>
      <c r="S440" s="2529"/>
      <c r="T440" s="2529"/>
      <c r="U440" s="2529"/>
      <c r="V440" s="2529">
        <f t="shared" si="25"/>
        <v>0</v>
      </c>
      <c r="W440" s="2529"/>
      <c r="X440" s="2529"/>
      <c r="Y440" s="2529"/>
      <c r="Z440" s="2529"/>
      <c r="AA440" s="2529">
        <f t="shared" si="26"/>
        <v>0</v>
      </c>
      <c r="AB440" s="2529"/>
      <c r="AC440" s="2529"/>
      <c r="AD440" s="2529"/>
      <c r="AE440" s="2529"/>
      <c r="AF440" s="2569">
        <f t="shared" si="23"/>
        <v>0</v>
      </c>
      <c r="AG440" s="2569"/>
      <c r="AH440" s="2569"/>
      <c r="AI440" s="2569"/>
      <c r="AJ440" s="2569"/>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29">
        <f t="shared" si="24"/>
        <v>0</v>
      </c>
      <c r="R441" s="2529"/>
      <c r="S441" s="2529"/>
      <c r="T441" s="2529"/>
      <c r="U441" s="2529"/>
      <c r="V441" s="2529">
        <f t="shared" si="25"/>
        <v>0</v>
      </c>
      <c r="W441" s="2529"/>
      <c r="X441" s="2529"/>
      <c r="Y441" s="2529"/>
      <c r="Z441" s="2529"/>
      <c r="AA441" s="2529">
        <f t="shared" si="26"/>
        <v>0</v>
      </c>
      <c r="AB441" s="2529"/>
      <c r="AC441" s="2529"/>
      <c r="AD441" s="2529"/>
      <c r="AE441" s="2529"/>
      <c r="AF441" s="2569">
        <f t="shared" si="23"/>
        <v>0</v>
      </c>
      <c r="AG441" s="2569"/>
      <c r="AH441" s="2569"/>
      <c r="AI441" s="2569"/>
      <c r="AJ441" s="2569"/>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29">
        <f t="shared" si="24"/>
        <v>0</v>
      </c>
      <c r="R442" s="2529"/>
      <c r="S442" s="2529"/>
      <c r="T442" s="2529"/>
      <c r="U442" s="2529"/>
      <c r="V442" s="2529">
        <f t="shared" si="25"/>
        <v>0</v>
      </c>
      <c r="W442" s="2529"/>
      <c r="X442" s="2529"/>
      <c r="Y442" s="2529"/>
      <c r="Z442" s="2529"/>
      <c r="AA442" s="2529">
        <f t="shared" si="26"/>
        <v>0</v>
      </c>
      <c r="AB442" s="2529"/>
      <c r="AC442" s="2529"/>
      <c r="AD442" s="2529"/>
      <c r="AE442" s="2529"/>
      <c r="AF442" s="2569">
        <f t="shared" si="23"/>
        <v>0</v>
      </c>
      <c r="AG442" s="2569"/>
      <c r="AH442" s="2569"/>
      <c r="AI442" s="2569"/>
      <c r="AJ442" s="2569"/>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29">
        <f t="shared" si="24"/>
        <v>0</v>
      </c>
      <c r="R443" s="2529"/>
      <c r="S443" s="2529"/>
      <c r="T443" s="2529"/>
      <c r="U443" s="2529"/>
      <c r="V443" s="2529">
        <f t="shared" si="25"/>
        <v>0</v>
      </c>
      <c r="W443" s="2529"/>
      <c r="X443" s="2529"/>
      <c r="Y443" s="2529"/>
      <c r="Z443" s="2529"/>
      <c r="AA443" s="2529">
        <f t="shared" si="26"/>
        <v>0</v>
      </c>
      <c r="AB443" s="2529"/>
      <c r="AC443" s="2529"/>
      <c r="AD443" s="2529"/>
      <c r="AE443" s="2529"/>
      <c r="AF443" s="2569">
        <f t="shared" si="23"/>
        <v>0</v>
      </c>
      <c r="AG443" s="2569"/>
      <c r="AH443" s="2569"/>
      <c r="AI443" s="2569"/>
      <c r="AJ443" s="2569"/>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29">
        <f>SUM(Q432:U443)</f>
        <v>0</v>
      </c>
      <c r="R444" s="2529"/>
      <c r="S444" s="2529"/>
      <c r="T444" s="2529"/>
      <c r="U444" s="2529"/>
      <c r="V444" s="2529">
        <f>SUM(V432:Z443)</f>
        <v>0</v>
      </c>
      <c r="W444" s="2529"/>
      <c r="X444" s="2529"/>
      <c r="Y444" s="2529"/>
      <c r="Z444" s="2529"/>
      <c r="AA444" s="2529">
        <f>SUM(AA432:AE443)</f>
        <v>0</v>
      </c>
      <c r="AB444" s="2529"/>
      <c r="AC444" s="2529"/>
      <c r="AD444" s="2529"/>
      <c r="AE444" s="2529"/>
      <c r="AF444" s="2529">
        <f>SUM(AF432:AJ443)</f>
        <v>0</v>
      </c>
      <c r="AG444" s="2529"/>
      <c r="AH444" s="2529"/>
      <c r="AI444" s="2529"/>
      <c r="AJ444" s="2529"/>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29"/>
      <c r="R445" s="2529"/>
      <c r="S445" s="2529"/>
      <c r="T445" s="2529"/>
      <c r="U445" s="2529"/>
      <c r="V445" s="2569"/>
      <c r="W445" s="2569"/>
      <c r="X445" s="2569"/>
      <c r="Y445" s="2569"/>
      <c r="Z445" s="2569"/>
      <c r="AA445" s="2529"/>
      <c r="AB445" s="2529"/>
      <c r="AC445" s="2529"/>
      <c r="AD445" s="2529"/>
      <c r="AE445" s="2529"/>
      <c r="AF445" s="2569"/>
      <c r="AG445" s="2569"/>
      <c r="AH445" s="2569"/>
      <c r="AI445" s="2569"/>
      <c r="AJ445" s="2569"/>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37">
        <f>SUM(Q445)</f>
        <v>0</v>
      </c>
      <c r="R446" s="2537"/>
      <c r="S446" s="2537"/>
      <c r="T446" s="2537"/>
      <c r="U446" s="2537"/>
      <c r="V446" s="2537">
        <f>SUM(V445)</f>
        <v>0</v>
      </c>
      <c r="W446" s="2537"/>
      <c r="X446" s="2537"/>
      <c r="Y446" s="2537"/>
      <c r="Z446" s="2537"/>
      <c r="AA446" s="2537">
        <f>SUM(AA445)</f>
        <v>0</v>
      </c>
      <c r="AB446" s="2537"/>
      <c r="AC446" s="2537"/>
      <c r="AD446" s="2537"/>
      <c r="AE446" s="2537"/>
      <c r="AF446" s="2537">
        <f>SUM(AF445)</f>
        <v>0</v>
      </c>
      <c r="AG446" s="2537"/>
      <c r="AH446" s="2537"/>
      <c r="AI446" s="2537"/>
      <c r="AJ446" s="2537"/>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531" t="s">
        <v>329</v>
      </c>
      <c r="Z449" s="2531"/>
      <c r="AA449" s="2531"/>
      <c r="AB449" s="2531"/>
      <c r="AC449" s="2531"/>
      <c r="AD449" s="2532"/>
      <c r="AE449" s="1874"/>
      <c r="AF449" s="2555"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29"/>
      <c r="Z451" s="2529"/>
      <c r="AA451" s="2529"/>
      <c r="AB451" s="2529"/>
      <c r="AC451" s="2529"/>
      <c r="AD451" s="2529"/>
      <c r="AE451" s="1393"/>
      <c r="AF451" s="2529"/>
      <c r="AG451" s="2529"/>
      <c r="AH451" s="2529"/>
      <c r="AI451" s="2529"/>
      <c r="AJ451" s="2529"/>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29"/>
      <c r="Z452" s="2529"/>
      <c r="AA452" s="2529"/>
      <c r="AB452" s="2529"/>
      <c r="AC452" s="2529"/>
      <c r="AD452" s="2529"/>
      <c r="AE452" s="1393"/>
      <c r="AF452" s="2529"/>
      <c r="AG452" s="2529"/>
      <c r="AH452" s="2529"/>
      <c r="AI452" s="2529"/>
      <c r="AJ452" s="2529"/>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29"/>
      <c r="Z453" s="2529"/>
      <c r="AA453" s="2529"/>
      <c r="AB453" s="2529"/>
      <c r="AC453" s="2529"/>
      <c r="AD453" s="2529"/>
      <c r="AE453" s="1393"/>
      <c r="AF453" s="2529"/>
      <c r="AG453" s="2529"/>
      <c r="AH453" s="2529"/>
      <c r="AI453" s="2529"/>
      <c r="AJ453" s="2529"/>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29">
        <f>+Y450</f>
        <v>0</v>
      </c>
      <c r="Z454" s="2529"/>
      <c r="AA454" s="2529"/>
      <c r="AB454" s="2529"/>
      <c r="AC454" s="2529"/>
      <c r="AD454" s="2529"/>
      <c r="AE454" s="1393"/>
      <c r="AF454" s="2529">
        <f>+AF450</f>
        <v>0</v>
      </c>
      <c r="AG454" s="2529"/>
      <c r="AH454" s="2529"/>
      <c r="AI454" s="2529"/>
      <c r="AJ454" s="2529"/>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29">
        <f>SUM(Y456:AC457)</f>
        <v>0</v>
      </c>
      <c r="Z455" s="2529"/>
      <c r="AA455" s="2529"/>
      <c r="AB455" s="2529"/>
      <c r="AC455" s="2529"/>
      <c r="AD455" s="2529"/>
      <c r="AE455" s="1393"/>
      <c r="AF455" s="2529">
        <f>SUM(AF456:AJ457)</f>
        <v>0</v>
      </c>
      <c r="AG455" s="2529"/>
      <c r="AH455" s="2529"/>
      <c r="AI455" s="2529"/>
      <c r="AJ455" s="2529"/>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29"/>
      <c r="Z456" s="2529"/>
      <c r="AA456" s="2529"/>
      <c r="AB456" s="2529"/>
      <c r="AC456" s="2529"/>
      <c r="AD456" s="2529"/>
      <c r="AE456" s="1393"/>
      <c r="AF456" s="2529"/>
      <c r="AG456" s="2529"/>
      <c r="AH456" s="2529"/>
      <c r="AI456" s="2529"/>
      <c r="AJ456" s="2529"/>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29"/>
      <c r="Z457" s="2529"/>
      <c r="AA457" s="2529"/>
      <c r="AB457" s="2529"/>
      <c r="AC457" s="2529"/>
      <c r="AD457" s="2529"/>
      <c r="AE457" s="1393"/>
      <c r="AF457" s="2529"/>
      <c r="AG457" s="2529"/>
      <c r="AH457" s="2529"/>
      <c r="AI457" s="2529"/>
      <c r="AJ457" s="2529"/>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37">
        <f>Y450+Y455</f>
        <v>0</v>
      </c>
      <c r="Z458" s="2537"/>
      <c r="AA458" s="2537"/>
      <c r="AB458" s="2537"/>
      <c r="AC458" s="2537"/>
      <c r="AD458" s="2537"/>
      <c r="AE458" s="1399"/>
      <c r="AF458" s="2537">
        <f>AF450+AF455</f>
        <v>0</v>
      </c>
      <c r="AG458" s="2537"/>
      <c r="AH458" s="2537"/>
      <c r="AI458" s="2537"/>
      <c r="AJ458" s="2537"/>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531" t="s">
        <v>329</v>
      </c>
      <c r="Z461" s="2531"/>
      <c r="AA461" s="2531"/>
      <c r="AB461" s="2531"/>
      <c r="AC461" s="2531"/>
      <c r="AD461" s="2532"/>
      <c r="AE461" s="1874"/>
      <c r="AF461" s="2555"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29">
        <f t="shared" ref="Y463:Y469" si="28">+SUMIF(CDSPS_TK,AM463,CDSPS_CKC)</f>
        <v>0</v>
      </c>
      <c r="Z463" s="2529"/>
      <c r="AA463" s="2529"/>
      <c r="AB463" s="2529"/>
      <c r="AC463" s="2529"/>
      <c r="AD463" s="2529"/>
      <c r="AE463" s="1393"/>
      <c r="AF463" s="2529">
        <f t="shared" ref="AF463:AF469" si="29">+SUMIF(CDSPS_TK,AM463,CDSPS_DKC)</f>
        <v>0</v>
      </c>
      <c r="AG463" s="2529"/>
      <c r="AH463" s="2529"/>
      <c r="AI463" s="2529"/>
      <c r="AJ463" s="2529"/>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29">
        <f t="shared" si="28"/>
        <v>0</v>
      </c>
      <c r="Z464" s="2529"/>
      <c r="AA464" s="2529"/>
      <c r="AB464" s="2529"/>
      <c r="AC464" s="2529"/>
      <c r="AD464" s="2529"/>
      <c r="AE464" s="1393"/>
      <c r="AF464" s="2529">
        <f t="shared" si="29"/>
        <v>0</v>
      </c>
      <c r="AG464" s="2529"/>
      <c r="AH464" s="2529"/>
      <c r="AI464" s="2529"/>
      <c r="AJ464" s="2529"/>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29">
        <f t="shared" si="28"/>
        <v>0</v>
      </c>
      <c r="Z465" s="2529"/>
      <c r="AA465" s="2529"/>
      <c r="AB465" s="2529"/>
      <c r="AC465" s="2529"/>
      <c r="AD465" s="2529"/>
      <c r="AE465" s="1393"/>
      <c r="AF465" s="2529">
        <f t="shared" si="29"/>
        <v>0</v>
      </c>
      <c r="AG465" s="2529"/>
      <c r="AH465" s="2529"/>
      <c r="AI465" s="2529"/>
      <c r="AJ465" s="2529"/>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29">
        <f t="shared" si="28"/>
        <v>0</v>
      </c>
      <c r="Z466" s="2529"/>
      <c r="AA466" s="2529"/>
      <c r="AB466" s="2529"/>
      <c r="AC466" s="2529"/>
      <c r="AD466" s="2529"/>
      <c r="AE466" s="1393"/>
      <c r="AF466" s="2529">
        <f t="shared" si="29"/>
        <v>0</v>
      </c>
      <c r="AG466" s="2529"/>
      <c r="AH466" s="2529"/>
      <c r="AI466" s="2529"/>
      <c r="AJ466" s="2529"/>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29">
        <f t="shared" si="28"/>
        <v>0</v>
      </c>
      <c r="Z467" s="2529"/>
      <c r="AA467" s="2529"/>
      <c r="AB467" s="2529"/>
      <c r="AC467" s="2529"/>
      <c r="AD467" s="2529"/>
      <c r="AE467" s="1393"/>
      <c r="AF467" s="2529">
        <f t="shared" si="29"/>
        <v>0</v>
      </c>
      <c r="AG467" s="2529"/>
      <c r="AH467" s="2529"/>
      <c r="AI467" s="2529"/>
      <c r="AJ467" s="2529"/>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29">
        <f t="shared" si="28"/>
        <v>0</v>
      </c>
      <c r="Z468" s="2529"/>
      <c r="AA468" s="2529"/>
      <c r="AB468" s="2529"/>
      <c r="AC468" s="2529"/>
      <c r="AD468" s="2529"/>
      <c r="AE468" s="1393"/>
      <c r="AF468" s="2529">
        <f t="shared" si="29"/>
        <v>0</v>
      </c>
      <c r="AG468" s="2529"/>
      <c r="AH468" s="2529"/>
      <c r="AI468" s="2529"/>
      <c r="AJ468" s="2529"/>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29">
        <f t="shared" si="28"/>
        <v>0</v>
      </c>
      <c r="Z469" s="2529"/>
      <c r="AA469" s="2529"/>
      <c r="AB469" s="2529"/>
      <c r="AC469" s="2529"/>
      <c r="AD469" s="2529"/>
      <c r="AE469" s="1393"/>
      <c r="AF469" s="2529">
        <f t="shared" si="29"/>
        <v>0</v>
      </c>
      <c r="AG469" s="2529"/>
      <c r="AH469" s="2529"/>
      <c r="AI469" s="2529"/>
      <c r="AJ469" s="2529"/>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29">
        <f>SUM(Y463:AC469)</f>
        <v>0</v>
      </c>
      <c r="Z470" s="2529"/>
      <c r="AA470" s="2529"/>
      <c r="AB470" s="2529"/>
      <c r="AC470" s="2529"/>
      <c r="AD470" s="2529"/>
      <c r="AE470" s="1393"/>
      <c r="AF470" s="2529">
        <f>SUM(AF463:AJ469)</f>
        <v>0</v>
      </c>
      <c r="AG470" s="2529"/>
      <c r="AH470" s="2529"/>
      <c r="AI470" s="2529"/>
      <c r="AJ470" s="2529"/>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21">
        <f>SUM(Y472:AC473)</f>
        <v>0</v>
      </c>
      <c r="Z471" s="2521"/>
      <c r="AA471" s="2521"/>
      <c r="AB471" s="2521"/>
      <c r="AC471" s="2521"/>
      <c r="AD471" s="1377"/>
      <c r="AE471" s="1377"/>
      <c r="AF471" s="2521">
        <f>SUM(AF472:AJ473)</f>
        <v>0</v>
      </c>
      <c r="AG471" s="2521"/>
      <c r="AH471" s="2521"/>
      <c r="AI471" s="2521"/>
      <c r="AJ471" s="2521"/>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21"/>
      <c r="Z472" s="2521"/>
      <c r="AA472" s="2521"/>
      <c r="AB472" s="2521"/>
      <c r="AC472" s="2521"/>
      <c r="AD472" s="2521"/>
      <c r="AE472" s="1377"/>
      <c r="AF472" s="2521"/>
      <c r="AG472" s="2521"/>
      <c r="AH472" s="2521"/>
      <c r="AI472" s="2521"/>
      <c r="AJ472" s="2521"/>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21"/>
      <c r="Z473" s="2521"/>
      <c r="AA473" s="2521"/>
      <c r="AB473" s="2521"/>
      <c r="AC473" s="2521"/>
      <c r="AD473" s="2521"/>
      <c r="AE473" s="1377"/>
      <c r="AF473" s="2521"/>
      <c r="AG473" s="2521"/>
      <c r="AH473" s="2521"/>
      <c r="AI473" s="2521"/>
      <c r="AJ473" s="2521"/>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22"/>
      <c r="Z474" s="2522"/>
      <c r="AA474" s="2522"/>
      <c r="AB474" s="2522"/>
      <c r="AC474" s="2522"/>
      <c r="AD474" s="2522"/>
      <c r="AE474" s="1380"/>
      <c r="AF474" s="2522"/>
      <c r="AG474" s="2522"/>
      <c r="AH474" s="2522"/>
      <c r="AI474" s="2522"/>
      <c r="AJ474" s="252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531" t="s">
        <v>329</v>
      </c>
      <c r="Z477" s="2531"/>
      <c r="AA477" s="2531"/>
      <c r="AB477" s="2531"/>
      <c r="AC477" s="2531"/>
      <c r="AD477" s="2532"/>
      <c r="AE477" s="1874"/>
      <c r="AF477" s="2555"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29">
        <f>+SUMIF(CDSPS_TK,AM479,CDSPS_CKC)</f>
        <v>0</v>
      </c>
      <c r="Z479" s="2529"/>
      <c r="AA479" s="2529"/>
      <c r="AB479" s="2529"/>
      <c r="AC479" s="2529"/>
      <c r="AD479" s="2529"/>
      <c r="AE479" s="1393"/>
      <c r="AF479" s="2529">
        <f>+SUMIF(CDSPS_TK,AM479,CDSPS_DKC)</f>
        <v>0</v>
      </c>
      <c r="AG479" s="2529"/>
      <c r="AH479" s="2529"/>
      <c r="AI479" s="2529"/>
      <c r="AJ479" s="2529"/>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29"/>
      <c r="Z480" s="2529"/>
      <c r="AA480" s="2529"/>
      <c r="AB480" s="2529"/>
      <c r="AC480" s="2529"/>
      <c r="AD480" s="2529"/>
      <c r="AE480" s="1393"/>
      <c r="AF480" s="2529"/>
      <c r="AG480" s="2529"/>
      <c r="AH480" s="2529"/>
      <c r="AI480" s="2529"/>
      <c r="AJ480" s="2529"/>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29"/>
      <c r="Z481" s="2529"/>
      <c r="AA481" s="2529"/>
      <c r="AB481" s="2529"/>
      <c r="AC481" s="2529"/>
      <c r="AD481" s="2529"/>
      <c r="AE481" s="1393"/>
      <c r="AF481" s="2529"/>
      <c r="AG481" s="2529"/>
      <c r="AH481" s="2529"/>
      <c r="AI481" s="2529"/>
      <c r="AJ481" s="2529"/>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29">
        <f>SUM(Y479:AC481)</f>
        <v>0</v>
      </c>
      <c r="Z482" s="2529"/>
      <c r="AA482" s="2529"/>
      <c r="AB482" s="2529"/>
      <c r="AC482" s="2529"/>
      <c r="AD482" s="2529"/>
      <c r="AE482" s="1393"/>
      <c r="AF482" s="2529">
        <f>SUM(AF479:AJ481)</f>
        <v>0</v>
      </c>
      <c r="AG482" s="2529"/>
      <c r="AH482" s="2529"/>
      <c r="AI482" s="2529"/>
      <c r="AJ482" s="2529"/>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21"/>
      <c r="Z483" s="2521"/>
      <c r="AA483" s="2521"/>
      <c r="AB483" s="2521"/>
      <c r="AC483" s="2521"/>
      <c r="AD483" s="2521"/>
      <c r="AE483" s="1377"/>
      <c r="AF483" s="2521"/>
      <c r="AG483" s="2521"/>
      <c r="AH483" s="2521"/>
      <c r="AI483" s="2521"/>
      <c r="AJ483" s="2521"/>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22"/>
      <c r="Z484" s="2522"/>
      <c r="AA484" s="2522"/>
      <c r="AB484" s="2522"/>
      <c r="AC484" s="2522"/>
      <c r="AD484" s="2522"/>
      <c r="AE484" s="1380"/>
      <c r="AF484" s="2522"/>
      <c r="AG484" s="2522"/>
      <c r="AH484" s="2522"/>
      <c r="AI484" s="2522"/>
      <c r="AJ484" s="252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531" t="s">
        <v>329</v>
      </c>
      <c r="Z487" s="2531"/>
      <c r="AA487" s="2531"/>
      <c r="AB487" s="2531"/>
      <c r="AC487" s="2531"/>
      <c r="AD487" s="2532"/>
      <c r="AE487" s="1874"/>
      <c r="AF487" s="2555"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21"/>
      <c r="O489" s="2521"/>
      <c r="P489" s="2521"/>
      <c r="Q489" s="2521"/>
      <c r="R489" s="2521"/>
      <c r="S489" s="2521"/>
      <c r="T489" s="2521"/>
      <c r="U489" s="2521"/>
      <c r="V489" s="1377"/>
      <c r="W489" s="1377"/>
      <c r="X489" s="1377"/>
      <c r="Y489" s="2529"/>
      <c r="Z489" s="2529"/>
      <c r="AA489" s="2529"/>
      <c r="AB489" s="2529"/>
      <c r="AC489" s="2529"/>
      <c r="AD489" s="2529"/>
      <c r="AE489" s="1393"/>
      <c r="AF489" s="2529"/>
      <c r="AG489" s="2529"/>
      <c r="AH489" s="2529"/>
      <c r="AI489" s="2529"/>
      <c r="AJ489" s="2529"/>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21"/>
      <c r="O490" s="2521"/>
      <c r="P490" s="2521"/>
      <c r="Q490" s="2521"/>
      <c r="R490" s="2521"/>
      <c r="S490" s="2521"/>
      <c r="T490" s="2521"/>
      <c r="U490" s="2521"/>
      <c r="V490" s="1377"/>
      <c r="W490" s="1377"/>
      <c r="X490" s="1377"/>
      <c r="Y490" s="2529"/>
      <c r="Z490" s="2529"/>
      <c r="AA490" s="2529"/>
      <c r="AB490" s="2529"/>
      <c r="AC490" s="2529"/>
      <c r="AD490" s="2529"/>
      <c r="AE490" s="1393"/>
      <c r="AF490" s="2529"/>
      <c r="AG490" s="2529"/>
      <c r="AH490" s="2529"/>
      <c r="AI490" s="2529"/>
      <c r="AJ490" s="2529"/>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21"/>
      <c r="O491" s="2521"/>
      <c r="P491" s="2521"/>
      <c r="Q491" s="2521"/>
      <c r="R491" s="2521"/>
      <c r="S491" s="2521"/>
      <c r="T491" s="2521"/>
      <c r="U491" s="2521"/>
      <c r="V491" s="1377"/>
      <c r="W491" s="1377"/>
      <c r="X491" s="1377"/>
      <c r="Y491" s="2529"/>
      <c r="Z491" s="2529"/>
      <c r="AA491" s="2529"/>
      <c r="AB491" s="2529"/>
      <c r="AC491" s="2529"/>
      <c r="AD491" s="2529"/>
      <c r="AE491" s="1393"/>
      <c r="AF491" s="2529"/>
      <c r="AG491" s="2529"/>
      <c r="AH491" s="2529"/>
      <c r="AI491" s="2529"/>
      <c r="AJ491" s="2529"/>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21"/>
      <c r="O492" s="2521"/>
      <c r="P492" s="2521"/>
      <c r="Q492" s="2521"/>
      <c r="R492" s="2521"/>
      <c r="S492" s="2521"/>
      <c r="T492" s="2521"/>
      <c r="U492" s="2521"/>
      <c r="V492" s="1377"/>
      <c r="W492" s="1377"/>
      <c r="X492" s="1377"/>
      <c r="Y492" s="2529"/>
      <c r="Z492" s="2529"/>
      <c r="AA492" s="2529"/>
      <c r="AB492" s="2529"/>
      <c r="AC492" s="2529"/>
      <c r="AD492" s="2529"/>
      <c r="AE492" s="1393"/>
      <c r="AF492" s="2529"/>
      <c r="AG492" s="2529"/>
      <c r="AH492" s="2529"/>
      <c r="AI492" s="2529"/>
      <c r="AJ492" s="2529"/>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21"/>
      <c r="O493" s="2521"/>
      <c r="P493" s="2521"/>
      <c r="Q493" s="2521"/>
      <c r="R493" s="2521"/>
      <c r="S493" s="2521"/>
      <c r="T493" s="2521"/>
      <c r="U493" s="2521"/>
      <c r="V493" s="1377"/>
      <c r="W493" s="1377"/>
      <c r="X493" s="1377"/>
      <c r="Y493" s="2529"/>
      <c r="Z493" s="2529"/>
      <c r="AA493" s="2529"/>
      <c r="AB493" s="2529"/>
      <c r="AC493" s="2529"/>
      <c r="AD493" s="2529"/>
      <c r="AE493" s="1393"/>
      <c r="AF493" s="2529"/>
      <c r="AG493" s="2529"/>
      <c r="AH493" s="2529"/>
      <c r="AI493" s="2529"/>
      <c r="AJ493" s="2529"/>
      <c r="AK493" s="1379"/>
      <c r="AL493" s="1453">
        <v>0</v>
      </c>
      <c r="AM493" s="1456"/>
      <c r="AN493" s="326"/>
    </row>
    <row r="494" spans="2:40" s="311" customFormat="1" ht="24" customHeight="1" x14ac:dyDescent="0.4">
      <c r="C494" s="2539" t="s">
        <v>2932</v>
      </c>
      <c r="D494" s="2540"/>
      <c r="E494" s="2540"/>
      <c r="F494" s="2540"/>
      <c r="G494" s="2541"/>
      <c r="H494" s="2541"/>
      <c r="I494" s="2541"/>
      <c r="J494" s="2541"/>
      <c r="K494" s="2541"/>
      <c r="L494" s="2541"/>
      <c r="M494" s="1377"/>
      <c r="N494" s="2521"/>
      <c r="O494" s="2521"/>
      <c r="P494" s="2521"/>
      <c r="Q494" s="2521"/>
      <c r="R494" s="2521"/>
      <c r="S494" s="2521"/>
      <c r="T494" s="2521"/>
      <c r="U494" s="2521"/>
      <c r="V494" s="1377"/>
      <c r="W494" s="1377"/>
      <c r="X494" s="1377"/>
      <c r="Y494" s="2529"/>
      <c r="Z494" s="2529"/>
      <c r="AA494" s="2529"/>
      <c r="AB494" s="2529"/>
      <c r="AC494" s="2529"/>
      <c r="AD494" s="2529"/>
      <c r="AE494" s="1393"/>
      <c r="AF494" s="2529"/>
      <c r="AG494" s="2529"/>
      <c r="AH494" s="2529"/>
      <c r="AI494" s="2529"/>
      <c r="AJ494" s="2529"/>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21"/>
      <c r="O495" s="2521"/>
      <c r="P495" s="2521"/>
      <c r="Q495" s="2521"/>
      <c r="R495" s="2521"/>
      <c r="S495" s="2521"/>
      <c r="T495" s="2521"/>
      <c r="U495" s="2521"/>
      <c r="V495" s="1377"/>
      <c r="W495" s="1377"/>
      <c r="X495" s="1377"/>
      <c r="Y495" s="2529"/>
      <c r="Z495" s="2529"/>
      <c r="AA495" s="2529"/>
      <c r="AB495" s="2529"/>
      <c r="AC495" s="2529"/>
      <c r="AD495" s="1393"/>
      <c r="AE495" s="1393"/>
      <c r="AF495" s="2529"/>
      <c r="AG495" s="2529"/>
      <c r="AH495" s="2529"/>
      <c r="AI495" s="2529"/>
      <c r="AJ495" s="2529"/>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87" t="s">
        <v>2938</v>
      </c>
      <c r="W534" s="2587"/>
      <c r="X534" s="2587"/>
      <c r="Y534" s="2587"/>
      <c r="Z534" s="2587"/>
      <c r="AA534" s="2587" t="s">
        <v>2939</v>
      </c>
      <c r="AB534" s="2587"/>
      <c r="AC534" s="2587"/>
      <c r="AD534" s="2587"/>
      <c r="AE534" s="2587"/>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36"/>
      <c r="R535" s="2536"/>
      <c r="S535" s="2536"/>
      <c r="T535" s="2536"/>
      <c r="U535" s="2536"/>
      <c r="V535" s="2535"/>
      <c r="W535" s="2535"/>
      <c r="X535" s="2535"/>
      <c r="Y535" s="2535"/>
      <c r="Z535" s="2535"/>
      <c r="AA535" s="2536"/>
      <c r="AB535" s="2536"/>
      <c r="AC535" s="2536"/>
      <c r="AD535" s="2536"/>
      <c r="AE535" s="2536"/>
      <c r="AF535" s="2535"/>
      <c r="AG535" s="2535"/>
      <c r="AH535" s="2535"/>
      <c r="AI535" s="2535"/>
      <c r="AJ535" s="2535"/>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29">
        <f>+VLOOKUP(AM536,Bang_CDSPS,3,0)</f>
        <v>0</v>
      </c>
      <c r="R536" s="2529"/>
      <c r="S536" s="2529"/>
      <c r="T536" s="2529"/>
      <c r="U536" s="2529"/>
      <c r="V536" s="2529">
        <f>+VLOOKUP(AM536,Bang_CDSPS,5,0)</f>
        <v>0</v>
      </c>
      <c r="W536" s="2529"/>
      <c r="X536" s="2529"/>
      <c r="Y536" s="2529"/>
      <c r="Z536" s="2529"/>
      <c r="AA536" s="2529">
        <f>+VLOOKUP(AM536,Bang_CDSPS,6,0)</f>
        <v>0</v>
      </c>
      <c r="AB536" s="2529"/>
      <c r="AC536" s="2529"/>
      <c r="AD536" s="2529"/>
      <c r="AE536" s="2529"/>
      <c r="AF536" s="2569">
        <f t="shared" ref="AF536:AF539" si="32">+Q536+V536-AA536</f>
        <v>0</v>
      </c>
      <c r="AG536" s="2569"/>
      <c r="AH536" s="2569"/>
      <c r="AI536" s="2569"/>
      <c r="AJ536" s="2569"/>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29">
        <f>+VLOOKUP(AM537,Bang_CDSPS,3,0)</f>
        <v>0</v>
      </c>
      <c r="R537" s="2529"/>
      <c r="S537" s="2529"/>
      <c r="T537" s="2529"/>
      <c r="U537" s="2529"/>
      <c r="V537" s="2529">
        <f>+VLOOKUP(AM537,Bang_CDSPS,5,0)</f>
        <v>0</v>
      </c>
      <c r="W537" s="2529"/>
      <c r="X537" s="2529"/>
      <c r="Y537" s="2529"/>
      <c r="Z537" s="2529"/>
      <c r="AA537" s="2529">
        <f>+VLOOKUP(AM537,Bang_CDSPS,6,0)</f>
        <v>0</v>
      </c>
      <c r="AB537" s="2529"/>
      <c r="AC537" s="2529"/>
      <c r="AD537" s="2529"/>
      <c r="AE537" s="2529"/>
      <c r="AF537" s="2569">
        <f t="shared" si="32"/>
        <v>0</v>
      </c>
      <c r="AG537" s="2569"/>
      <c r="AH537" s="2569"/>
      <c r="AI537" s="2569"/>
      <c r="AJ537" s="2569"/>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29">
        <f>+VLOOKUP(AM538,Bang_CDSPS,3,0)</f>
        <v>0</v>
      </c>
      <c r="R538" s="2529"/>
      <c r="S538" s="2529"/>
      <c r="T538" s="2529"/>
      <c r="U538" s="2529"/>
      <c r="V538" s="2529">
        <f>+VLOOKUP(AM538,Bang_CDSPS,5,0)</f>
        <v>0</v>
      </c>
      <c r="W538" s="2529"/>
      <c r="X538" s="2529"/>
      <c r="Y538" s="2529"/>
      <c r="Z538" s="2529"/>
      <c r="AA538" s="2529">
        <f>+VLOOKUP(AM538,Bang_CDSPS,6,0)</f>
        <v>0</v>
      </c>
      <c r="AB538" s="2529"/>
      <c r="AC538" s="2529"/>
      <c r="AD538" s="2529"/>
      <c r="AE538" s="2529"/>
      <c r="AF538" s="2569">
        <f t="shared" si="32"/>
        <v>0</v>
      </c>
      <c r="AG538" s="2569"/>
      <c r="AH538" s="2569"/>
      <c r="AI538" s="2569"/>
      <c r="AJ538" s="2569"/>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29">
        <f>+VLOOKUP(AM539,Bang_CDSPS,3,0)</f>
        <v>0</v>
      </c>
      <c r="R539" s="2529"/>
      <c r="S539" s="2529"/>
      <c r="T539" s="2529"/>
      <c r="U539" s="2529"/>
      <c r="V539" s="2529">
        <f>+VLOOKUP(AM539,Bang_CDSPS,5,0)</f>
        <v>0</v>
      </c>
      <c r="W539" s="2529"/>
      <c r="X539" s="2529"/>
      <c r="Y539" s="2529"/>
      <c r="Z539" s="2529"/>
      <c r="AA539" s="2529">
        <f>+VLOOKUP(AM539,Bang_CDSPS,6,0)</f>
        <v>0</v>
      </c>
      <c r="AB539" s="2529"/>
      <c r="AC539" s="2529"/>
      <c r="AD539" s="2529"/>
      <c r="AE539" s="2529"/>
      <c r="AF539" s="2569">
        <f t="shared" si="32"/>
        <v>0</v>
      </c>
      <c r="AG539" s="2569"/>
      <c r="AH539" s="2569"/>
      <c r="AI539" s="2569"/>
      <c r="AJ539" s="2569"/>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29">
        <f>SUM(Q536:U539)</f>
        <v>0</v>
      </c>
      <c r="R540" s="2529"/>
      <c r="S540" s="2529"/>
      <c r="T540" s="2529"/>
      <c r="U540" s="2529"/>
      <c r="V540" s="2529">
        <f t="shared" ref="V540" si="33">SUM(V536:Z539)</f>
        <v>0</v>
      </c>
      <c r="W540" s="2529"/>
      <c r="X540" s="2529"/>
      <c r="Y540" s="2529"/>
      <c r="Z540" s="2529"/>
      <c r="AA540" s="2529">
        <f t="shared" ref="AA540" si="34">SUM(AA536:AE539)</f>
        <v>0</v>
      </c>
      <c r="AB540" s="2529"/>
      <c r="AC540" s="2529"/>
      <c r="AD540" s="2529"/>
      <c r="AE540" s="2529"/>
      <c r="AF540" s="2529">
        <f t="shared" ref="AF540" si="35">SUM(AF536:AJ539)</f>
        <v>0</v>
      </c>
      <c r="AG540" s="2529"/>
      <c r="AH540" s="2529"/>
      <c r="AI540" s="2529"/>
      <c r="AJ540" s="2529"/>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22"/>
      <c r="Z541" s="2522"/>
      <c r="AA541" s="2522"/>
      <c r="AB541" s="2522"/>
      <c r="AC541" s="2522"/>
      <c r="AD541" s="1380"/>
      <c r="AE541" s="1380"/>
      <c r="AF541" s="2522"/>
      <c r="AG541" s="2522"/>
      <c r="AH541" s="2522"/>
      <c r="AI541" s="2522"/>
      <c r="AJ541" s="252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555"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36"/>
      <c r="Z545" s="2536"/>
      <c r="AA545" s="2536"/>
      <c r="AB545" s="2536"/>
      <c r="AC545" s="2536"/>
      <c r="AD545" s="2536"/>
      <c r="AE545" s="1375"/>
      <c r="AF545" s="2536"/>
      <c r="AG545" s="2536"/>
      <c r="AH545" s="2536"/>
      <c r="AI545" s="2536"/>
      <c r="AJ545" s="2536"/>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21"/>
      <c r="Z546" s="2521"/>
      <c r="AA546" s="2521"/>
      <c r="AB546" s="2521"/>
      <c r="AC546" s="2521"/>
      <c r="AD546" s="2521"/>
      <c r="AE546" s="1377"/>
      <c r="AF546" s="2521"/>
      <c r="AG546" s="2521"/>
      <c r="AH546" s="2521"/>
      <c r="AI546" s="2521"/>
      <c r="AJ546" s="2521"/>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21"/>
      <c r="Z547" s="2521"/>
      <c r="AA547" s="2521"/>
      <c r="AB547" s="2521"/>
      <c r="AC547" s="2521"/>
      <c r="AD547" s="2521"/>
      <c r="AE547" s="1377"/>
      <c r="AF547" s="2521"/>
      <c r="AG547" s="2521"/>
      <c r="AH547" s="2521"/>
      <c r="AI547" s="2521"/>
      <c r="AJ547" s="2521"/>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21"/>
      <c r="Z548" s="2521"/>
      <c r="AA548" s="2521"/>
      <c r="AB548" s="2521"/>
      <c r="AC548" s="2521"/>
      <c r="AD548" s="2521"/>
      <c r="AE548" s="1377"/>
      <c r="AF548" s="2521"/>
      <c r="AG548" s="2521"/>
      <c r="AH548" s="2521"/>
      <c r="AI548" s="2521"/>
      <c r="AJ548" s="2521"/>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21"/>
      <c r="Z549" s="2521"/>
      <c r="AA549" s="2521"/>
      <c r="AB549" s="2521"/>
      <c r="AC549" s="2521"/>
      <c r="AD549" s="2521"/>
      <c r="AE549" s="1377"/>
      <c r="AF549" s="2521"/>
      <c r="AG549" s="2521"/>
      <c r="AH549" s="2521"/>
      <c r="AI549" s="2521"/>
      <c r="AJ549" s="2521"/>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21"/>
      <c r="Z550" s="2521"/>
      <c r="AA550" s="2521"/>
      <c r="AB550" s="2521"/>
      <c r="AC550" s="2521"/>
      <c r="AD550" s="2521"/>
      <c r="AE550" s="1377"/>
      <c r="AF550" s="2521"/>
      <c r="AG550" s="2521"/>
      <c r="AH550" s="2521"/>
      <c r="AI550" s="2521"/>
      <c r="AJ550" s="2521"/>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60"/>
      <c r="Z551" s="2560"/>
      <c r="AA551" s="2560"/>
      <c r="AB551" s="2560"/>
      <c r="AC551" s="2560"/>
      <c r="AD551" s="2560"/>
      <c r="AE551" s="1395"/>
      <c r="AF551" s="2560"/>
      <c r="AG551" s="2560"/>
      <c r="AH551" s="2560"/>
      <c r="AI551" s="2560"/>
      <c r="AJ551" s="2560"/>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555"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36"/>
      <c r="Z553" s="2536"/>
      <c r="AA553" s="2536"/>
      <c r="AB553" s="2536"/>
      <c r="AC553" s="2536"/>
      <c r="AD553" s="2536"/>
      <c r="AE553" s="1375"/>
      <c r="AF553" s="2536"/>
      <c r="AG553" s="2536"/>
      <c r="AH553" s="2536"/>
      <c r="AI553" s="2536"/>
      <c r="AJ553" s="2536"/>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21"/>
      <c r="Z554" s="2521"/>
      <c r="AA554" s="2521"/>
      <c r="AB554" s="2521"/>
      <c r="AC554" s="2521"/>
      <c r="AD554" s="2521"/>
      <c r="AE554" s="1377"/>
      <c r="AF554" s="2521"/>
      <c r="AG554" s="2521"/>
      <c r="AH554" s="2521"/>
      <c r="AI554" s="2521"/>
      <c r="AJ554" s="2521"/>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22"/>
      <c r="Z555" s="2522"/>
      <c r="AA555" s="2522"/>
      <c r="AB555" s="2522"/>
      <c r="AC555" s="2522"/>
      <c r="AD555" s="1380"/>
      <c r="AE555" s="1380"/>
      <c r="AF555" s="2522"/>
      <c r="AG555" s="2522"/>
      <c r="AH555" s="2522"/>
      <c r="AI555" s="2522"/>
      <c r="AJ555" s="252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581" t="s">
        <v>332</v>
      </c>
      <c r="D560" s="2582"/>
      <c r="E560" s="2582"/>
      <c r="F560" s="2582"/>
      <c r="G560" s="2582"/>
      <c r="H560" s="2582"/>
      <c r="I560" s="2582"/>
      <c r="J560" s="2582"/>
      <c r="K560" s="2585" t="s">
        <v>1304</v>
      </c>
      <c r="L560" s="2585"/>
      <c r="M560" s="2585"/>
      <c r="N560" s="2585"/>
      <c r="O560" s="2585"/>
      <c r="P560" s="2585"/>
      <c r="Q560" s="2585"/>
      <c r="R560" s="2585"/>
      <c r="S560" s="2585"/>
      <c r="T560" s="2585"/>
      <c r="U560" s="2585"/>
      <c r="V560" s="2585"/>
      <c r="W560" s="2585"/>
      <c r="X560" s="2585"/>
      <c r="Y560" s="2585"/>
      <c r="Z560" s="2585"/>
      <c r="AA560" s="2585"/>
      <c r="AB560" s="2585"/>
      <c r="AC560" s="2585"/>
      <c r="AD560" s="2585"/>
      <c r="AE560" s="2585"/>
      <c r="AF560" s="2585"/>
      <c r="AG560" s="2585"/>
      <c r="AH560" s="2585"/>
      <c r="AI560" s="2585"/>
      <c r="AJ560" s="2585"/>
      <c r="AK560" s="2586"/>
      <c r="AL560" s="1453">
        <f>IF($AL$569&gt;0,1,0)</f>
        <v>0</v>
      </c>
      <c r="AM560" s="1456"/>
      <c r="AN560" s="326"/>
    </row>
    <row r="561" spans="3:40" s="311" customFormat="1" ht="30" customHeight="1" x14ac:dyDescent="0.4">
      <c r="C561" s="2583"/>
      <c r="D561" s="2584"/>
      <c r="E561" s="2584"/>
      <c r="F561" s="2584"/>
      <c r="G561" s="2584"/>
      <c r="H561" s="2584"/>
      <c r="I561" s="2584"/>
      <c r="J561" s="2584"/>
      <c r="K561" s="2577" t="s">
        <v>1124</v>
      </c>
      <c r="L561" s="2577"/>
      <c r="M561" s="2577"/>
      <c r="N561" s="2577" t="s">
        <v>1125</v>
      </c>
      <c r="O561" s="2577"/>
      <c r="P561" s="2577"/>
      <c r="Q561" s="2577" t="s">
        <v>1126</v>
      </c>
      <c r="R561" s="2577"/>
      <c r="S561" s="2577"/>
      <c r="T561" s="2577" t="s">
        <v>1305</v>
      </c>
      <c r="U561" s="2577"/>
      <c r="V561" s="2577"/>
      <c r="W561" s="2577" t="s">
        <v>1306</v>
      </c>
      <c r="X561" s="2577"/>
      <c r="Y561" s="2577"/>
      <c r="Z561" s="2577" t="s">
        <v>2946</v>
      </c>
      <c r="AA561" s="2577"/>
      <c r="AB561" s="2577"/>
      <c r="AC561" s="2577" t="s">
        <v>2947</v>
      </c>
      <c r="AD561" s="2577"/>
      <c r="AE561" s="2577"/>
      <c r="AF561" s="2577" t="s">
        <v>1307</v>
      </c>
      <c r="AG561" s="2577"/>
      <c r="AH561" s="2577"/>
      <c r="AI561" s="2577" t="s">
        <v>331</v>
      </c>
      <c r="AJ561" s="2577"/>
      <c r="AK561" s="2578"/>
      <c r="AL561" s="1453">
        <f>IF($AL$569&gt;0,1,0)</f>
        <v>0</v>
      </c>
      <c r="AM561" s="1456"/>
      <c r="AN561" s="317"/>
    </row>
    <row r="562" spans="3:40" s="323" customFormat="1" x14ac:dyDescent="0.4">
      <c r="C562" s="2579" t="s">
        <v>337</v>
      </c>
      <c r="D562" s="2580"/>
      <c r="E562" s="2580"/>
      <c r="F562" s="2580"/>
      <c r="G562" s="2536"/>
      <c r="H562" s="2536"/>
      <c r="I562" s="2536"/>
      <c r="J562" s="2536"/>
      <c r="K562" s="2575">
        <f>+VLOOKUP(K559,Bang_CDSPSNT,4,0)/1000</f>
        <v>0</v>
      </c>
      <c r="L562" s="2575"/>
      <c r="M562" s="2575"/>
      <c r="N562" s="2575">
        <f>+VLOOKUP(N559,Bang_CDSPSNT,4,0)/1000-VLOOKUP(N559,Bang_CDSPSNT,3,0)/1000</f>
        <v>0</v>
      </c>
      <c r="O562" s="2575"/>
      <c r="P562" s="2575"/>
      <c r="Q562" s="2575">
        <f>+VLOOKUP(Q559,Bang_CDSPSNT,4,0)/1000</f>
        <v>0</v>
      </c>
      <c r="R562" s="2575"/>
      <c r="S562" s="2575"/>
      <c r="T562" s="2575">
        <f>+VLOOKUP(T559,Bang_CDSPSNT,4,0)/1000</f>
        <v>0</v>
      </c>
      <c r="U562" s="2575"/>
      <c r="V562" s="2575"/>
      <c r="W562" s="2575">
        <f>+VLOOKUP(W559,Bang_CDSPSNT,4,0)/1000-VLOOKUP(W559,Bang_CDSPSNT,3,0)/1000</f>
        <v>0</v>
      </c>
      <c r="X562" s="2575"/>
      <c r="Y562" s="2575"/>
      <c r="Z562" s="2575">
        <f>+VLOOKUP(Z559,Bang_CDSPSNT,4,0)/1000-VLOOKUP(Z559,Bang_CDSPSNT,3,0)/1000</f>
        <v>0</v>
      </c>
      <c r="AA562" s="2575"/>
      <c r="AB562" s="2575"/>
      <c r="AC562" s="2575">
        <f>+VLOOKUP(AC559,Bang_CDSPSNT,4,0)/1000-VLOOKUP(AC559,Bang_CDSPSNT,3,0)/1000</f>
        <v>0</v>
      </c>
      <c r="AD562" s="2575"/>
      <c r="AE562" s="2575"/>
      <c r="AF562" s="2575">
        <f>+VLOOKUP(AF559,Bang_CDSPSNT,4,0)/1000</f>
        <v>0</v>
      </c>
      <c r="AG562" s="2575"/>
      <c r="AH562" s="2575"/>
      <c r="AI562" s="2575">
        <f>SUM(K562:AH562)</f>
        <v>0</v>
      </c>
      <c r="AJ562" s="2575"/>
      <c r="AK562" s="2576"/>
      <c r="AL562" s="1453">
        <f t="shared" ref="AL562:AL568" si="36">IF(SUM(K562:AK562)&gt;1,1,0)</f>
        <v>0</v>
      </c>
      <c r="AM562" s="1456"/>
      <c r="AN562" s="326"/>
    </row>
    <row r="563" spans="3:40" s="311" customFormat="1" x14ac:dyDescent="0.4">
      <c r="C563" s="2539" t="s">
        <v>2948</v>
      </c>
      <c r="D563" s="2574"/>
      <c r="E563" s="2574"/>
      <c r="F563" s="2574"/>
      <c r="G563" s="2521"/>
      <c r="H563" s="2521"/>
      <c r="I563" s="2521"/>
      <c r="J563" s="2521"/>
      <c r="K563" s="2569">
        <f>+VLOOKUP(K559,Bang_CDSPSNT,6,0)/1000</f>
        <v>0</v>
      </c>
      <c r="L563" s="2569"/>
      <c r="M563" s="2569"/>
      <c r="N563" s="2569">
        <v>0</v>
      </c>
      <c r="O563" s="2569"/>
      <c r="P563" s="2569"/>
      <c r="Q563" s="2569">
        <v>0</v>
      </c>
      <c r="R563" s="2569"/>
      <c r="S563" s="2569"/>
      <c r="T563" s="2569">
        <v>0</v>
      </c>
      <c r="U563" s="2569"/>
      <c r="V563" s="2569"/>
      <c r="W563" s="2569"/>
      <c r="X563" s="2569"/>
      <c r="Y563" s="2569"/>
      <c r="Z563" s="2569"/>
      <c r="AA563" s="2569"/>
      <c r="AB563" s="2569"/>
      <c r="AC563" s="2569"/>
      <c r="AD563" s="2569"/>
      <c r="AE563" s="2569"/>
      <c r="AF563" s="2569"/>
      <c r="AG563" s="2569"/>
      <c r="AH563" s="2569"/>
      <c r="AI563" s="2569">
        <f>SUM(K563:AH563)</f>
        <v>0</v>
      </c>
      <c r="AJ563" s="2569"/>
      <c r="AK563" s="2570"/>
      <c r="AL563" s="1453">
        <f t="shared" si="36"/>
        <v>0</v>
      </c>
      <c r="AM563" s="1456"/>
      <c r="AN563" s="317"/>
    </row>
    <row r="564" spans="3:40" s="311" customFormat="1" x14ac:dyDescent="0.4">
      <c r="C564" s="2539" t="s">
        <v>2949</v>
      </c>
      <c r="D564" s="2574"/>
      <c r="E564" s="2574"/>
      <c r="F564" s="2574"/>
      <c r="G564" s="2521"/>
      <c r="H564" s="2521"/>
      <c r="I564" s="2521"/>
      <c r="J564" s="2521"/>
      <c r="K564" s="2569"/>
      <c r="L564" s="2569"/>
      <c r="M564" s="2569"/>
      <c r="N564" s="2569"/>
      <c r="O564" s="2569"/>
      <c r="P564" s="2569"/>
      <c r="Q564" s="2569"/>
      <c r="R564" s="2569"/>
      <c r="S564" s="2569"/>
      <c r="T564" s="2569"/>
      <c r="U564" s="2569"/>
      <c r="V564" s="2569"/>
      <c r="W564" s="2569"/>
      <c r="X564" s="2569"/>
      <c r="Y564" s="2569"/>
      <c r="Z564" s="2569"/>
      <c r="AA564" s="2569"/>
      <c r="AB564" s="2569"/>
      <c r="AC564" s="2569">
        <f>+MAX(VLOOKUP(AC559,Bang_CDSPSNT,6,0)-VLOOKUP(AC559,Bang_CDSPSNT,5,0),0)/1000</f>
        <v>0</v>
      </c>
      <c r="AD564" s="2569"/>
      <c r="AE564" s="2569"/>
      <c r="AF564" s="2569"/>
      <c r="AG564" s="2569"/>
      <c r="AH564" s="2569"/>
      <c r="AI564" s="2569">
        <f t="shared" ref="AI564:AI576" si="37">SUM(K564:AH564)</f>
        <v>0</v>
      </c>
      <c r="AJ564" s="2569"/>
      <c r="AK564" s="2570"/>
      <c r="AL564" s="1453">
        <f t="shared" si="36"/>
        <v>0</v>
      </c>
      <c r="AM564" s="1456"/>
      <c r="AN564" s="317"/>
    </row>
    <row r="565" spans="3:40" s="311" customFormat="1" x14ac:dyDescent="0.4">
      <c r="C565" s="2573" t="s">
        <v>2831</v>
      </c>
      <c r="D565" s="2574"/>
      <c r="E565" s="2574"/>
      <c r="F565" s="2574"/>
      <c r="G565" s="2521"/>
      <c r="H565" s="2521"/>
      <c r="I565" s="2521"/>
      <c r="J565" s="2521"/>
      <c r="K565" s="2569"/>
      <c r="L565" s="2569"/>
      <c r="M565" s="2569"/>
      <c r="N565" s="2569"/>
      <c r="O565" s="2569"/>
      <c r="P565" s="2569"/>
      <c r="Q565" s="2569"/>
      <c r="R565" s="2569"/>
      <c r="S565" s="2569"/>
      <c r="T565" s="2569"/>
      <c r="U565" s="2569"/>
      <c r="V565" s="2569"/>
      <c r="W565" s="2569"/>
      <c r="X565" s="2569"/>
      <c r="Y565" s="2569"/>
      <c r="Z565" s="2569"/>
      <c r="AA565" s="2569"/>
      <c r="AB565" s="2569"/>
      <c r="AC565" s="2569"/>
      <c r="AD565" s="2569"/>
      <c r="AE565" s="2569"/>
      <c r="AF565" s="2569"/>
      <c r="AG565" s="2569"/>
      <c r="AH565" s="2569"/>
      <c r="AI565" s="2569">
        <f t="shared" si="37"/>
        <v>0</v>
      </c>
      <c r="AJ565" s="2569"/>
      <c r="AK565" s="2570"/>
      <c r="AL565" s="1453">
        <f t="shared" si="36"/>
        <v>0</v>
      </c>
      <c r="AM565" s="1456"/>
      <c r="AN565" s="317"/>
    </row>
    <row r="566" spans="3:40" s="311" customFormat="1" x14ac:dyDescent="0.4">
      <c r="C566" s="2573" t="s">
        <v>2950</v>
      </c>
      <c r="D566" s="2574"/>
      <c r="E566" s="2574"/>
      <c r="F566" s="2574"/>
      <c r="G566" s="2521"/>
      <c r="H566" s="2521"/>
      <c r="I566" s="2521"/>
      <c r="J566" s="2521"/>
      <c r="K566" s="2569"/>
      <c r="L566" s="2569"/>
      <c r="M566" s="2569"/>
      <c r="N566" s="2569"/>
      <c r="O566" s="2569"/>
      <c r="P566" s="2569"/>
      <c r="Q566" s="2569"/>
      <c r="R566" s="2569"/>
      <c r="S566" s="2569"/>
      <c r="T566" s="2569"/>
      <c r="U566" s="2569"/>
      <c r="V566" s="2569"/>
      <c r="W566" s="2569"/>
      <c r="X566" s="2569"/>
      <c r="Y566" s="2569"/>
      <c r="Z566" s="2569"/>
      <c r="AA566" s="2569"/>
      <c r="AB566" s="2569"/>
      <c r="AC566" s="2569"/>
      <c r="AD566" s="2569"/>
      <c r="AE566" s="2569"/>
      <c r="AF566" s="2569"/>
      <c r="AG566" s="2569"/>
      <c r="AH566" s="2569"/>
      <c r="AI566" s="2569">
        <f t="shared" si="37"/>
        <v>0</v>
      </c>
      <c r="AJ566" s="2569"/>
      <c r="AK566" s="2570"/>
      <c r="AL566" s="1453">
        <f t="shared" si="36"/>
        <v>0</v>
      </c>
      <c r="AM566" s="1456"/>
      <c r="AN566" s="317"/>
    </row>
    <row r="567" spans="3:40" s="311" customFormat="1" x14ac:dyDescent="0.4">
      <c r="C567" s="2573" t="s">
        <v>2951</v>
      </c>
      <c r="D567" s="2574"/>
      <c r="E567" s="2574"/>
      <c r="F567" s="2574"/>
      <c r="G567" s="2521"/>
      <c r="H567" s="2521"/>
      <c r="I567" s="2521"/>
      <c r="J567" s="2521"/>
      <c r="K567" s="2569"/>
      <c r="L567" s="2569"/>
      <c r="M567" s="2569"/>
      <c r="N567" s="2569"/>
      <c r="O567" s="2569"/>
      <c r="P567" s="2569"/>
      <c r="Q567" s="2569"/>
      <c r="R567" s="2569"/>
      <c r="S567" s="2569"/>
      <c r="T567" s="2569"/>
      <c r="U567" s="2569"/>
      <c r="V567" s="2569"/>
      <c r="W567" s="2569"/>
      <c r="X567" s="2569"/>
      <c r="Y567" s="2569"/>
      <c r="Z567" s="2569"/>
      <c r="AA567" s="2569"/>
      <c r="AB567" s="2569"/>
      <c r="AC567" s="2569">
        <f>+MAX(VLOOKUP(AC559,Bang_CDSPSNT,5,0)-VLOOKUP(AC559,Bang_CDSPSNT,6,0),0)/1000</f>
        <v>0</v>
      </c>
      <c r="AD567" s="2569"/>
      <c r="AE567" s="2569"/>
      <c r="AF567" s="2569"/>
      <c r="AG567" s="2569"/>
      <c r="AH567" s="2569"/>
      <c r="AI567" s="2569">
        <f t="shared" si="37"/>
        <v>0</v>
      </c>
      <c r="AJ567" s="2569"/>
      <c r="AK567" s="2570"/>
      <c r="AL567" s="1453">
        <f t="shared" si="36"/>
        <v>0</v>
      </c>
      <c r="AM567" s="1456"/>
      <c r="AN567" s="317"/>
    </row>
    <row r="568" spans="3:40" s="311" customFormat="1" x14ac:dyDescent="0.4">
      <c r="C568" s="2573" t="s">
        <v>2834</v>
      </c>
      <c r="D568" s="2574"/>
      <c r="E568" s="2574"/>
      <c r="F568" s="2574"/>
      <c r="G568" s="2521"/>
      <c r="H568" s="2521"/>
      <c r="I568" s="2521"/>
      <c r="J568" s="2521"/>
      <c r="K568" s="2569"/>
      <c r="L568" s="2569"/>
      <c r="M568" s="2569"/>
      <c r="N568" s="2569"/>
      <c r="O568" s="2569"/>
      <c r="P568" s="2569"/>
      <c r="Q568" s="2569"/>
      <c r="R568" s="2569"/>
      <c r="S568" s="2569"/>
      <c r="T568" s="2569"/>
      <c r="U568" s="2569"/>
      <c r="V568" s="2569"/>
      <c r="W568" s="2569"/>
      <c r="X568" s="2569"/>
      <c r="Y568" s="2569"/>
      <c r="Z568" s="2569"/>
      <c r="AA568" s="2569"/>
      <c r="AB568" s="2569"/>
      <c r="AC568" s="2569"/>
      <c r="AD568" s="2569"/>
      <c r="AE568" s="2569"/>
      <c r="AF568" s="2569"/>
      <c r="AG568" s="2569"/>
      <c r="AH568" s="2569"/>
      <c r="AI568" s="2569">
        <f t="shared" si="37"/>
        <v>0</v>
      </c>
      <c r="AJ568" s="2569"/>
      <c r="AK568" s="2570"/>
      <c r="AL568" s="1453">
        <f t="shared" si="36"/>
        <v>0</v>
      </c>
      <c r="AM568" s="1456"/>
      <c r="AN568" s="317"/>
    </row>
    <row r="569" spans="3:40" s="323" customFormat="1" x14ac:dyDescent="0.4">
      <c r="C569" s="2573" t="s">
        <v>338</v>
      </c>
      <c r="D569" s="2574"/>
      <c r="E569" s="2574"/>
      <c r="F569" s="2574"/>
      <c r="G569" s="2521"/>
      <c r="H569" s="2521"/>
      <c r="I569" s="2521"/>
      <c r="J569" s="2521"/>
      <c r="K569" s="2569">
        <f>+SUM(K562:M565)-SUM(K566:M568)</f>
        <v>0</v>
      </c>
      <c r="L569" s="2569"/>
      <c r="M569" s="2569"/>
      <c r="N569" s="2569">
        <f>+SUM(N562:P565)-SUM(N566:P568)</f>
        <v>0</v>
      </c>
      <c r="O569" s="2569"/>
      <c r="P569" s="2569"/>
      <c r="Q569" s="2569">
        <f>+SUM(Q562:S565)-SUM(Q566:S568)</f>
        <v>0</v>
      </c>
      <c r="R569" s="2569"/>
      <c r="S569" s="2569"/>
      <c r="T569" s="2569">
        <f>+SUM(T562:V565)-SUM(T566:V568)</f>
        <v>0</v>
      </c>
      <c r="U569" s="2569"/>
      <c r="V569" s="2569"/>
      <c r="W569" s="2569">
        <f>+SUM(W562:Y565)-SUM(W566:Y568)</f>
        <v>0</v>
      </c>
      <c r="X569" s="2569"/>
      <c r="Y569" s="2569"/>
      <c r="Z569" s="2569">
        <f>+SUM(Z562:AB565)-SUM(Z566:AB568)</f>
        <v>0</v>
      </c>
      <c r="AA569" s="2569"/>
      <c r="AB569" s="2569"/>
      <c r="AC569" s="2569">
        <f>+SUM(AC562:AE565)-SUM(AC566:AE568)</f>
        <v>0</v>
      </c>
      <c r="AD569" s="2569"/>
      <c r="AE569" s="2569"/>
      <c r="AF569" s="2569">
        <f>+SUM(AF562:AH565)-SUM(AF566:AH568)</f>
        <v>0</v>
      </c>
      <c r="AG569" s="2569"/>
      <c r="AH569" s="2569"/>
      <c r="AI569" s="2569">
        <f t="shared" si="37"/>
        <v>0</v>
      </c>
      <c r="AJ569" s="2569"/>
      <c r="AK569" s="2570"/>
      <c r="AL569" s="1453">
        <f>IF(SUM(K569:AK569)&gt;1,1,0)</f>
        <v>0</v>
      </c>
      <c r="AM569" s="1460">
        <f>+AI569*1000-CDKT!I131</f>
        <v>0</v>
      </c>
      <c r="AN569" s="326"/>
    </row>
    <row r="570" spans="3:40" s="311" customFormat="1" x14ac:dyDescent="0.4">
      <c r="C570" s="2573" t="s">
        <v>2952</v>
      </c>
      <c r="D570" s="2574"/>
      <c r="E570" s="2574"/>
      <c r="F570" s="2574"/>
      <c r="G570" s="2521"/>
      <c r="H570" s="2521"/>
      <c r="I570" s="2521"/>
      <c r="J570" s="2521"/>
      <c r="K570" s="2569">
        <f>+VLOOKUP(K559,Bang_CDSPS,6,0)/1000</f>
        <v>0</v>
      </c>
      <c r="L570" s="2569"/>
      <c r="M570" s="2569"/>
      <c r="N570" s="2569">
        <f>+VLOOKUP(N559,Bang_CDSPS,6,0)/1000</f>
        <v>0</v>
      </c>
      <c r="O570" s="2569"/>
      <c r="P570" s="2569"/>
      <c r="Q570" s="2569">
        <f>+VLOOKUP(Q559,Bang_CDSPS,6,0)/1000</f>
        <v>0</v>
      </c>
      <c r="R570" s="2569"/>
      <c r="S570" s="2569"/>
      <c r="T570" s="2569">
        <f>+VLOOKUP(T559,Bang_CDSPS,6,0)/1000</f>
        <v>0</v>
      </c>
      <c r="U570" s="2569"/>
      <c r="V570" s="2569"/>
      <c r="W570" s="2569">
        <f>+VLOOKUP(W559,Bang_CDSPS,6,0)/1000</f>
        <v>0</v>
      </c>
      <c r="X570" s="2569"/>
      <c r="Y570" s="2569"/>
      <c r="Z570" s="2569">
        <f>+VLOOKUP(Z559,Bang_CDSPS,6,0)/1000</f>
        <v>0</v>
      </c>
      <c r="AA570" s="2569"/>
      <c r="AB570" s="2569"/>
      <c r="AC570" s="2569"/>
      <c r="AD570" s="2569"/>
      <c r="AE570" s="2569"/>
      <c r="AF570" s="2569">
        <f>+VLOOKUP(AF559,Bang_CDSPS,6,0)</f>
        <v>0</v>
      </c>
      <c r="AG570" s="2569"/>
      <c r="AH570" s="2569"/>
      <c r="AI570" s="2569">
        <f t="shared" si="37"/>
        <v>0</v>
      </c>
      <c r="AJ570" s="2569"/>
      <c r="AK570" s="2570"/>
      <c r="AL570" s="1453">
        <f t="shared" ref="AL570:AL576" si="38">IF(SUM(K570:AK570)&gt;1,1,0)</f>
        <v>0</v>
      </c>
      <c r="AM570" s="1456"/>
      <c r="AN570" s="317"/>
    </row>
    <row r="571" spans="3:40" s="311" customFormat="1" x14ac:dyDescent="0.4">
      <c r="C571" s="2573" t="s">
        <v>2953</v>
      </c>
      <c r="D571" s="2574"/>
      <c r="E571" s="2574"/>
      <c r="F571" s="2574"/>
      <c r="G571" s="2521"/>
      <c r="H571" s="2521"/>
      <c r="I571" s="2521"/>
      <c r="J571" s="2521"/>
      <c r="K571" s="2569"/>
      <c r="L571" s="2569"/>
      <c r="M571" s="2569"/>
      <c r="N571" s="2569"/>
      <c r="O571" s="2569"/>
      <c r="P571" s="2569"/>
      <c r="Q571" s="2569"/>
      <c r="R571" s="2569"/>
      <c r="S571" s="2569"/>
      <c r="T571" s="2569"/>
      <c r="U571" s="2569"/>
      <c r="V571" s="2569"/>
      <c r="W571" s="2569"/>
      <c r="X571" s="2569"/>
      <c r="Y571" s="2569"/>
      <c r="Z571" s="2569"/>
      <c r="AA571" s="2569"/>
      <c r="AB571" s="2569"/>
      <c r="AC571" s="2569">
        <f>+VLOOKUP(4212,Bang_CDSPS,8,0)/1000</f>
        <v>0</v>
      </c>
      <c r="AD571" s="2569"/>
      <c r="AE571" s="2569"/>
      <c r="AF571" s="2569"/>
      <c r="AG571" s="2569"/>
      <c r="AH571" s="2569"/>
      <c r="AI571" s="2569">
        <f t="shared" si="37"/>
        <v>0</v>
      </c>
      <c r="AJ571" s="2569"/>
      <c r="AK571" s="2570"/>
      <c r="AL571" s="1453">
        <f t="shared" si="38"/>
        <v>0</v>
      </c>
      <c r="AM571" s="1456"/>
      <c r="AN571" s="317"/>
    </row>
    <row r="572" spans="3:40" s="311" customFormat="1" x14ac:dyDescent="0.4">
      <c r="C572" s="2573" t="s">
        <v>2831</v>
      </c>
      <c r="D572" s="2574"/>
      <c r="E572" s="2574"/>
      <c r="F572" s="2574"/>
      <c r="G572" s="2521"/>
      <c r="H572" s="2521"/>
      <c r="I572" s="2521"/>
      <c r="J572" s="2521"/>
      <c r="K572" s="2569"/>
      <c r="L572" s="2569"/>
      <c r="M572" s="2569"/>
      <c r="N572" s="2569"/>
      <c r="O572" s="2569"/>
      <c r="P572" s="2569"/>
      <c r="Q572" s="2569"/>
      <c r="R572" s="2569"/>
      <c r="S572" s="2569"/>
      <c r="T572" s="2569"/>
      <c r="U572" s="2569"/>
      <c r="V572" s="2569"/>
      <c r="W572" s="2569"/>
      <c r="X572" s="2569"/>
      <c r="Y572" s="2569"/>
      <c r="Z572" s="2569"/>
      <c r="AA572" s="2569"/>
      <c r="AB572" s="2569"/>
      <c r="AC572" s="2569"/>
      <c r="AD572" s="2569"/>
      <c r="AE572" s="2569"/>
      <c r="AF572" s="2569"/>
      <c r="AG572" s="2569"/>
      <c r="AH572" s="2569"/>
      <c r="AI572" s="2569">
        <f t="shared" si="37"/>
        <v>0</v>
      </c>
      <c r="AJ572" s="2569"/>
      <c r="AK572" s="2570"/>
      <c r="AL572" s="1453">
        <f t="shared" si="38"/>
        <v>0</v>
      </c>
      <c r="AM572" s="1456"/>
      <c r="AN572" s="317"/>
    </row>
    <row r="573" spans="3:40" s="311" customFormat="1" x14ac:dyDescent="0.4">
      <c r="C573" s="2573" t="s">
        <v>2954</v>
      </c>
      <c r="D573" s="2574"/>
      <c r="E573" s="2574"/>
      <c r="F573" s="2574"/>
      <c r="G573" s="2521"/>
      <c r="H573" s="2521"/>
      <c r="I573" s="2521"/>
      <c r="J573" s="2521"/>
      <c r="K573" s="2569">
        <f>+VLOOKUP(K559,Bang_CDSPS,5,0)/1000</f>
        <v>0</v>
      </c>
      <c r="L573" s="2569"/>
      <c r="M573" s="2569"/>
      <c r="N573" s="2569">
        <f>+VLOOKUP(N559,Bang_CDSPS,5,0)/1000</f>
        <v>0</v>
      </c>
      <c r="O573" s="2569"/>
      <c r="P573" s="2569"/>
      <c r="Q573" s="2569">
        <f>+VLOOKUP(Q559,Bang_CDSPS,5,0)/1000</f>
        <v>0</v>
      </c>
      <c r="R573" s="2569"/>
      <c r="S573" s="2569"/>
      <c r="T573" s="2569">
        <f>+VLOOKUP(T559,Bang_CDSPS,5,0)/1000</f>
        <v>0</v>
      </c>
      <c r="U573" s="2569"/>
      <c r="V573" s="2569"/>
      <c r="W573" s="2569">
        <f>+VLOOKUP(W559,Bang_CDSPS,5,0)/1000</f>
        <v>0</v>
      </c>
      <c r="X573" s="2569"/>
      <c r="Y573" s="2569"/>
      <c r="Z573" s="2569">
        <f>+VLOOKUP(Z559,Bang_CDSPS,5,0)/1000</f>
        <v>0</v>
      </c>
      <c r="AA573" s="2569"/>
      <c r="AB573" s="2569"/>
      <c r="AC573" s="2569"/>
      <c r="AD573" s="2569"/>
      <c r="AE573" s="2569"/>
      <c r="AF573" s="2569">
        <f>+VLOOKUP(AF559,Bang_CDSPS,5,0)/1000</f>
        <v>0</v>
      </c>
      <c r="AG573" s="2569"/>
      <c r="AH573" s="2569"/>
      <c r="AI573" s="2569">
        <f t="shared" si="37"/>
        <v>0</v>
      </c>
      <c r="AJ573" s="2569"/>
      <c r="AK573" s="2570"/>
      <c r="AL573" s="1453">
        <f t="shared" si="38"/>
        <v>0</v>
      </c>
      <c r="AM573" s="1456"/>
      <c r="AN573" s="317"/>
    </row>
    <row r="574" spans="3:40" s="311" customFormat="1" x14ac:dyDescent="0.4">
      <c r="C574" s="2573" t="s">
        <v>2955</v>
      </c>
      <c r="D574" s="2574"/>
      <c r="E574" s="2574"/>
      <c r="F574" s="2574"/>
      <c r="G574" s="2521"/>
      <c r="H574" s="2521"/>
      <c r="I574" s="2521"/>
      <c r="J574" s="2521"/>
      <c r="K574" s="2569"/>
      <c r="L574" s="2569"/>
      <c r="M574" s="2569"/>
      <c r="N574" s="2569"/>
      <c r="O574" s="2569"/>
      <c r="P574" s="2569"/>
      <c r="Q574" s="2569"/>
      <c r="R574" s="2569"/>
      <c r="S574" s="2569"/>
      <c r="T574" s="2569"/>
      <c r="U574" s="2569"/>
      <c r="V574" s="2569"/>
      <c r="W574" s="2569"/>
      <c r="X574" s="2569"/>
      <c r="Y574" s="2569"/>
      <c r="Z574" s="2569"/>
      <c r="AA574" s="2569"/>
      <c r="AB574" s="2569"/>
      <c r="AC574" s="2569">
        <f>+VLOOKUP(4212,Bang_CDSPS,7,0)/1000</f>
        <v>0</v>
      </c>
      <c r="AD574" s="2569"/>
      <c r="AE574" s="2569"/>
      <c r="AF574" s="2569"/>
      <c r="AG574" s="2569"/>
      <c r="AH574" s="2569"/>
      <c r="AI574" s="2569">
        <f t="shared" si="37"/>
        <v>0</v>
      </c>
      <c r="AJ574" s="2569"/>
      <c r="AK574" s="2570"/>
      <c r="AL574" s="1453">
        <f t="shared" si="38"/>
        <v>0</v>
      </c>
      <c r="AM574" s="1456"/>
      <c r="AN574" s="317"/>
    </row>
    <row r="575" spans="3:40" s="311" customFormat="1" x14ac:dyDescent="0.4">
      <c r="C575" s="2571" t="s">
        <v>2834</v>
      </c>
      <c r="D575" s="2572"/>
      <c r="E575" s="2572"/>
      <c r="F575" s="2572"/>
      <c r="G575" s="2560"/>
      <c r="H575" s="2560"/>
      <c r="I575" s="2560"/>
      <c r="J575" s="2560"/>
      <c r="K575" s="2564"/>
      <c r="L575" s="2564"/>
      <c r="M575" s="2564"/>
      <c r="N575" s="2564"/>
      <c r="O575" s="2564"/>
      <c r="P575" s="2564"/>
      <c r="Q575" s="2564"/>
      <c r="R575" s="2564"/>
      <c r="S575" s="2564"/>
      <c r="T575" s="2564"/>
      <c r="U575" s="2564"/>
      <c r="V575" s="2564"/>
      <c r="W575" s="2564"/>
      <c r="X575" s="2564"/>
      <c r="Y575" s="2564"/>
      <c r="Z575" s="2564"/>
      <c r="AA575" s="2564"/>
      <c r="AB575" s="2564"/>
      <c r="AC575" s="2564"/>
      <c r="AD575" s="2564"/>
      <c r="AE575" s="2564"/>
      <c r="AF575" s="2564"/>
      <c r="AG575" s="2564"/>
      <c r="AH575" s="2564"/>
      <c r="AI575" s="2564">
        <f t="shared" si="37"/>
        <v>0</v>
      </c>
      <c r="AJ575" s="2564"/>
      <c r="AK575" s="2565"/>
      <c r="AL575" s="1453">
        <f t="shared" si="38"/>
        <v>0</v>
      </c>
      <c r="AM575" s="1456"/>
      <c r="AN575" s="317"/>
    </row>
    <row r="576" spans="3:40" s="323" customFormat="1" ht="16.5" x14ac:dyDescent="0.4">
      <c r="C576" s="2566" t="s">
        <v>339</v>
      </c>
      <c r="D576" s="2567"/>
      <c r="E576" s="2567"/>
      <c r="F576" s="2567"/>
      <c r="G576" s="2568"/>
      <c r="H576" s="2568"/>
      <c r="I576" s="2568"/>
      <c r="J576" s="2568"/>
      <c r="K576" s="2562">
        <f>+SUM(K569:M572)-SUM(K573:M575)</f>
        <v>0</v>
      </c>
      <c r="L576" s="2562"/>
      <c r="M576" s="2562"/>
      <c r="N576" s="2562">
        <f>+SUM(N569:P572)-SUM(N573:P575)</f>
        <v>0</v>
      </c>
      <c r="O576" s="2562"/>
      <c r="P576" s="2562"/>
      <c r="Q576" s="2562">
        <f>+SUM(Q569:S572)-SUM(Q573:S575)</f>
        <v>0</v>
      </c>
      <c r="R576" s="2562"/>
      <c r="S576" s="2562"/>
      <c r="T576" s="2562">
        <f>+SUM(T569:V572)-SUM(T573:V575)</f>
        <v>0</v>
      </c>
      <c r="U576" s="2562"/>
      <c r="V576" s="2562"/>
      <c r="W576" s="2562">
        <f>+SUM(W569:Y572)-SUM(W573:Y575)</f>
        <v>0</v>
      </c>
      <c r="X576" s="2562"/>
      <c r="Y576" s="2562"/>
      <c r="Z576" s="2562">
        <f>+SUM(Z569:AB572)-SUM(Z573:AB575)</f>
        <v>0</v>
      </c>
      <c r="AA576" s="2562"/>
      <c r="AB576" s="2562"/>
      <c r="AC576" s="2562">
        <f>+SUM(AC569:AE572)-SUM(AC573:AE575)</f>
        <v>0</v>
      </c>
      <c r="AD576" s="2562"/>
      <c r="AE576" s="2562"/>
      <c r="AF576" s="2562">
        <f>+SUM(AF569:AH572)-SUM(AF573:AH575)</f>
        <v>0</v>
      </c>
      <c r="AG576" s="2562"/>
      <c r="AH576" s="2562"/>
      <c r="AI576" s="2562">
        <f t="shared" si="37"/>
        <v>0</v>
      </c>
      <c r="AJ576" s="2562"/>
      <c r="AK576" s="2563"/>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555"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36"/>
      <c r="Z579" s="2536"/>
      <c r="AA579" s="2536"/>
      <c r="AB579" s="2536"/>
      <c r="AC579" s="2536"/>
      <c r="AD579" s="2536"/>
      <c r="AE579" s="1375"/>
      <c r="AF579" s="2536"/>
      <c r="AG579" s="2536"/>
      <c r="AH579" s="2536"/>
      <c r="AI579" s="2536"/>
      <c r="AJ579" s="2536"/>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21">
        <f>+K576*1000</f>
        <v>0</v>
      </c>
      <c r="Z580" s="2521"/>
      <c r="AA580" s="2521"/>
      <c r="AB580" s="2521"/>
      <c r="AC580" s="2521"/>
      <c r="AD580" s="2521"/>
      <c r="AE580" s="1377"/>
      <c r="AF580" s="2521">
        <f>+K569*1000</f>
        <v>0</v>
      </c>
      <c r="AG580" s="2521"/>
      <c r="AH580" s="2521"/>
      <c r="AI580" s="2521"/>
      <c r="AJ580" s="2521"/>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60">
        <f>SUM(Y579:AC580)</f>
        <v>0</v>
      </c>
      <c r="Z581" s="2560"/>
      <c r="AA581" s="2560"/>
      <c r="AB581" s="2560"/>
      <c r="AC581" s="2560"/>
      <c r="AD581" s="2560"/>
      <c r="AE581" s="1395"/>
      <c r="AF581" s="2560">
        <f>SUM(AF579:AJ580)</f>
        <v>0</v>
      </c>
      <c r="AG581" s="2560"/>
      <c r="AH581" s="2560"/>
      <c r="AI581" s="2560"/>
      <c r="AJ581" s="2560"/>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555"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29">
        <f>+AF587</f>
        <v>0</v>
      </c>
      <c r="Z584" s="2529"/>
      <c r="AA584" s="2529"/>
      <c r="AB584" s="2529"/>
      <c r="AC584" s="2529"/>
      <c r="AD584" s="2529"/>
      <c r="AE584" s="1393"/>
      <c r="AF584" s="2529">
        <f>+K562*1000</f>
        <v>0</v>
      </c>
      <c r="AG584" s="2529"/>
      <c r="AH584" s="2529"/>
      <c r="AI584" s="2529"/>
      <c r="AJ584" s="2529"/>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29">
        <f>+K570*1000</f>
        <v>0</v>
      </c>
      <c r="Z585" s="2529"/>
      <c r="AA585" s="2529"/>
      <c r="AB585" s="2529"/>
      <c r="AC585" s="2529"/>
      <c r="AD585" s="2529"/>
      <c r="AE585" s="1393"/>
      <c r="AF585" s="2529">
        <f>+K563*1000</f>
        <v>0</v>
      </c>
      <c r="AG585" s="2529"/>
      <c r="AH585" s="2529"/>
      <c r="AI585" s="2529"/>
      <c r="AJ585" s="2529"/>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29">
        <f>+K573*1000</f>
        <v>0</v>
      </c>
      <c r="Z586" s="2529"/>
      <c r="AA586" s="2529"/>
      <c r="AB586" s="2529"/>
      <c r="AC586" s="2529"/>
      <c r="AD586" s="2529"/>
      <c r="AE586" s="1393"/>
      <c r="AF586" s="2529">
        <f>+K566*1000</f>
        <v>0</v>
      </c>
      <c r="AG586" s="2529"/>
      <c r="AH586" s="2529"/>
      <c r="AI586" s="2529"/>
      <c r="AJ586" s="2529"/>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29">
        <f>+K576*1000</f>
        <v>0</v>
      </c>
      <c r="Z587" s="2529"/>
      <c r="AA587" s="2529"/>
      <c r="AB587" s="2529"/>
      <c r="AC587" s="2529"/>
      <c r="AD587" s="2529"/>
      <c r="AE587" s="1393"/>
      <c r="AF587" s="2529">
        <f>+K569*1000</f>
        <v>0</v>
      </c>
      <c r="AG587" s="2529"/>
      <c r="AH587" s="2529"/>
      <c r="AI587" s="2529"/>
      <c r="AJ587" s="2529"/>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61"/>
      <c r="Z588" s="2561"/>
      <c r="AA588" s="2561"/>
      <c r="AB588" s="2561"/>
      <c r="AC588" s="2561"/>
      <c r="AD588" s="2561"/>
      <c r="AE588" s="1403"/>
      <c r="AF588" s="2561"/>
      <c r="AG588" s="2561"/>
      <c r="AH588" s="2561"/>
      <c r="AI588" s="2561"/>
      <c r="AJ588" s="2561"/>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555"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36"/>
      <c r="Z590" s="2536"/>
      <c r="AA590" s="2536"/>
      <c r="AB590" s="2536"/>
      <c r="AC590" s="2536"/>
      <c r="AD590" s="2536"/>
      <c r="AE590" s="1375"/>
      <c r="AF590" s="2536"/>
      <c r="AG590" s="2536"/>
      <c r="AH590" s="2536"/>
      <c r="AI590" s="2536"/>
      <c r="AJ590" s="2536"/>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21"/>
      <c r="Z591" s="2521"/>
      <c r="AA591" s="2521"/>
      <c r="AB591" s="2521"/>
      <c r="AC591" s="2521"/>
      <c r="AD591" s="2521"/>
      <c r="AE591" s="1377"/>
      <c r="AF591" s="2521"/>
      <c r="AG591" s="2521"/>
      <c r="AH591" s="2521"/>
      <c r="AI591" s="2521"/>
      <c r="AJ591" s="2521"/>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21"/>
      <c r="Z592" s="2521"/>
      <c r="AA592" s="2521"/>
      <c r="AB592" s="2521"/>
      <c r="AC592" s="2521"/>
      <c r="AD592" s="2521"/>
      <c r="AE592" s="1377"/>
      <c r="AF592" s="2521"/>
      <c r="AG592" s="2521"/>
      <c r="AH592" s="2521"/>
      <c r="AI592" s="2521"/>
      <c r="AJ592" s="2521"/>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21"/>
      <c r="Z593" s="2521"/>
      <c r="AA593" s="2521"/>
      <c r="AB593" s="2521"/>
      <c r="AC593" s="2521"/>
      <c r="AD593" s="2521"/>
      <c r="AE593" s="1377"/>
      <c r="AF593" s="2521"/>
      <c r="AG593" s="2521"/>
      <c r="AH593" s="2521"/>
      <c r="AI593" s="2521"/>
      <c r="AJ593" s="2521"/>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21"/>
      <c r="Z594" s="2521"/>
      <c r="AA594" s="2521"/>
      <c r="AB594" s="2521"/>
      <c r="AC594" s="2521"/>
      <c r="AD594" s="2521"/>
      <c r="AE594" s="1377"/>
      <c r="AF594" s="2521"/>
      <c r="AG594" s="2521"/>
      <c r="AH594" s="2521"/>
      <c r="AI594" s="2521"/>
      <c r="AJ594" s="2521"/>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21"/>
      <c r="Z595" s="2521"/>
      <c r="AA595" s="2521"/>
      <c r="AB595" s="2521"/>
      <c r="AC595" s="2521"/>
      <c r="AD595" s="2521"/>
      <c r="AE595" s="1377"/>
      <c r="AF595" s="2521"/>
      <c r="AG595" s="2521"/>
      <c r="AH595" s="2521"/>
      <c r="AI595" s="2521"/>
      <c r="AJ595" s="2521"/>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21"/>
      <c r="Z596" s="2521"/>
      <c r="AA596" s="2521"/>
      <c r="AB596" s="2521"/>
      <c r="AC596" s="2521"/>
      <c r="AD596" s="2521"/>
      <c r="AE596" s="1377"/>
      <c r="AF596" s="2521"/>
      <c r="AG596" s="2521"/>
      <c r="AH596" s="2521"/>
      <c r="AI596" s="2521"/>
      <c r="AJ596" s="2521"/>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21"/>
      <c r="Z597" s="2521"/>
      <c r="AA597" s="2521"/>
      <c r="AB597" s="2521"/>
      <c r="AC597" s="2521"/>
      <c r="AD597" s="2521"/>
      <c r="AE597" s="1377"/>
      <c r="AF597" s="2521"/>
      <c r="AG597" s="2521"/>
      <c r="AH597" s="2521"/>
      <c r="AI597" s="2521"/>
      <c r="AJ597" s="2521"/>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21"/>
      <c r="Z598" s="2521"/>
      <c r="AA598" s="2521"/>
      <c r="AB598" s="2521"/>
      <c r="AC598" s="2521"/>
      <c r="AD598" s="2521"/>
      <c r="AE598" s="1377"/>
      <c r="AF598" s="2521"/>
      <c r="AG598" s="2521"/>
      <c r="AH598" s="2521"/>
      <c r="AI598" s="2521"/>
      <c r="AJ598" s="2521"/>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21"/>
      <c r="Z599" s="2521"/>
      <c r="AA599" s="2521"/>
      <c r="AB599" s="2521"/>
      <c r="AC599" s="2521"/>
      <c r="AD599" s="2521"/>
      <c r="AE599" s="1377"/>
      <c r="AF599" s="2521"/>
      <c r="AG599" s="2521"/>
      <c r="AH599" s="2521"/>
      <c r="AI599" s="2521"/>
      <c r="AJ599" s="2521"/>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21"/>
      <c r="Z602" s="2521"/>
      <c r="AA602" s="2521"/>
      <c r="AB602" s="2521"/>
      <c r="AC602" s="2521"/>
      <c r="AD602" s="2521"/>
      <c r="AE602" s="1377"/>
      <c r="AF602" s="2521"/>
      <c r="AG602" s="2521"/>
      <c r="AH602" s="2521"/>
      <c r="AI602" s="2521"/>
      <c r="AJ602" s="2521"/>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21"/>
      <c r="Z603" s="2521"/>
      <c r="AA603" s="2521"/>
      <c r="AB603" s="2521"/>
      <c r="AC603" s="2521"/>
      <c r="AD603" s="2521"/>
      <c r="AE603" s="1377"/>
      <c r="AF603" s="2521"/>
      <c r="AG603" s="2521"/>
      <c r="AH603" s="2521"/>
      <c r="AI603" s="2521"/>
      <c r="AJ603" s="2521"/>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21"/>
      <c r="Z604" s="2521"/>
      <c r="AA604" s="2521"/>
      <c r="AB604" s="2521"/>
      <c r="AC604" s="2521"/>
      <c r="AD604" s="2521"/>
      <c r="AE604" s="1377"/>
      <c r="AF604" s="2521"/>
      <c r="AG604" s="2521"/>
      <c r="AH604" s="2521"/>
      <c r="AI604" s="2521"/>
      <c r="AJ604" s="2521"/>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60"/>
      <c r="Z605" s="2560"/>
      <c r="AA605" s="2560"/>
      <c r="AB605" s="2560"/>
      <c r="AC605" s="2560"/>
      <c r="AD605" s="2560"/>
      <c r="AE605" s="1395"/>
      <c r="AF605" s="2560"/>
      <c r="AG605" s="2560"/>
      <c r="AH605" s="2560"/>
      <c r="AI605" s="2560"/>
      <c r="AJ605" s="2560"/>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555"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29">
        <f>+SUMIF(CDSPS_TK,AM608,CDSPS_CKC)</f>
        <v>0</v>
      </c>
      <c r="Z608" s="2529"/>
      <c r="AA608" s="2529"/>
      <c r="AB608" s="2529"/>
      <c r="AC608" s="2529"/>
      <c r="AD608" s="2529"/>
      <c r="AE608" s="1377"/>
      <c r="AF608" s="2529">
        <f>+SUMIF(CDSPS_TK,AM608,CDSPS_DKC)</f>
        <v>0</v>
      </c>
      <c r="AG608" s="2529"/>
      <c r="AH608" s="2529"/>
      <c r="AI608" s="2529"/>
      <c r="AJ608" s="2529"/>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29">
        <f>+SUMIF(CDSPS_TK,AM609,CDSPS_CKC)</f>
        <v>0</v>
      </c>
      <c r="Z609" s="2529"/>
      <c r="AA609" s="2529"/>
      <c r="AB609" s="2529"/>
      <c r="AC609" s="2529"/>
      <c r="AD609" s="2529"/>
      <c r="AE609" s="1377"/>
      <c r="AF609" s="2529">
        <f>+SUMIF(CDSPS_TK,AM609,CDSPS_DKC)</f>
        <v>0</v>
      </c>
      <c r="AG609" s="2529"/>
      <c r="AH609" s="2529"/>
      <c r="AI609" s="2529"/>
      <c r="AJ609" s="2529"/>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557" t="s">
        <v>2963</v>
      </c>
      <c r="D614" s="2558"/>
      <c r="E614" s="2558"/>
      <c r="F614" s="2558"/>
      <c r="G614" s="2559"/>
      <c r="H614" s="2559"/>
      <c r="I614" s="2559"/>
      <c r="J614" s="2559"/>
      <c r="K614" s="2559"/>
      <c r="L614" s="2559"/>
      <c r="M614" s="2559"/>
      <c r="N614" s="2559"/>
      <c r="O614" s="2559"/>
      <c r="P614" s="2559"/>
      <c r="Q614" s="2559"/>
      <c r="R614" s="2559"/>
      <c r="S614" s="2559"/>
      <c r="T614" s="2559"/>
      <c r="U614" s="2559"/>
      <c r="V614" s="2559"/>
      <c r="W614" s="2559"/>
      <c r="X614" s="1421"/>
      <c r="Y614" s="2556"/>
      <c r="Z614" s="2556"/>
      <c r="AA614" s="2556"/>
      <c r="AB614" s="2556"/>
      <c r="AC614" s="2556"/>
      <c r="AD614" s="2556"/>
      <c r="AE614" s="1421"/>
      <c r="AF614" s="2556"/>
      <c r="AG614" s="2556"/>
      <c r="AH614" s="2556"/>
      <c r="AI614" s="2556"/>
      <c r="AJ614" s="2556"/>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36"/>
      <c r="Z618" s="2536"/>
      <c r="AA618" s="2536"/>
      <c r="AB618" s="2536"/>
      <c r="AC618" s="2536"/>
      <c r="AD618" s="2536"/>
      <c r="AE618" s="1375"/>
      <c r="AF618" s="2536"/>
      <c r="AG618" s="2536"/>
      <c r="AH618" s="2536"/>
      <c r="AI618" s="2536"/>
      <c r="AJ618" s="2536"/>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22"/>
      <c r="Z619" s="2522"/>
      <c r="AA619" s="2522"/>
      <c r="AB619" s="2522"/>
      <c r="AC619" s="2522"/>
      <c r="AD619" s="2522"/>
      <c r="AE619" s="1380"/>
      <c r="AF619" s="2522"/>
      <c r="AG619" s="2522"/>
      <c r="AH619" s="2522"/>
      <c r="AI619" s="2522"/>
      <c r="AJ619" s="252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33" t="s">
        <v>1331</v>
      </c>
      <c r="D623" s="2534"/>
      <c r="E623" s="2534"/>
      <c r="F623" s="2534"/>
      <c r="G623" s="2535"/>
      <c r="H623" s="2535"/>
      <c r="I623" s="2535"/>
      <c r="J623" s="2535"/>
      <c r="K623" s="2535"/>
      <c r="L623" s="2535"/>
      <c r="M623" s="2535"/>
      <c r="N623" s="2535"/>
      <c r="O623" s="2535"/>
      <c r="P623" s="2535"/>
      <c r="Q623" s="2535"/>
      <c r="R623" s="2535"/>
      <c r="S623" s="2535"/>
      <c r="T623" s="2535"/>
      <c r="U623" s="2535"/>
      <c r="V623" s="2535"/>
      <c r="W623" s="1375"/>
      <c r="X623" s="1375"/>
      <c r="Y623" s="2536"/>
      <c r="Z623" s="2536"/>
      <c r="AA623" s="2536"/>
      <c r="AB623" s="2536"/>
      <c r="AC623" s="2536"/>
      <c r="AD623" s="2536"/>
      <c r="AE623" s="1375"/>
      <c r="AF623" s="2536"/>
      <c r="AG623" s="2536"/>
      <c r="AH623" s="2536"/>
      <c r="AI623" s="2536"/>
      <c r="AJ623" s="2536"/>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21"/>
      <c r="Z624" s="2521"/>
      <c r="AA624" s="2521"/>
      <c r="AB624" s="2521"/>
      <c r="AC624" s="2521"/>
      <c r="AD624" s="2521"/>
      <c r="AE624" s="1377"/>
      <c r="AF624" s="2521"/>
      <c r="AG624" s="2521"/>
      <c r="AH624" s="2521"/>
      <c r="AI624" s="2521"/>
      <c r="AJ624" s="2521"/>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21"/>
      <c r="Z625" s="2521"/>
      <c r="AA625" s="2521"/>
      <c r="AB625" s="2521"/>
      <c r="AC625" s="2521"/>
      <c r="AD625" s="2521"/>
      <c r="AE625" s="1377"/>
      <c r="AF625" s="2521"/>
      <c r="AG625" s="2521"/>
      <c r="AH625" s="2521"/>
      <c r="AI625" s="2521"/>
      <c r="AJ625" s="2521"/>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21"/>
      <c r="Z626" s="2521"/>
      <c r="AA626" s="2521"/>
      <c r="AB626" s="2521"/>
      <c r="AC626" s="2521"/>
      <c r="AD626" s="2521"/>
      <c r="AE626" s="1377"/>
      <c r="AF626" s="2521"/>
      <c r="AG626" s="2521"/>
      <c r="AH626" s="2521"/>
      <c r="AI626" s="2521"/>
      <c r="AJ626" s="2521"/>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552" t="s">
        <v>1338</v>
      </c>
      <c r="D630" s="2553"/>
      <c r="E630" s="2553"/>
      <c r="F630" s="2553"/>
      <c r="G630" s="2554"/>
      <c r="H630" s="2554"/>
      <c r="I630" s="2554"/>
      <c r="J630" s="2554"/>
      <c r="K630" s="2554"/>
      <c r="L630" s="2554"/>
      <c r="M630" s="2554"/>
      <c r="N630" s="2554"/>
      <c r="O630" s="2554"/>
      <c r="P630" s="2554"/>
      <c r="Q630" s="2554"/>
      <c r="R630" s="2554"/>
      <c r="S630" s="2554"/>
      <c r="T630" s="2554"/>
      <c r="U630" s="2554"/>
      <c r="V630" s="2554"/>
      <c r="W630" s="2554"/>
      <c r="X630" s="2554"/>
      <c r="Y630" s="2554"/>
      <c r="Z630" s="2554"/>
      <c r="AA630" s="2554"/>
      <c r="AB630" s="2554"/>
      <c r="AC630" s="2554"/>
      <c r="AD630" s="2554"/>
      <c r="AE630" s="2554"/>
      <c r="AF630" s="2554"/>
      <c r="AG630" s="2554"/>
      <c r="AH630" s="2554"/>
      <c r="AI630" s="2554"/>
      <c r="AJ630" s="255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555"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556"/>
      <c r="Z632" s="2556"/>
      <c r="AA632" s="2556"/>
      <c r="AB632" s="2556"/>
      <c r="AC632" s="2556"/>
      <c r="AD632" s="2556"/>
      <c r="AE632" s="1421"/>
      <c r="AF632" s="2556"/>
      <c r="AG632" s="2556"/>
      <c r="AH632" s="2556"/>
      <c r="AI632" s="2556"/>
      <c r="AJ632" s="2556"/>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523"/>
      <c r="Z633" s="2523"/>
      <c r="AA633" s="2523"/>
      <c r="AB633" s="2523"/>
      <c r="AC633" s="2523"/>
      <c r="AD633" s="2523"/>
      <c r="AE633" s="315"/>
      <c r="AF633" s="2524"/>
      <c r="AG633" s="2524"/>
      <c r="AH633" s="2524"/>
      <c r="AI633" s="2524"/>
      <c r="AJ633" s="252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548" t="s">
        <v>1340</v>
      </c>
      <c r="D635" s="2549"/>
      <c r="E635" s="2549"/>
      <c r="F635" s="2549"/>
      <c r="G635" s="2549"/>
      <c r="H635" s="2549"/>
      <c r="I635" s="2549"/>
      <c r="J635" s="2549"/>
      <c r="K635" s="2549"/>
      <c r="L635" s="2549"/>
      <c r="M635" s="2549"/>
      <c r="N635" s="2549"/>
      <c r="O635" s="2549"/>
      <c r="P635" s="2549"/>
      <c r="Q635" s="2549"/>
      <c r="R635" s="2549"/>
      <c r="S635" s="2549"/>
      <c r="T635" s="2549"/>
      <c r="U635" s="2549"/>
      <c r="V635" s="2549"/>
      <c r="W635" s="2549"/>
      <c r="X635" s="2549"/>
      <c r="Y635" s="2549"/>
      <c r="Z635" s="2549"/>
      <c r="AA635" s="2549"/>
      <c r="AB635" s="2549"/>
      <c r="AC635" s="2549"/>
      <c r="AD635" s="2549"/>
      <c r="AE635" s="2549"/>
      <c r="AF635" s="2549"/>
      <c r="AG635" s="2549"/>
      <c r="AH635" s="2549"/>
      <c r="AI635" s="2549"/>
      <c r="AJ635" s="254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550" t="s">
        <v>2969</v>
      </c>
      <c r="D638" s="2550"/>
      <c r="E638" s="2550"/>
      <c r="F638" s="2550"/>
      <c r="G638" s="2550"/>
      <c r="H638" s="2550"/>
      <c r="I638" s="2550"/>
      <c r="J638" s="2550"/>
      <c r="K638" s="2550"/>
      <c r="L638" s="2550"/>
      <c r="M638" s="2550"/>
      <c r="N638" s="2550"/>
      <c r="O638" s="2550"/>
      <c r="P638" s="2550"/>
      <c r="Q638" s="2550"/>
      <c r="R638" s="2550"/>
      <c r="S638" s="2550"/>
      <c r="T638" s="2550"/>
      <c r="U638" s="2550"/>
      <c r="V638" s="2550"/>
      <c r="W638" s="2550"/>
      <c r="X638" s="2550"/>
      <c r="Y638" s="2550"/>
      <c r="Z638" s="2550"/>
      <c r="AA638" s="2550"/>
      <c r="AB638" s="2550"/>
      <c r="AC638" s="2550"/>
      <c r="AD638" s="2550"/>
      <c r="AE638" s="2550"/>
      <c r="AF638" s="2550"/>
      <c r="AG638" s="2550"/>
      <c r="AH638" s="2550"/>
      <c r="AI638" s="2550"/>
      <c r="AJ638" s="2550"/>
      <c r="AK638" s="315"/>
      <c r="AL638" s="1453">
        <v>1</v>
      </c>
      <c r="AM638" s="1456"/>
      <c r="AN638" s="317"/>
    </row>
    <row r="639" spans="2:40" s="311" customFormat="1" ht="14" x14ac:dyDescent="0.4">
      <c r="B639" s="327"/>
      <c r="C639" s="2550"/>
      <c r="D639" s="2550"/>
      <c r="E639" s="2550"/>
      <c r="F639" s="2550"/>
      <c r="G639" s="2550"/>
      <c r="H639" s="2550"/>
      <c r="I639" s="2550"/>
      <c r="J639" s="2550"/>
      <c r="K639" s="2550"/>
      <c r="L639" s="2550"/>
      <c r="M639" s="2550"/>
      <c r="N639" s="2550"/>
      <c r="O639" s="2550"/>
      <c r="P639" s="2550"/>
      <c r="Q639" s="2550"/>
      <c r="R639" s="2550"/>
      <c r="S639" s="2550"/>
      <c r="T639" s="2550"/>
      <c r="U639" s="2550"/>
      <c r="V639" s="2550"/>
      <c r="W639" s="2550"/>
      <c r="X639" s="2550"/>
      <c r="Y639" s="2550"/>
      <c r="Z639" s="2550"/>
      <c r="AA639" s="2550"/>
      <c r="AB639" s="2550"/>
      <c r="AC639" s="2550"/>
      <c r="AD639" s="2550"/>
      <c r="AE639" s="2550"/>
      <c r="AF639" s="2550"/>
      <c r="AG639" s="2550"/>
      <c r="AH639" s="2550"/>
      <c r="AI639" s="2550"/>
      <c r="AJ639" s="2550"/>
      <c r="AK639" s="315"/>
      <c r="AL639" s="1453">
        <v>1</v>
      </c>
      <c r="AM639" s="1456"/>
      <c r="AN639" s="317"/>
    </row>
    <row r="640" spans="2:40" s="311" customFormat="1" ht="14" x14ac:dyDescent="0.4">
      <c r="B640" s="327"/>
      <c r="C640" s="2550"/>
      <c r="D640" s="2550"/>
      <c r="E640" s="2550"/>
      <c r="F640" s="2550"/>
      <c r="G640" s="2550"/>
      <c r="H640" s="2550"/>
      <c r="I640" s="2550"/>
      <c r="J640" s="2550"/>
      <c r="K640" s="2550"/>
      <c r="L640" s="2550"/>
      <c r="M640" s="2550"/>
      <c r="N640" s="2550"/>
      <c r="O640" s="2550"/>
      <c r="P640" s="2550"/>
      <c r="Q640" s="2550"/>
      <c r="R640" s="2550"/>
      <c r="S640" s="2550"/>
      <c r="T640" s="2550"/>
      <c r="U640" s="2550"/>
      <c r="V640" s="2550"/>
      <c r="W640" s="2550"/>
      <c r="X640" s="2550"/>
      <c r="Y640" s="2550"/>
      <c r="Z640" s="2550"/>
      <c r="AA640" s="2550"/>
      <c r="AB640" s="2550"/>
      <c r="AC640" s="2550"/>
      <c r="AD640" s="2550"/>
      <c r="AE640" s="2550"/>
      <c r="AF640" s="2550"/>
      <c r="AG640" s="2550"/>
      <c r="AH640" s="2550"/>
      <c r="AI640" s="2550"/>
      <c r="AJ640" s="255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532" t="s">
        <v>283</v>
      </c>
      <c r="Z646" s="2542"/>
      <c r="AA646" s="2542"/>
      <c r="AB646" s="2542"/>
      <c r="AC646" s="2542"/>
      <c r="AD646" s="2542"/>
      <c r="AE646" s="1515"/>
      <c r="AF646" s="2532" t="s">
        <v>284</v>
      </c>
      <c r="AG646" s="2542"/>
      <c r="AH646" s="2542"/>
      <c r="AI646" s="2542"/>
      <c r="AJ646" s="2542"/>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51"/>
      <c r="Z647" s="2551"/>
      <c r="AA647" s="2551"/>
      <c r="AB647" s="2551"/>
      <c r="AC647" s="2551"/>
      <c r="AD647" s="2551"/>
      <c r="AE647" s="1410"/>
      <c r="AF647" s="2551"/>
      <c r="AG647" s="2551"/>
      <c r="AH647" s="2551"/>
      <c r="AI647" s="2551"/>
      <c r="AJ647" s="255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47"/>
      <c r="Z648" s="2547"/>
      <c r="AA648" s="2547"/>
      <c r="AB648" s="2547"/>
      <c r="AC648" s="2547"/>
      <c r="AD648" s="2547"/>
      <c r="AE648" s="1407"/>
      <c r="AF648" s="2547"/>
      <c r="AG648" s="2547"/>
      <c r="AH648" s="2547"/>
      <c r="AI648" s="2547"/>
      <c r="AJ648" s="2547"/>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29">
        <f>+VLOOKUP(AM649,Bang_CDSPS,6,0)</f>
        <v>0</v>
      </c>
      <c r="Z649" s="2529"/>
      <c r="AA649" s="2529"/>
      <c r="AB649" s="2529"/>
      <c r="AC649" s="2529"/>
      <c r="AD649" s="2529"/>
      <c r="AE649" s="1393"/>
      <c r="AF649" s="2529">
        <v>0</v>
      </c>
      <c r="AG649" s="2529"/>
      <c r="AH649" s="2529"/>
      <c r="AI649" s="2529"/>
      <c r="AJ649" s="2529"/>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29">
        <f>+VLOOKUP(AM650,Bang_CDSPS,6,0)</f>
        <v>0</v>
      </c>
      <c r="Z650" s="2529"/>
      <c r="AA650" s="2529"/>
      <c r="AB650" s="2529"/>
      <c r="AC650" s="2529"/>
      <c r="AD650" s="2529"/>
      <c r="AE650" s="1393"/>
      <c r="AF650" s="2529">
        <v>0</v>
      </c>
      <c r="AG650" s="2529"/>
      <c r="AH650" s="2529"/>
      <c r="AI650" s="2529"/>
      <c r="AJ650" s="2529"/>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29">
        <f>+VLOOKUP(AM651,Bang_CDSPS,6,0)</f>
        <v>0</v>
      </c>
      <c r="Z651" s="2529"/>
      <c r="AA651" s="2529"/>
      <c r="AB651" s="2529"/>
      <c r="AC651" s="2529"/>
      <c r="AD651" s="2529"/>
      <c r="AE651" s="1393"/>
      <c r="AF651" s="2529">
        <v>0</v>
      </c>
      <c r="AG651" s="2529"/>
      <c r="AH651" s="2529"/>
      <c r="AI651" s="2529"/>
      <c r="AJ651" s="2529"/>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29"/>
      <c r="Z652" s="2529"/>
      <c r="AA652" s="2529"/>
      <c r="AB652" s="2529"/>
      <c r="AC652" s="2529"/>
      <c r="AD652" s="1393"/>
      <c r="AE652" s="1393"/>
      <c r="AF652" s="2529"/>
      <c r="AG652" s="2529"/>
      <c r="AH652" s="2529"/>
      <c r="AI652" s="2529"/>
      <c r="AJ652" s="2529"/>
      <c r="AK652" s="1379"/>
      <c r="AL652" s="1453">
        <f t="shared" si="41"/>
        <v>0</v>
      </c>
      <c r="AM652" s="1456"/>
      <c r="AN652" s="337" t="s">
        <v>2791</v>
      </c>
    </row>
    <row r="653" spans="2:40" s="311" customFormat="1" ht="24.75" customHeight="1" x14ac:dyDescent="0.4">
      <c r="C653" s="1388"/>
      <c r="D653" s="1400"/>
      <c r="E653" s="2546" t="s">
        <v>1345</v>
      </c>
      <c r="F653" s="2546"/>
      <c r="G653" s="2541"/>
      <c r="H653" s="2541"/>
      <c r="I653" s="2541"/>
      <c r="J653" s="2541"/>
      <c r="K653" s="2541"/>
      <c r="L653" s="2541"/>
      <c r="M653" s="2541"/>
      <c r="N653" s="2541"/>
      <c r="O653" s="2541"/>
      <c r="P653" s="2541"/>
      <c r="Q653" s="2541"/>
      <c r="R653" s="2541"/>
      <c r="S653" s="1394"/>
      <c r="T653" s="1394"/>
      <c r="U653" s="1394"/>
      <c r="V653" s="1394"/>
      <c r="W653" s="1394"/>
      <c r="X653" s="1377"/>
      <c r="Y653" s="2529"/>
      <c r="Z653" s="2529"/>
      <c r="AA653" s="2529"/>
      <c r="AB653" s="2529"/>
      <c r="AC653" s="2529"/>
      <c r="AD653" s="1393"/>
      <c r="AE653" s="1393"/>
      <c r="AF653" s="2529"/>
      <c r="AG653" s="2529"/>
      <c r="AH653" s="2529"/>
      <c r="AI653" s="2529"/>
      <c r="AJ653" s="2529"/>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29">
        <f>+VLOOKUP(AM654,Bang_CDSPS,6,0)</f>
        <v>0</v>
      </c>
      <c r="Z654" s="2529"/>
      <c r="AA654" s="2529"/>
      <c r="AB654" s="2529"/>
      <c r="AC654" s="2529"/>
      <c r="AD654" s="2529"/>
      <c r="AE654" s="1393"/>
      <c r="AF654" s="2529">
        <v>0</v>
      </c>
      <c r="AG654" s="2529"/>
      <c r="AH654" s="2529"/>
      <c r="AI654" s="2529"/>
      <c r="AJ654" s="2529"/>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29">
        <f>+VLOOKUP(AM655,Bang_CDSPS,6,0)</f>
        <v>0</v>
      </c>
      <c r="Z655" s="2529"/>
      <c r="AA655" s="2529"/>
      <c r="AB655" s="2529"/>
      <c r="AC655" s="2529"/>
      <c r="AD655" s="2529"/>
      <c r="AE655" s="1393"/>
      <c r="AF655" s="2529">
        <v>0</v>
      </c>
      <c r="AG655" s="2529"/>
      <c r="AH655" s="2529"/>
      <c r="AI655" s="2529"/>
      <c r="AJ655" s="2529"/>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29">
        <f>+VLOOKUP(AM656,Bang_CDSPS,6,0)</f>
        <v>0</v>
      </c>
      <c r="Z656" s="2529"/>
      <c r="AA656" s="2529"/>
      <c r="AB656" s="2529"/>
      <c r="AC656" s="2529"/>
      <c r="AD656" s="2529"/>
      <c r="AE656" s="1393"/>
      <c r="AF656" s="2529">
        <v>0</v>
      </c>
      <c r="AG656" s="2529"/>
      <c r="AH656" s="2529"/>
      <c r="AI656" s="2529"/>
      <c r="AJ656" s="2529"/>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21"/>
      <c r="Z657" s="2521"/>
      <c r="AA657" s="2521"/>
      <c r="AB657" s="2521"/>
      <c r="AC657" s="2521"/>
      <c r="AD657" s="1377"/>
      <c r="AE657" s="1377"/>
      <c r="AF657" s="2521"/>
      <c r="AG657" s="2521"/>
      <c r="AH657" s="2521"/>
      <c r="AI657" s="2521"/>
      <c r="AJ657" s="2521"/>
      <c r="AK657" s="1379"/>
      <c r="AL657" s="1453">
        <f t="shared" si="41"/>
        <v>0</v>
      </c>
      <c r="AM657" s="1456"/>
      <c r="AN657" s="337" t="s">
        <v>2791</v>
      </c>
    </row>
    <row r="658" spans="2:41" s="311" customFormat="1" ht="39.75" customHeight="1" x14ac:dyDescent="0.4">
      <c r="C658" s="2539" t="s">
        <v>2980</v>
      </c>
      <c r="D658" s="2540"/>
      <c r="E658" s="2540"/>
      <c r="F658" s="2540"/>
      <c r="G658" s="2541"/>
      <c r="H658" s="2541"/>
      <c r="I658" s="2541"/>
      <c r="J658" s="2541"/>
      <c r="K658" s="2541"/>
      <c r="L658" s="2541"/>
      <c r="M658" s="2541"/>
      <c r="N658" s="2541"/>
      <c r="O658" s="2541"/>
      <c r="P658" s="2541"/>
      <c r="Q658" s="2541"/>
      <c r="R658" s="2541"/>
      <c r="S658" s="2541"/>
      <c r="T658" s="2541"/>
      <c r="U658" s="2541"/>
      <c r="V658" s="2541"/>
      <c r="W658" s="2541"/>
      <c r="X658" s="1377"/>
      <c r="Y658" s="2521"/>
      <c r="Z658" s="2521"/>
      <c r="AA658" s="2521"/>
      <c r="AB658" s="2521"/>
      <c r="AC658" s="2521"/>
      <c r="AD658" s="1377"/>
      <c r="AE658" s="1377"/>
      <c r="AF658" s="2521"/>
      <c r="AG658" s="2521"/>
      <c r="AH658" s="2521"/>
      <c r="AI658" s="2521"/>
      <c r="AJ658" s="2521"/>
      <c r="AK658" s="1379"/>
      <c r="AL658" s="1453">
        <f t="shared" si="41"/>
        <v>0</v>
      </c>
      <c r="AM658" s="1456"/>
      <c r="AN658" s="317"/>
    </row>
    <row r="659" spans="2:41" s="311" customFormat="1" ht="23.25" customHeight="1" x14ac:dyDescent="0.4">
      <c r="C659" s="2543" t="s">
        <v>2981</v>
      </c>
      <c r="D659" s="2544"/>
      <c r="E659" s="2544"/>
      <c r="F659" s="2544"/>
      <c r="G659" s="2545"/>
      <c r="H659" s="2545"/>
      <c r="I659" s="2545"/>
      <c r="J659" s="2545"/>
      <c r="K659" s="2545"/>
      <c r="L659" s="2545"/>
      <c r="M659" s="2545"/>
      <c r="N659" s="2545"/>
      <c r="O659" s="2545"/>
      <c r="P659" s="2545"/>
      <c r="Q659" s="2545"/>
      <c r="R659" s="2545"/>
      <c r="S659" s="2545"/>
      <c r="T659" s="2545"/>
      <c r="U659" s="2545"/>
      <c r="V659" s="2545"/>
      <c r="W659" s="2545"/>
      <c r="X659" s="1380"/>
      <c r="Y659" s="2522"/>
      <c r="Z659" s="2522"/>
      <c r="AA659" s="2522"/>
      <c r="AB659" s="2522"/>
      <c r="AC659" s="2522"/>
      <c r="AD659" s="1380"/>
      <c r="AE659" s="1380"/>
      <c r="AF659" s="2522"/>
      <c r="AG659" s="2522"/>
      <c r="AH659" s="2522"/>
      <c r="AI659" s="2522"/>
      <c r="AJ659" s="252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532" t="s">
        <v>283</v>
      </c>
      <c r="Z662" s="2542"/>
      <c r="AA662" s="2542"/>
      <c r="AB662" s="2542"/>
      <c r="AC662" s="2542"/>
      <c r="AD662" s="2542"/>
      <c r="AE662" s="1515"/>
      <c r="AF662" s="2532" t="s">
        <v>284</v>
      </c>
      <c r="AG662" s="2542"/>
      <c r="AH662" s="2542"/>
      <c r="AI662" s="2542"/>
      <c r="AJ662" s="2542"/>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36"/>
      <c r="Z663" s="2536"/>
      <c r="AA663" s="2536"/>
      <c r="AB663" s="2536"/>
      <c r="AC663" s="2536"/>
      <c r="AD663" s="1375"/>
      <c r="AE663" s="1375"/>
      <c r="AF663" s="2536"/>
      <c r="AG663" s="2536"/>
      <c r="AH663" s="2536"/>
      <c r="AI663" s="2536"/>
      <c r="AJ663" s="2536"/>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29">
        <f>+VLOOKUP(AM664,Bang_CDSPS,6,0)</f>
        <v>0</v>
      </c>
      <c r="Z664" s="2529"/>
      <c r="AA664" s="2529"/>
      <c r="AB664" s="2529"/>
      <c r="AC664" s="2529"/>
      <c r="AD664" s="2529"/>
      <c r="AE664" s="1393"/>
      <c r="AF664" s="2529">
        <v>0</v>
      </c>
      <c r="AG664" s="2529"/>
      <c r="AH664" s="2529"/>
      <c r="AI664" s="2529"/>
      <c r="AJ664" s="2529"/>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29">
        <f>+VLOOKUP(AM665,Bang_CDSPS,6,0)</f>
        <v>0</v>
      </c>
      <c r="Z665" s="2529"/>
      <c r="AA665" s="2529"/>
      <c r="AB665" s="2529"/>
      <c r="AC665" s="2529"/>
      <c r="AD665" s="2529"/>
      <c r="AE665" s="1377"/>
      <c r="AF665" s="2529">
        <v>0</v>
      </c>
      <c r="AG665" s="2529"/>
      <c r="AH665" s="2529"/>
      <c r="AI665" s="2529"/>
      <c r="AJ665" s="2529"/>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29">
        <f>+VLOOKUP(AM666,Bang_CDSPS,6,0)</f>
        <v>0</v>
      </c>
      <c r="Z666" s="2529"/>
      <c r="AA666" s="2529"/>
      <c r="AB666" s="2529"/>
      <c r="AC666" s="2529"/>
      <c r="AD666" s="2529"/>
      <c r="AE666" s="1377"/>
      <c r="AF666" s="2529">
        <v>0</v>
      </c>
      <c r="AG666" s="2529"/>
      <c r="AH666" s="2529"/>
      <c r="AI666" s="2529"/>
      <c r="AJ666" s="2529"/>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37">
        <f>SUM(Y664:AC666)</f>
        <v>0</v>
      </c>
      <c r="Z667" s="2537"/>
      <c r="AA667" s="2537"/>
      <c r="AB667" s="2537"/>
      <c r="AC667" s="2537"/>
      <c r="AD667" s="2537"/>
      <c r="AE667" s="1380"/>
      <c r="AF667" s="2537">
        <f>SUM(AF664:AJ666)</f>
        <v>0</v>
      </c>
      <c r="AG667" s="2537"/>
      <c r="AH667" s="2537"/>
      <c r="AI667" s="2537"/>
      <c r="AJ667" s="2537"/>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532" t="s">
        <v>283</v>
      </c>
      <c r="Z670" s="2542"/>
      <c r="AA670" s="2542"/>
      <c r="AB670" s="2542"/>
      <c r="AC670" s="2542"/>
      <c r="AD670" s="2542"/>
      <c r="AE670" s="1515"/>
      <c r="AF670" s="2532" t="s">
        <v>284</v>
      </c>
      <c r="AG670" s="2542"/>
      <c r="AH670" s="2542"/>
      <c r="AI670" s="2542"/>
      <c r="AJ670" s="2542"/>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29">
        <f>+AO672</f>
        <v>0</v>
      </c>
      <c r="Z672" s="2529"/>
      <c r="AA672" s="2529"/>
      <c r="AB672" s="2529"/>
      <c r="AC672" s="2529"/>
      <c r="AD672" s="2529"/>
      <c r="AE672" s="1393"/>
      <c r="AF672" s="2529">
        <v>0</v>
      </c>
      <c r="AG672" s="2529"/>
      <c r="AH672" s="2529"/>
      <c r="AI672" s="2529"/>
      <c r="AJ672" s="2529"/>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29"/>
      <c r="Z673" s="2529"/>
      <c r="AA673" s="2529"/>
      <c r="AB673" s="2529"/>
      <c r="AC673" s="2529"/>
      <c r="AD673" s="2529"/>
      <c r="AE673" s="1393"/>
      <c r="AF673" s="2529"/>
      <c r="AG673" s="2529"/>
      <c r="AH673" s="2529"/>
      <c r="AI673" s="2529"/>
      <c r="AJ673" s="2529"/>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29"/>
      <c r="Z674" s="2529"/>
      <c r="AA674" s="2529"/>
      <c r="AB674" s="2529"/>
      <c r="AC674" s="2529"/>
      <c r="AD674" s="2529"/>
      <c r="AE674" s="1393"/>
      <c r="AF674" s="2529"/>
      <c r="AG674" s="2529"/>
      <c r="AH674" s="2529"/>
      <c r="AI674" s="2529"/>
      <c r="AJ674" s="2529"/>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29"/>
      <c r="Z675" s="2529"/>
      <c r="AA675" s="2529"/>
      <c r="AB675" s="2529"/>
      <c r="AC675" s="2529"/>
      <c r="AD675" s="2529"/>
      <c r="AE675" s="1393"/>
      <c r="AF675" s="2529"/>
      <c r="AG675" s="2529"/>
      <c r="AH675" s="2529"/>
      <c r="AI675" s="2529"/>
      <c r="AJ675" s="2529"/>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29"/>
      <c r="Z676" s="2529"/>
      <c r="AA676" s="2529"/>
      <c r="AB676" s="2529"/>
      <c r="AC676" s="2529"/>
      <c r="AD676" s="2529"/>
      <c r="AE676" s="1393"/>
      <c r="AF676" s="2529"/>
      <c r="AG676" s="2529"/>
      <c r="AH676" s="2529"/>
      <c r="AI676" s="2529"/>
      <c r="AJ676" s="2529"/>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29"/>
      <c r="Z677" s="2529"/>
      <c r="AA677" s="2529"/>
      <c r="AB677" s="2529"/>
      <c r="AC677" s="2529"/>
      <c r="AD677" s="2529"/>
      <c r="AE677" s="1393"/>
      <c r="AF677" s="2529"/>
      <c r="AG677" s="2529"/>
      <c r="AH677" s="2529"/>
      <c r="AI677" s="2529"/>
      <c r="AJ677" s="2529"/>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37">
        <f>SUM(Y671:AC677)</f>
        <v>0</v>
      </c>
      <c r="Z678" s="2537"/>
      <c r="AA678" s="2537"/>
      <c r="AB678" s="2537"/>
      <c r="AC678" s="2537"/>
      <c r="AD678" s="2537"/>
      <c r="AE678" s="1399"/>
      <c r="AF678" s="2537">
        <f>SUM(AF671:AJ677)</f>
        <v>0</v>
      </c>
      <c r="AG678" s="2537"/>
      <c r="AH678" s="2537"/>
      <c r="AI678" s="2537"/>
      <c r="AJ678" s="2537"/>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532" t="s">
        <v>283</v>
      </c>
      <c r="Z681" s="2542"/>
      <c r="AA681" s="2542"/>
      <c r="AB681" s="2542"/>
      <c r="AC681" s="2542"/>
      <c r="AD681" s="2542"/>
      <c r="AE681" s="1515"/>
      <c r="AF681" s="2532" t="s">
        <v>284</v>
      </c>
      <c r="AG681" s="2542"/>
      <c r="AH681" s="2542"/>
      <c r="AI681" s="2542"/>
      <c r="AJ681" s="2542"/>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29">
        <f>+VLOOKUP(AM683,Bang_CDSPS,6,0)</f>
        <v>0</v>
      </c>
      <c r="Z683" s="2529"/>
      <c r="AA683" s="2529"/>
      <c r="AB683" s="2529"/>
      <c r="AC683" s="2529"/>
      <c r="AD683" s="2529"/>
      <c r="AE683" s="1393"/>
      <c r="AF683" s="2529">
        <v>0</v>
      </c>
      <c r="AG683" s="2529"/>
      <c r="AH683" s="2529"/>
      <c r="AI683" s="2529"/>
      <c r="AJ683" s="2529"/>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29"/>
      <c r="Z684" s="2529"/>
      <c r="AA684" s="2529"/>
      <c r="AB684" s="2529"/>
      <c r="AC684" s="2529"/>
      <c r="AD684" s="2529"/>
      <c r="AE684" s="1393"/>
      <c r="AF684" s="2529"/>
      <c r="AG684" s="2529"/>
      <c r="AH684" s="2529"/>
      <c r="AI684" s="2529"/>
      <c r="AJ684" s="2529"/>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37">
        <f>+Y682-Y683-Y684</f>
        <v>0</v>
      </c>
      <c r="Z685" s="2537"/>
      <c r="AA685" s="2537"/>
      <c r="AB685" s="2537"/>
      <c r="AC685" s="2537"/>
      <c r="AD685" s="2537"/>
      <c r="AE685" s="1399"/>
      <c r="AF685" s="2537">
        <f>+AF682-AF683-AF684</f>
        <v>0</v>
      </c>
      <c r="AG685" s="2537"/>
      <c r="AH685" s="2537"/>
      <c r="AI685" s="2537"/>
      <c r="AJ685" s="2537"/>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532" t="s">
        <v>283</v>
      </c>
      <c r="Z688" s="2542"/>
      <c r="AA688" s="2542"/>
      <c r="AB688" s="2542"/>
      <c r="AC688" s="2542"/>
      <c r="AD688" s="2542"/>
      <c r="AE688" s="1515"/>
      <c r="AF688" s="2532" t="s">
        <v>284</v>
      </c>
      <c r="AG688" s="2542"/>
      <c r="AH688" s="2542"/>
      <c r="AI688" s="2542"/>
      <c r="AJ688" s="2542"/>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29">
        <v>0</v>
      </c>
      <c r="Z690" s="2529"/>
      <c r="AA690" s="2529"/>
      <c r="AB690" s="2529"/>
      <c r="AC690" s="2529"/>
      <c r="AD690" s="2529"/>
      <c r="AE690" s="1393"/>
      <c r="AF690" s="2529">
        <v>0</v>
      </c>
      <c r="AG690" s="2529"/>
      <c r="AH690" s="2529"/>
      <c r="AI690" s="2529"/>
      <c r="AJ690" s="2529"/>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29">
        <v>0</v>
      </c>
      <c r="Z691" s="2529"/>
      <c r="AA691" s="2529"/>
      <c r="AB691" s="2529"/>
      <c r="AC691" s="2529"/>
      <c r="AD691" s="2529"/>
      <c r="AE691" s="1393"/>
      <c r="AF691" s="2529">
        <v>0</v>
      </c>
      <c r="AG691" s="2529"/>
      <c r="AH691" s="2529"/>
      <c r="AI691" s="2529"/>
      <c r="AJ691" s="2529"/>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29">
        <f>+VLOOKUP(AM692,Bang_CDSPS,6,0)</f>
        <v>0</v>
      </c>
      <c r="Z692" s="2529"/>
      <c r="AA692" s="2529"/>
      <c r="AB692" s="2529"/>
      <c r="AC692" s="2529"/>
      <c r="AD692" s="2529"/>
      <c r="AE692" s="1393"/>
      <c r="AF692" s="2529">
        <v>0</v>
      </c>
      <c r="AG692" s="2529"/>
      <c r="AH692" s="2529"/>
      <c r="AI692" s="2529"/>
      <c r="AJ692" s="2529"/>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29"/>
      <c r="Z693" s="2529"/>
      <c r="AA693" s="2529"/>
      <c r="AB693" s="2529"/>
      <c r="AC693" s="2529"/>
      <c r="AD693" s="2529"/>
      <c r="AE693" s="1393"/>
      <c r="AF693" s="2529"/>
      <c r="AG693" s="2529"/>
      <c r="AH693" s="2529"/>
      <c r="AI693" s="2529"/>
      <c r="AJ693" s="2529"/>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29">
        <v>0</v>
      </c>
      <c r="Z694" s="2529"/>
      <c r="AA694" s="2529"/>
      <c r="AB694" s="2529"/>
      <c r="AC694" s="2529"/>
      <c r="AD694" s="2529"/>
      <c r="AE694" s="1393"/>
      <c r="AF694" s="2529">
        <v>0</v>
      </c>
      <c r="AG694" s="2529"/>
      <c r="AH694" s="2529"/>
      <c r="AI694" s="2529"/>
      <c r="AJ694" s="2529"/>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29">
        <f>+VLOOKUP(AM695,Bang_CDSPS,6,0)</f>
        <v>0</v>
      </c>
      <c r="Z695" s="2529"/>
      <c r="AA695" s="2529"/>
      <c r="AB695" s="2529"/>
      <c r="AC695" s="2529"/>
      <c r="AD695" s="2529"/>
      <c r="AE695" s="1393"/>
      <c r="AF695" s="2529">
        <v>0</v>
      </c>
      <c r="AG695" s="2529"/>
      <c r="AH695" s="2529"/>
      <c r="AI695" s="2529"/>
      <c r="AJ695" s="2529"/>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37">
        <f>SUM(Y689:AC695)</f>
        <v>0</v>
      </c>
      <c r="Z696" s="2537"/>
      <c r="AA696" s="2537"/>
      <c r="AB696" s="2537"/>
      <c r="AC696" s="2537"/>
      <c r="AD696" s="2537"/>
      <c r="AE696" s="1399"/>
      <c r="AF696" s="2537">
        <f>SUM(AF689:AJ695)</f>
        <v>0</v>
      </c>
      <c r="AG696" s="2537"/>
      <c r="AH696" s="2537"/>
      <c r="AI696" s="2537"/>
      <c r="AJ696" s="2537"/>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531" t="s">
        <v>283</v>
      </c>
      <c r="Z699" s="2531"/>
      <c r="AA699" s="2531"/>
      <c r="AB699" s="2531"/>
      <c r="AC699" s="2531"/>
      <c r="AD699" s="2532"/>
      <c r="AE699" s="1514"/>
      <c r="AF699" s="2530" t="s">
        <v>284</v>
      </c>
      <c r="AG699" s="2531"/>
      <c r="AH699" s="2531"/>
      <c r="AI699" s="2531"/>
      <c r="AJ699" s="253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29">
        <v>0</v>
      </c>
      <c r="Z701" s="2529"/>
      <c r="AA701" s="2529"/>
      <c r="AB701" s="2529"/>
      <c r="AC701" s="2529"/>
      <c r="AD701" s="2529"/>
      <c r="AE701" s="1393"/>
      <c r="AF701" s="2529">
        <v>0</v>
      </c>
      <c r="AG701" s="2529"/>
      <c r="AH701" s="2529"/>
      <c r="AI701" s="2529"/>
      <c r="AJ701" s="2529"/>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29">
        <v>0</v>
      </c>
      <c r="Z702" s="2529"/>
      <c r="AA702" s="2529"/>
      <c r="AB702" s="2529"/>
      <c r="AC702" s="2529"/>
      <c r="AD702" s="2529"/>
      <c r="AE702" s="1393"/>
      <c r="AF702" s="2529">
        <v>0</v>
      </c>
      <c r="AG702" s="2529"/>
      <c r="AH702" s="2529"/>
      <c r="AI702" s="2529"/>
      <c r="AJ702" s="2529"/>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29">
        <f>+VLOOKUP(AM703,Bang_CDSPS,6,0)</f>
        <v>0</v>
      </c>
      <c r="Z703" s="2529"/>
      <c r="AA703" s="2529"/>
      <c r="AB703" s="2529"/>
      <c r="AC703" s="2529"/>
      <c r="AD703" s="2529"/>
      <c r="AE703" s="1393"/>
      <c r="AF703" s="2529">
        <v>0</v>
      </c>
      <c r="AG703" s="2529"/>
      <c r="AH703" s="2529"/>
      <c r="AI703" s="2529"/>
      <c r="AJ703" s="2529"/>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29">
        <v>0</v>
      </c>
      <c r="Z704" s="2529"/>
      <c r="AA704" s="2529"/>
      <c r="AB704" s="2529"/>
      <c r="AC704" s="2529"/>
      <c r="AD704" s="2529"/>
      <c r="AE704" s="1393"/>
      <c r="AF704" s="2529">
        <v>0</v>
      </c>
      <c r="AG704" s="2529"/>
      <c r="AH704" s="2529"/>
      <c r="AI704" s="2529"/>
      <c r="AJ704" s="2529"/>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29">
        <v>0</v>
      </c>
      <c r="Z705" s="2529"/>
      <c r="AA705" s="2529"/>
      <c r="AB705" s="2529"/>
      <c r="AC705" s="2529"/>
      <c r="AD705" s="2529"/>
      <c r="AE705" s="1393"/>
      <c r="AF705" s="2529">
        <v>0</v>
      </c>
      <c r="AG705" s="2529"/>
      <c r="AH705" s="2529"/>
      <c r="AI705" s="2529"/>
      <c r="AJ705" s="2529"/>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29">
        <v>0</v>
      </c>
      <c r="Z706" s="2529"/>
      <c r="AA706" s="2529"/>
      <c r="AB706" s="2529"/>
      <c r="AC706" s="2529"/>
      <c r="AD706" s="2529"/>
      <c r="AE706" s="1393"/>
      <c r="AF706" s="2529">
        <v>0</v>
      </c>
      <c r="AG706" s="2529"/>
      <c r="AH706" s="2529"/>
      <c r="AI706" s="2529"/>
      <c r="AJ706" s="2529"/>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37">
        <f>SUM(Y700:AC706)</f>
        <v>0</v>
      </c>
      <c r="Z707" s="2537"/>
      <c r="AA707" s="2537"/>
      <c r="AB707" s="2537"/>
      <c r="AC707" s="2537"/>
      <c r="AD707" s="2537"/>
      <c r="AE707" s="1399"/>
      <c r="AF707" s="2537">
        <f>SUM(AF700:AJ706)</f>
        <v>0</v>
      </c>
      <c r="AG707" s="2537"/>
      <c r="AH707" s="2537"/>
      <c r="AI707" s="2537"/>
      <c r="AJ707" s="2537"/>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531" t="s">
        <v>283</v>
      </c>
      <c r="Z710" s="2531"/>
      <c r="AA710" s="2531"/>
      <c r="AB710" s="2531"/>
      <c r="AC710" s="2531"/>
      <c r="AD710" s="2532"/>
      <c r="AE710" s="1514"/>
      <c r="AF710" s="2530" t="s">
        <v>284</v>
      </c>
      <c r="AG710" s="2531"/>
      <c r="AH710" s="2531"/>
      <c r="AI710" s="2531"/>
      <c r="AJ710" s="253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36"/>
      <c r="Z711" s="2536"/>
      <c r="AA711" s="2536"/>
      <c r="AB711" s="2536"/>
      <c r="AC711" s="2536"/>
      <c r="AD711" s="2536"/>
      <c r="AE711" s="1375"/>
      <c r="AF711" s="2536"/>
      <c r="AG711" s="2536"/>
      <c r="AH711" s="2536"/>
      <c r="AI711" s="2536"/>
      <c r="AJ711" s="2536"/>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21"/>
      <c r="Z712" s="2521"/>
      <c r="AA712" s="2521"/>
      <c r="AB712" s="2521"/>
      <c r="AC712" s="2521"/>
      <c r="AD712" s="2521"/>
      <c r="AE712" s="1377"/>
      <c r="AF712" s="2521"/>
      <c r="AG712" s="2521"/>
      <c r="AH712" s="2521"/>
      <c r="AI712" s="2521"/>
      <c r="AJ712" s="2521"/>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21"/>
      <c r="Z713" s="2521"/>
      <c r="AA713" s="2521"/>
      <c r="AB713" s="2521"/>
      <c r="AC713" s="2521"/>
      <c r="AD713" s="2521"/>
      <c r="AE713" s="1377"/>
      <c r="AF713" s="2521"/>
      <c r="AG713" s="2521"/>
      <c r="AH713" s="2521"/>
      <c r="AI713" s="2521"/>
      <c r="AJ713" s="2521"/>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21"/>
      <c r="Z714" s="2521"/>
      <c r="AA714" s="2521"/>
      <c r="AB714" s="2521"/>
      <c r="AC714" s="2521"/>
      <c r="AD714" s="2521"/>
      <c r="AE714" s="1377"/>
      <c r="AF714" s="2521"/>
      <c r="AG714" s="2521"/>
      <c r="AH714" s="2521"/>
      <c r="AI714" s="2521"/>
      <c r="AJ714" s="2521"/>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21"/>
      <c r="Z715" s="2521"/>
      <c r="AA715" s="2521"/>
      <c r="AB715" s="2521"/>
      <c r="AC715" s="2521"/>
      <c r="AD715" s="2521"/>
      <c r="AE715" s="1377"/>
      <c r="AF715" s="2521"/>
      <c r="AG715" s="2521"/>
      <c r="AH715" s="2521"/>
      <c r="AI715" s="2521"/>
      <c r="AJ715" s="2521"/>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37">
        <f>+VLOOKUP(AM716,Bang_CDSPS,6,0)</f>
        <v>0</v>
      </c>
      <c r="Z716" s="2537"/>
      <c r="AA716" s="2537"/>
      <c r="AB716" s="2537"/>
      <c r="AC716" s="2537"/>
      <c r="AD716" s="2537"/>
      <c r="AE716" s="1399"/>
      <c r="AF716" s="2537">
        <v>0</v>
      </c>
      <c r="AG716" s="2537"/>
      <c r="AH716" s="2537"/>
      <c r="AI716" s="2537"/>
      <c r="AJ716" s="2537"/>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531" t="s">
        <v>283</v>
      </c>
      <c r="Z719" s="2531"/>
      <c r="AA719" s="2531"/>
      <c r="AB719" s="2531"/>
      <c r="AC719" s="2531"/>
      <c r="AD719" s="2532"/>
      <c r="AE719" s="1514"/>
      <c r="AF719" s="2530" t="s">
        <v>284</v>
      </c>
      <c r="AG719" s="2531"/>
      <c r="AH719" s="2531"/>
      <c r="AI719" s="2531"/>
      <c r="AJ719" s="253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36"/>
      <c r="Z720" s="2536"/>
      <c r="AA720" s="2536"/>
      <c r="AB720" s="2536"/>
      <c r="AC720" s="2536"/>
      <c r="AD720" s="2536"/>
      <c r="AE720" s="1375"/>
      <c r="AF720" s="2536"/>
      <c r="AG720" s="2536"/>
      <c r="AH720" s="2536"/>
      <c r="AI720" s="2536"/>
      <c r="AJ720" s="2536"/>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21"/>
      <c r="Z721" s="2521"/>
      <c r="AA721" s="2521"/>
      <c r="AB721" s="2521"/>
      <c r="AC721" s="2521"/>
      <c r="AD721" s="2521"/>
      <c r="AE721" s="1377"/>
      <c r="AF721" s="2521"/>
      <c r="AG721" s="2521"/>
      <c r="AH721" s="2521"/>
      <c r="AI721" s="2521"/>
      <c r="AJ721" s="2521"/>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21"/>
      <c r="Z722" s="2521"/>
      <c r="AA722" s="2521"/>
      <c r="AB722" s="2521"/>
      <c r="AC722" s="2521"/>
      <c r="AD722" s="2521"/>
      <c r="AE722" s="1377"/>
      <c r="AF722" s="2521"/>
      <c r="AG722" s="2521"/>
      <c r="AH722" s="2521"/>
      <c r="AI722" s="2521"/>
      <c r="AJ722" s="2521"/>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21"/>
      <c r="Z723" s="2521"/>
      <c r="AA723" s="2521"/>
      <c r="AB723" s="2521"/>
      <c r="AC723" s="2521"/>
      <c r="AD723" s="2521"/>
      <c r="AE723" s="1377"/>
      <c r="AF723" s="2521"/>
      <c r="AG723" s="2521"/>
      <c r="AH723" s="2521"/>
      <c r="AI723" s="2521"/>
      <c r="AJ723" s="2521"/>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37">
        <f>+VLOOKUP(AM724,Bang_CDSPS,6,0)</f>
        <v>0</v>
      </c>
      <c r="Z724" s="2537"/>
      <c r="AA724" s="2537"/>
      <c r="AB724" s="2537"/>
      <c r="AC724" s="2537"/>
      <c r="AD724" s="2537"/>
      <c r="AE724" s="1399"/>
      <c r="AF724" s="2537">
        <v>0</v>
      </c>
      <c r="AG724" s="2537"/>
      <c r="AH724" s="2537"/>
      <c r="AI724" s="2537"/>
      <c r="AJ724" s="2537"/>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531" t="s">
        <v>283</v>
      </c>
      <c r="Z727" s="2531"/>
      <c r="AA727" s="2531"/>
      <c r="AB727" s="2531"/>
      <c r="AC727" s="2531"/>
      <c r="AD727" s="2532"/>
      <c r="AE727" s="1514"/>
      <c r="AF727" s="2530" t="s">
        <v>284</v>
      </c>
      <c r="AG727" s="2531"/>
      <c r="AH727" s="2531"/>
      <c r="AI727" s="2531"/>
      <c r="AJ727" s="253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29">
        <f t="shared" ref="Y729:Y735" si="46">+VLOOKUP(AM729,Bang_CDSPS,6,0)</f>
        <v>0</v>
      </c>
      <c r="Z729" s="2529"/>
      <c r="AA729" s="2529"/>
      <c r="AB729" s="2529"/>
      <c r="AC729" s="2529"/>
      <c r="AD729" s="2529"/>
      <c r="AE729" s="1393"/>
      <c r="AF729" s="2529">
        <f t="shared" ref="AF729:AF735" si="47">+VLOOKUP(AM729,Bang_CDSPSNT,6,0)</f>
        <v>0</v>
      </c>
      <c r="AG729" s="2529"/>
      <c r="AH729" s="2529"/>
      <c r="AI729" s="2529"/>
      <c r="AJ729" s="2529"/>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29">
        <f t="shared" si="46"/>
        <v>0</v>
      </c>
      <c r="Z730" s="2529"/>
      <c r="AA730" s="2529"/>
      <c r="AB730" s="2529"/>
      <c r="AC730" s="2529"/>
      <c r="AD730" s="2529"/>
      <c r="AE730" s="1393"/>
      <c r="AF730" s="2529">
        <f t="shared" si="47"/>
        <v>0</v>
      </c>
      <c r="AG730" s="2529"/>
      <c r="AH730" s="2529"/>
      <c r="AI730" s="2529"/>
      <c r="AJ730" s="2529"/>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29">
        <f t="shared" si="46"/>
        <v>0</v>
      </c>
      <c r="Z731" s="2529"/>
      <c r="AA731" s="2529"/>
      <c r="AB731" s="2529"/>
      <c r="AC731" s="2529"/>
      <c r="AD731" s="2529"/>
      <c r="AE731" s="1393"/>
      <c r="AF731" s="2529">
        <f t="shared" si="47"/>
        <v>0</v>
      </c>
      <c r="AG731" s="2529"/>
      <c r="AH731" s="2529"/>
      <c r="AI731" s="2529"/>
      <c r="AJ731" s="2529"/>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29">
        <f t="shared" si="46"/>
        <v>0</v>
      </c>
      <c r="Z732" s="2529"/>
      <c r="AA732" s="2529"/>
      <c r="AB732" s="2529"/>
      <c r="AC732" s="2529"/>
      <c r="AD732" s="2529"/>
      <c r="AE732" s="1393"/>
      <c r="AF732" s="2529">
        <f t="shared" si="47"/>
        <v>0</v>
      </c>
      <c r="AG732" s="2529"/>
      <c r="AH732" s="2529"/>
      <c r="AI732" s="2529"/>
      <c r="AJ732" s="2529"/>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29">
        <f t="shared" ref="Y733" si="49">+VLOOKUP(AM733,Bang_CDSPS,6,0)</f>
        <v>0</v>
      </c>
      <c r="Z733" s="2529"/>
      <c r="AA733" s="2529"/>
      <c r="AB733" s="2529"/>
      <c r="AC733" s="2529"/>
      <c r="AD733" s="2529"/>
      <c r="AE733" s="1393"/>
      <c r="AF733" s="2529">
        <f t="shared" ref="AF733" si="50">+VLOOKUP(AM733,Bang_CDSPSNT,6,0)</f>
        <v>0</v>
      </c>
      <c r="AG733" s="2529"/>
      <c r="AH733" s="2529"/>
      <c r="AI733" s="2529"/>
      <c r="AJ733" s="2529"/>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29">
        <f t="shared" si="46"/>
        <v>0</v>
      </c>
      <c r="Z734" s="2529"/>
      <c r="AA734" s="2529"/>
      <c r="AB734" s="2529"/>
      <c r="AC734" s="2529"/>
      <c r="AD734" s="2529"/>
      <c r="AE734" s="1393"/>
      <c r="AF734" s="2529">
        <f t="shared" si="47"/>
        <v>0</v>
      </c>
      <c r="AG734" s="2529"/>
      <c r="AH734" s="2529"/>
      <c r="AI734" s="2529"/>
      <c r="AJ734" s="2529"/>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29">
        <f t="shared" si="46"/>
        <v>0</v>
      </c>
      <c r="Z735" s="2529"/>
      <c r="AA735" s="2529"/>
      <c r="AB735" s="2529"/>
      <c r="AC735" s="2529"/>
      <c r="AD735" s="2529"/>
      <c r="AE735" s="1393"/>
      <c r="AF735" s="2529">
        <f t="shared" si="47"/>
        <v>0</v>
      </c>
      <c r="AG735" s="2529"/>
      <c r="AH735" s="2529"/>
      <c r="AI735" s="2529"/>
      <c r="AJ735" s="2529"/>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29">
        <f>SUM(Y737:AC744)</f>
        <v>0</v>
      </c>
      <c r="Z736" s="2529"/>
      <c r="AA736" s="2529"/>
      <c r="AB736" s="2529"/>
      <c r="AC736" s="2529"/>
      <c r="AD736" s="2529"/>
      <c r="AE736" s="1393"/>
      <c r="AF736" s="2529">
        <f>SUM(AF737:AJ744)</f>
        <v>0</v>
      </c>
      <c r="AG736" s="2529"/>
      <c r="AH736" s="2529"/>
      <c r="AI736" s="2529"/>
      <c r="AJ736" s="2529"/>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29">
        <f t="shared" ref="Y737:Y744" si="51">+VLOOKUP(AM737,Bang_CDSPS,6,0)</f>
        <v>0</v>
      </c>
      <c r="Z737" s="2529"/>
      <c r="AA737" s="2529"/>
      <c r="AB737" s="2529"/>
      <c r="AC737" s="2529"/>
      <c r="AD737" s="2529"/>
      <c r="AE737" s="1393"/>
      <c r="AF737" s="2529">
        <f t="shared" ref="AF737:AF744" si="52">+VLOOKUP(AM737,Bang_CDSPSNT,6,0)</f>
        <v>0</v>
      </c>
      <c r="AG737" s="2529"/>
      <c r="AH737" s="2529"/>
      <c r="AI737" s="2529"/>
      <c r="AJ737" s="2529"/>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29">
        <f t="shared" si="51"/>
        <v>0</v>
      </c>
      <c r="Z738" s="2529"/>
      <c r="AA738" s="2529"/>
      <c r="AB738" s="2529"/>
      <c r="AC738" s="2529"/>
      <c r="AD738" s="2529"/>
      <c r="AE738" s="1393"/>
      <c r="AF738" s="2529">
        <f t="shared" si="52"/>
        <v>0</v>
      </c>
      <c r="AG738" s="2529"/>
      <c r="AH738" s="2529"/>
      <c r="AI738" s="2529"/>
      <c r="AJ738" s="2529"/>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29">
        <f t="shared" si="51"/>
        <v>0</v>
      </c>
      <c r="Z739" s="2529"/>
      <c r="AA739" s="2529"/>
      <c r="AB739" s="2529"/>
      <c r="AC739" s="2529"/>
      <c r="AD739" s="2529"/>
      <c r="AE739" s="1393"/>
      <c r="AF739" s="2529">
        <f t="shared" si="52"/>
        <v>0</v>
      </c>
      <c r="AG739" s="2529"/>
      <c r="AH739" s="2529"/>
      <c r="AI739" s="2529"/>
      <c r="AJ739" s="2529"/>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29">
        <f t="shared" si="51"/>
        <v>0</v>
      </c>
      <c r="Z740" s="2529"/>
      <c r="AA740" s="2529"/>
      <c r="AB740" s="2529"/>
      <c r="AC740" s="2529"/>
      <c r="AD740" s="2529"/>
      <c r="AE740" s="1393"/>
      <c r="AF740" s="2529">
        <f t="shared" si="52"/>
        <v>0</v>
      </c>
      <c r="AG740" s="2529"/>
      <c r="AH740" s="2529"/>
      <c r="AI740" s="2529"/>
      <c r="AJ740" s="2529"/>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29">
        <f t="shared" si="51"/>
        <v>0</v>
      </c>
      <c r="Z741" s="2529"/>
      <c r="AA741" s="2529"/>
      <c r="AB741" s="2529"/>
      <c r="AC741" s="2529"/>
      <c r="AD741" s="2529"/>
      <c r="AE741" s="1393"/>
      <c r="AF741" s="2529">
        <f t="shared" si="52"/>
        <v>0</v>
      </c>
      <c r="AG741" s="2529"/>
      <c r="AH741" s="2529"/>
      <c r="AI741" s="2529"/>
      <c r="AJ741" s="2529"/>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29">
        <f t="shared" si="51"/>
        <v>0</v>
      </c>
      <c r="Z742" s="2529"/>
      <c r="AA742" s="2529"/>
      <c r="AB742" s="2529"/>
      <c r="AC742" s="2529"/>
      <c r="AD742" s="2529"/>
      <c r="AE742" s="1393"/>
      <c r="AF742" s="2529">
        <f t="shared" si="52"/>
        <v>0</v>
      </c>
      <c r="AG742" s="2529"/>
      <c r="AH742" s="2529"/>
      <c r="AI742" s="2529"/>
      <c r="AJ742" s="2529"/>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29">
        <f t="shared" si="51"/>
        <v>0</v>
      </c>
      <c r="Z743" s="2529"/>
      <c r="AA743" s="2529"/>
      <c r="AB743" s="2529"/>
      <c r="AC743" s="2529"/>
      <c r="AD743" s="2529"/>
      <c r="AE743" s="1393"/>
      <c r="AF743" s="2529">
        <f t="shared" si="52"/>
        <v>0</v>
      </c>
      <c r="AG743" s="2529"/>
      <c r="AH743" s="2529"/>
      <c r="AI743" s="2529"/>
      <c r="AJ743" s="2529"/>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29">
        <f t="shared" si="51"/>
        <v>0</v>
      </c>
      <c r="Z744" s="2529"/>
      <c r="AA744" s="2529"/>
      <c r="AB744" s="2529"/>
      <c r="AC744" s="2529"/>
      <c r="AD744" s="2529"/>
      <c r="AE744" s="1393"/>
      <c r="AF744" s="2529">
        <f t="shared" si="52"/>
        <v>0</v>
      </c>
      <c r="AG744" s="2529"/>
      <c r="AH744" s="2529"/>
      <c r="AI744" s="2529"/>
      <c r="AJ744" s="2529"/>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21"/>
      <c r="Z745" s="2521"/>
      <c r="AA745" s="2521"/>
      <c r="AB745" s="2521"/>
      <c r="AC745" s="2521"/>
      <c r="AD745" s="1377"/>
      <c r="AE745" s="1377"/>
      <c r="AF745" s="2521"/>
      <c r="AG745" s="2521"/>
      <c r="AH745" s="2521"/>
      <c r="AI745" s="2521"/>
      <c r="AJ745" s="2521"/>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21"/>
      <c r="Z746" s="2521"/>
      <c r="AA746" s="2521"/>
      <c r="AB746" s="2521"/>
      <c r="AC746" s="2521"/>
      <c r="AD746" s="1377"/>
      <c r="AE746" s="1377"/>
      <c r="AF746" s="2521"/>
      <c r="AG746" s="2521"/>
      <c r="AH746" s="2521"/>
      <c r="AI746" s="2521"/>
      <c r="AJ746" s="2521"/>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21"/>
      <c r="Z747" s="2521"/>
      <c r="AA747" s="2521"/>
      <c r="AB747" s="2521"/>
      <c r="AC747" s="2521"/>
      <c r="AD747" s="1377"/>
      <c r="AE747" s="1377"/>
      <c r="AF747" s="2521"/>
      <c r="AG747" s="2521"/>
      <c r="AH747" s="2521"/>
      <c r="AI747" s="2521"/>
      <c r="AJ747" s="2521"/>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22"/>
      <c r="Z748" s="2522"/>
      <c r="AA748" s="2522"/>
      <c r="AB748" s="2522"/>
      <c r="AC748" s="2522"/>
      <c r="AD748" s="1380"/>
      <c r="AE748" s="1380"/>
      <c r="AF748" s="2522"/>
      <c r="AG748" s="2522"/>
      <c r="AH748" s="2522"/>
      <c r="AI748" s="2522"/>
      <c r="AJ748" s="252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531" t="s">
        <v>283</v>
      </c>
      <c r="Z751" s="2531"/>
      <c r="AA751" s="2531"/>
      <c r="AB751" s="2531"/>
      <c r="AC751" s="2531"/>
      <c r="AD751" s="2532"/>
      <c r="AE751" s="1514"/>
      <c r="AF751" s="2530" t="s">
        <v>284</v>
      </c>
      <c r="AG751" s="2531"/>
      <c r="AH751" s="2531"/>
      <c r="AI751" s="2531"/>
      <c r="AJ751" s="253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29">
        <f>+VLOOKUP(AM753,Bang_CDSPS,6,0)+VLOOKUP(AN753,Bang_CDSPS,6,0)+VLOOKUP(AO753,Bang_CDSPS,6,0)</f>
        <v>0</v>
      </c>
      <c r="Z753" s="2529"/>
      <c r="AA753" s="2529"/>
      <c r="AB753" s="2529"/>
      <c r="AC753" s="2529"/>
      <c r="AD753" s="2529"/>
      <c r="AE753" s="1393"/>
      <c r="AF753" s="2529">
        <v>0</v>
      </c>
      <c r="AG753" s="2529"/>
      <c r="AH753" s="2529"/>
      <c r="AI753" s="2529"/>
      <c r="AJ753" s="2529"/>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29">
        <f>+VLOOKUP(AM754,Bang_CDSPS,6,0)+VLOOKUP(AN754,Bang_CDSPS,6,0)+VLOOKUP(AO754,Bang_CDSPS,6,0)</f>
        <v>0</v>
      </c>
      <c r="Z754" s="2529"/>
      <c r="AA754" s="2529"/>
      <c r="AB754" s="2529"/>
      <c r="AC754" s="2529"/>
      <c r="AD754" s="2529"/>
      <c r="AE754" s="1393"/>
      <c r="AF754" s="2529">
        <v>0</v>
      </c>
      <c r="AG754" s="2529"/>
      <c r="AH754" s="2529"/>
      <c r="AI754" s="2529"/>
      <c r="AJ754" s="2529"/>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29">
        <f>+VLOOKUP(AM755,Bang_CDSPS,6,0)+VLOOKUP(AN755,Bang_CDSPS,6,0)+VLOOKUP(AO755,Bang_CDSPS,6,0)</f>
        <v>0</v>
      </c>
      <c r="Z755" s="2529"/>
      <c r="AA755" s="2529"/>
      <c r="AB755" s="2529"/>
      <c r="AC755" s="2529"/>
      <c r="AD755" s="2529"/>
      <c r="AE755" s="1393"/>
      <c r="AF755" s="2529">
        <v>0</v>
      </c>
      <c r="AG755" s="2529"/>
      <c r="AH755" s="2529"/>
      <c r="AI755" s="2529"/>
      <c r="AJ755" s="2529"/>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29">
        <f>+VLOOKUP(AM756,Bang_CDSPS,6,0)+VLOOKUP(AN756,Bang_CDSPS,6,0)+VLOOKUP(AO756,Bang_CDSPS,6,0)</f>
        <v>0</v>
      </c>
      <c r="Z756" s="2529"/>
      <c r="AA756" s="2529"/>
      <c r="AB756" s="2529"/>
      <c r="AC756" s="2529"/>
      <c r="AD756" s="2529"/>
      <c r="AE756" s="1393"/>
      <c r="AF756" s="2529">
        <v>0</v>
      </c>
      <c r="AG756" s="2529"/>
      <c r="AH756" s="2529"/>
      <c r="AI756" s="2529"/>
      <c r="AJ756" s="2529"/>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29">
        <f>SUM(Y752:AC756)</f>
        <v>0</v>
      </c>
      <c r="Z757" s="2529"/>
      <c r="AA757" s="2529"/>
      <c r="AB757" s="2529"/>
      <c r="AC757" s="2529"/>
      <c r="AD757" s="2529"/>
      <c r="AE757" s="1393"/>
      <c r="AF757" s="2529">
        <f>SUM(AF752:AJ756)</f>
        <v>0</v>
      </c>
      <c r="AG757" s="2529"/>
      <c r="AH757" s="2529"/>
      <c r="AI757" s="2529"/>
      <c r="AJ757" s="2529"/>
      <c r="AK757" s="1379"/>
      <c r="AL757" s="1453">
        <f t="shared" si="54"/>
        <v>0</v>
      </c>
      <c r="AM757" s="1456"/>
      <c r="AN757" s="326"/>
    </row>
    <row r="758" spans="3:48" s="311" customFormat="1" ht="24" customHeight="1" x14ac:dyDescent="0.4">
      <c r="C758" s="2539" t="s">
        <v>3070</v>
      </c>
      <c r="D758" s="2540"/>
      <c r="E758" s="2540"/>
      <c r="F758" s="2540"/>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39" t="s">
        <v>3024</v>
      </c>
      <c r="D766" s="2540"/>
      <c r="E766" s="2540"/>
      <c r="F766" s="2540"/>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531" t="s">
        <v>283</v>
      </c>
      <c r="Z774" s="2531"/>
      <c r="AA774" s="2531"/>
      <c r="AB774" s="2531"/>
      <c r="AC774" s="2531"/>
      <c r="AD774" s="2532"/>
      <c r="AE774" s="1514"/>
      <c r="AF774" s="2530" t="s">
        <v>284</v>
      </c>
      <c r="AG774" s="2531"/>
      <c r="AH774" s="2531"/>
      <c r="AI774" s="2531"/>
      <c r="AJ774" s="253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29">
        <v>0</v>
      </c>
      <c r="Z776" s="2529"/>
      <c r="AA776" s="2529"/>
      <c r="AB776" s="2529"/>
      <c r="AC776" s="2529"/>
      <c r="AD776" s="2529"/>
      <c r="AE776" s="1393"/>
      <c r="AF776" s="2529">
        <v>0</v>
      </c>
      <c r="AG776" s="2529"/>
      <c r="AH776" s="2529"/>
      <c r="AI776" s="2529"/>
      <c r="AJ776" s="2529"/>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29"/>
      <c r="Z777" s="2529"/>
      <c r="AA777" s="2529"/>
      <c r="AB777" s="2529"/>
      <c r="AC777" s="2529"/>
      <c r="AD777" s="2529"/>
      <c r="AE777" s="1393"/>
      <c r="AF777" s="2529"/>
      <c r="AG777" s="2529"/>
      <c r="AH777" s="2529"/>
      <c r="AI777" s="2529"/>
      <c r="AJ777" s="2529"/>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29"/>
      <c r="Z778" s="2529"/>
      <c r="AA778" s="2529"/>
      <c r="AB778" s="2529"/>
      <c r="AC778" s="2529"/>
      <c r="AD778" s="2529"/>
      <c r="AE778" s="1393"/>
      <c r="AF778" s="2529"/>
      <c r="AG778" s="2529"/>
      <c r="AH778" s="2529"/>
      <c r="AI778" s="2529"/>
      <c r="AJ778" s="2529"/>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29"/>
      <c r="Z779" s="2529"/>
      <c r="AA779" s="2529"/>
      <c r="AB779" s="2529"/>
      <c r="AC779" s="2529"/>
      <c r="AD779" s="2529"/>
      <c r="AE779" s="1393"/>
      <c r="AF779" s="2529"/>
      <c r="AG779" s="2529"/>
      <c r="AH779" s="2529"/>
      <c r="AI779" s="2529"/>
      <c r="AJ779" s="2529"/>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29"/>
      <c r="Z780" s="2529"/>
      <c r="AA780" s="2529"/>
      <c r="AB780" s="2529"/>
      <c r="AC780" s="2529"/>
      <c r="AD780" s="2529"/>
      <c r="AE780" s="1393"/>
      <c r="AF780" s="2529"/>
      <c r="AG780" s="2529"/>
      <c r="AH780" s="2529"/>
      <c r="AI780" s="2529"/>
      <c r="AJ780" s="2529"/>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29"/>
      <c r="Z781" s="2529"/>
      <c r="AA781" s="2529"/>
      <c r="AB781" s="2529"/>
      <c r="AC781" s="2529"/>
      <c r="AD781" s="2529"/>
      <c r="AE781" s="1393"/>
      <c r="AF781" s="2529"/>
      <c r="AG781" s="2529"/>
      <c r="AH781" s="2529"/>
      <c r="AI781" s="2529"/>
      <c r="AJ781" s="2529"/>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29"/>
      <c r="Z782" s="2529"/>
      <c r="AA782" s="2529"/>
      <c r="AB782" s="2529"/>
      <c r="AC782" s="2529"/>
      <c r="AD782" s="2529"/>
      <c r="AE782" s="1393"/>
      <c r="AF782" s="2529"/>
      <c r="AG782" s="2529"/>
      <c r="AH782" s="2529"/>
      <c r="AI782" s="2529"/>
      <c r="AJ782" s="2529"/>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29"/>
      <c r="Z783" s="2529"/>
      <c r="AA783" s="2529"/>
      <c r="AB783" s="2529"/>
      <c r="AC783" s="2529"/>
      <c r="AD783" s="2529"/>
      <c r="AE783" s="1393"/>
      <c r="AF783" s="2529"/>
      <c r="AG783" s="2529"/>
      <c r="AH783" s="2529"/>
      <c r="AI783" s="2529"/>
      <c r="AJ783" s="2529"/>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538"/>
      <c r="Z785" s="2538"/>
      <c r="AA785" s="2538"/>
      <c r="AB785" s="2538"/>
      <c r="AC785" s="2538"/>
      <c r="AD785" s="338"/>
      <c r="AE785" s="338"/>
      <c r="AF785" s="2538"/>
      <c r="AG785" s="2538"/>
      <c r="AH785" s="2538"/>
      <c r="AI785" s="2538"/>
      <c r="AJ785" s="2538"/>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531" t="s">
        <v>283</v>
      </c>
      <c r="Z786" s="2531"/>
      <c r="AA786" s="2531"/>
      <c r="AB786" s="2531"/>
      <c r="AC786" s="2531"/>
      <c r="AD786" s="2532"/>
      <c r="AE786" s="1514"/>
      <c r="AF786" s="2530" t="s">
        <v>284</v>
      </c>
      <c r="AG786" s="2531"/>
      <c r="AH786" s="2531"/>
      <c r="AI786" s="2531"/>
      <c r="AJ786" s="253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29"/>
      <c r="Z788" s="2529"/>
      <c r="AA788" s="2529"/>
      <c r="AB788" s="2529"/>
      <c r="AC788" s="2529"/>
      <c r="AD788" s="2529"/>
      <c r="AE788" s="1393"/>
      <c r="AF788" s="2529"/>
      <c r="AG788" s="2529"/>
      <c r="AH788" s="2529"/>
      <c r="AI788" s="2529"/>
      <c r="AJ788" s="2529"/>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29"/>
      <c r="Z789" s="2529"/>
      <c r="AA789" s="2529"/>
      <c r="AB789" s="2529"/>
      <c r="AC789" s="2529"/>
      <c r="AD789" s="2529"/>
      <c r="AE789" s="1393"/>
      <c r="AF789" s="2529"/>
      <c r="AG789" s="2529"/>
      <c r="AH789" s="2529"/>
      <c r="AI789" s="2529"/>
      <c r="AJ789" s="2529"/>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29"/>
      <c r="Z790" s="2529"/>
      <c r="AA790" s="2529"/>
      <c r="AB790" s="2529"/>
      <c r="AC790" s="2529"/>
      <c r="AD790" s="2529"/>
      <c r="AE790" s="1393"/>
      <c r="AF790" s="2529"/>
      <c r="AG790" s="2529"/>
      <c r="AH790" s="2529"/>
      <c r="AI790" s="2529"/>
      <c r="AJ790" s="2529"/>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29"/>
      <c r="Z791" s="2529"/>
      <c r="AA791" s="2529"/>
      <c r="AB791" s="2529"/>
      <c r="AC791" s="2529"/>
      <c r="AD791" s="2529"/>
      <c r="AE791" s="1393"/>
      <c r="AF791" s="2529"/>
      <c r="AG791" s="2529"/>
      <c r="AH791" s="2529"/>
      <c r="AI791" s="2529"/>
      <c r="AJ791" s="2529"/>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37"/>
      <c r="Z792" s="2537"/>
      <c r="AA792" s="2537"/>
      <c r="AB792" s="2537"/>
      <c r="AC792" s="2537"/>
      <c r="AD792" s="2537"/>
      <c r="AE792" s="1399"/>
      <c r="AF792" s="2537"/>
      <c r="AG792" s="2537"/>
      <c r="AH792" s="2537"/>
      <c r="AI792" s="2537"/>
      <c r="AJ792" s="2537"/>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531" t="s">
        <v>283</v>
      </c>
      <c r="Z799" s="2531"/>
      <c r="AA799" s="2531"/>
      <c r="AB799" s="2531"/>
      <c r="AC799" s="2531"/>
      <c r="AD799" s="2532"/>
      <c r="AE799" s="1514"/>
      <c r="AF799" s="2530" t="s">
        <v>284</v>
      </c>
      <c r="AG799" s="2531"/>
      <c r="AH799" s="2531"/>
      <c r="AI799" s="2531"/>
      <c r="AJ799" s="2532"/>
      <c r="AK799" s="1874"/>
      <c r="AL799" s="1453">
        <v>0</v>
      </c>
      <c r="AM799" s="1461"/>
      <c r="AN799" s="337" t="s">
        <v>2791</v>
      </c>
    </row>
    <row r="800" spans="2:40" s="311" customFormat="1" ht="26.25" customHeight="1" x14ac:dyDescent="0.4">
      <c r="C800" s="2533" t="s">
        <v>3049</v>
      </c>
      <c r="D800" s="2534"/>
      <c r="E800" s="2534"/>
      <c r="F800" s="2534"/>
      <c r="G800" s="2535"/>
      <c r="H800" s="2535"/>
      <c r="I800" s="2535"/>
      <c r="J800" s="2535"/>
      <c r="K800" s="2535"/>
      <c r="L800" s="2535"/>
      <c r="M800" s="2535"/>
      <c r="N800" s="2535"/>
      <c r="O800" s="2535"/>
      <c r="P800" s="2535"/>
      <c r="Q800" s="2535"/>
      <c r="R800" s="2535"/>
      <c r="S800" s="2535"/>
      <c r="T800" s="2535"/>
      <c r="U800" s="2535"/>
      <c r="V800" s="2535"/>
      <c r="W800" s="1375"/>
      <c r="X800" s="1375"/>
      <c r="Y800" s="2536"/>
      <c r="Z800" s="2536"/>
      <c r="AA800" s="2536"/>
      <c r="AB800" s="2536"/>
      <c r="AC800" s="2536"/>
      <c r="AD800" s="2536"/>
      <c r="AE800" s="1375"/>
      <c r="AF800" s="2536"/>
      <c r="AG800" s="2536"/>
      <c r="AH800" s="2536"/>
      <c r="AI800" s="2536"/>
      <c r="AJ800" s="2536"/>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21"/>
      <c r="Z801" s="2521"/>
      <c r="AA801" s="2521"/>
      <c r="AB801" s="2521"/>
      <c r="AC801" s="2521"/>
      <c r="AD801" s="2521"/>
      <c r="AE801" s="1377"/>
      <c r="AF801" s="2521"/>
      <c r="AG801" s="2521"/>
      <c r="AH801" s="2521"/>
      <c r="AI801" s="2521"/>
      <c r="AJ801" s="2521"/>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21"/>
      <c r="Z802" s="2521"/>
      <c r="AA802" s="2521"/>
      <c r="AB802" s="2521"/>
      <c r="AC802" s="2521"/>
      <c r="AD802" s="2521"/>
      <c r="AE802" s="1377"/>
      <c r="AF802" s="2521"/>
      <c r="AG802" s="2521"/>
      <c r="AH802" s="2521"/>
      <c r="AI802" s="2521"/>
      <c r="AJ802" s="2521"/>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22"/>
      <c r="Z803" s="2522"/>
      <c r="AA803" s="2522"/>
      <c r="AB803" s="2522"/>
      <c r="AC803" s="2522"/>
      <c r="AD803" s="2522"/>
      <c r="AE803" s="1380"/>
      <c r="AF803" s="2522"/>
      <c r="AG803" s="2522"/>
      <c r="AH803" s="2522"/>
      <c r="AI803" s="2522"/>
      <c r="AJ803" s="252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523"/>
      <c r="Z806" s="2523"/>
      <c r="AA806" s="2523"/>
      <c r="AB806" s="2523"/>
      <c r="AC806" s="2523"/>
      <c r="AD806" s="2523"/>
      <c r="AE806" s="315"/>
      <c r="AF806" s="2524"/>
      <c r="AG806" s="2524"/>
      <c r="AH806" s="2524"/>
      <c r="AI806" s="2524"/>
      <c r="AJ806" s="252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523"/>
      <c r="Z807" s="2523"/>
      <c r="AA807" s="2523"/>
      <c r="AB807" s="2523"/>
      <c r="AC807" s="2523"/>
      <c r="AD807" s="2523"/>
      <c r="AE807" s="315"/>
      <c r="AF807" s="2524"/>
      <c r="AG807" s="2524"/>
      <c r="AH807" s="2524"/>
      <c r="AI807" s="2524"/>
      <c r="AJ807" s="252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523"/>
      <c r="Z808" s="2523"/>
      <c r="AA808" s="2523"/>
      <c r="AB808" s="2523"/>
      <c r="AC808" s="2523"/>
      <c r="AD808" s="2523"/>
      <c r="AE808" s="315"/>
      <c r="AF808" s="2524"/>
      <c r="AG808" s="2524"/>
      <c r="AH808" s="2524"/>
      <c r="AI808" s="2524"/>
      <c r="AJ808" s="252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523"/>
      <c r="Z809" s="2523"/>
      <c r="AA809" s="2523"/>
      <c r="AB809" s="2523"/>
      <c r="AC809" s="2523"/>
      <c r="AD809" s="2523"/>
      <c r="AE809" s="315"/>
      <c r="AF809" s="2524"/>
      <c r="AG809" s="2524"/>
      <c r="AH809" s="2524"/>
      <c r="AI809" s="2524"/>
      <c r="AJ809" s="252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523"/>
      <c r="Z810" s="2523"/>
      <c r="AA810" s="2523"/>
      <c r="AB810" s="2523"/>
      <c r="AC810" s="2523"/>
      <c r="AD810" s="2523"/>
      <c r="AE810" s="315"/>
      <c r="AF810" s="2524"/>
      <c r="AG810" s="2524"/>
      <c r="AH810" s="2524"/>
      <c r="AI810" s="2524"/>
      <c r="AJ810" s="252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523"/>
      <c r="Z811" s="2523"/>
      <c r="AA811" s="2523"/>
      <c r="AB811" s="2523"/>
      <c r="AC811" s="2523"/>
      <c r="AD811" s="2523"/>
      <c r="AE811" s="315"/>
      <c r="AF811" s="2524"/>
      <c r="AG811" s="2524"/>
      <c r="AH811" s="2524"/>
      <c r="AI811" s="2524"/>
      <c r="AJ811" s="252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523"/>
      <c r="Z814" s="2523"/>
      <c r="AA814" s="2523"/>
      <c r="AB814" s="2523"/>
      <c r="AC814" s="2523"/>
      <c r="AD814" s="2523"/>
      <c r="AE814" s="315"/>
      <c r="AF814" s="2524"/>
      <c r="AG814" s="2524"/>
      <c r="AH814" s="2524"/>
      <c r="AI814" s="2524"/>
      <c r="AJ814" s="252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523"/>
      <c r="Z815" s="2523"/>
      <c r="AA815" s="2523"/>
      <c r="AB815" s="2523"/>
      <c r="AC815" s="2523"/>
      <c r="AD815" s="2523"/>
      <c r="AE815" s="315"/>
      <c r="AF815" s="2524"/>
      <c r="AG815" s="2524"/>
      <c r="AH815" s="2524"/>
      <c r="AI815" s="2524"/>
      <c r="AJ815" s="252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523"/>
      <c r="Z816" s="2523"/>
      <c r="AA816" s="2523"/>
      <c r="AB816" s="2523"/>
      <c r="AC816" s="2523"/>
      <c r="AD816" s="2523"/>
      <c r="AE816" s="315"/>
      <c r="AF816" s="2524"/>
      <c r="AG816" s="2524"/>
      <c r="AH816" s="2524"/>
      <c r="AI816" s="2524"/>
      <c r="AJ816" s="252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523"/>
      <c r="Z817" s="2523"/>
      <c r="AA817" s="2523"/>
      <c r="AB817" s="2523"/>
      <c r="AC817" s="2523"/>
      <c r="AD817" s="2523"/>
      <c r="AE817" s="315"/>
      <c r="AF817" s="2524"/>
      <c r="AG817" s="2524"/>
      <c r="AH817" s="2524"/>
      <c r="AI817" s="2524"/>
      <c r="AJ817" s="252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523"/>
      <c r="Z818" s="2523"/>
      <c r="AA818" s="2523"/>
      <c r="AB818" s="2523"/>
      <c r="AC818" s="2523"/>
      <c r="AD818" s="2523"/>
      <c r="AE818" s="315"/>
      <c r="AF818" s="2524"/>
      <c r="AG818" s="2524"/>
      <c r="AH818" s="2524"/>
      <c r="AI818" s="2524"/>
      <c r="AJ818" s="252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523"/>
      <c r="Z819" s="2523"/>
      <c r="AA819" s="2523"/>
      <c r="AB819" s="2523"/>
      <c r="AC819" s="2523"/>
      <c r="AD819" s="2523"/>
      <c r="AE819" s="315"/>
      <c r="AF819" s="2524"/>
      <c r="AG819" s="2524"/>
      <c r="AH819" s="2524"/>
      <c r="AI819" s="2524"/>
      <c r="AJ819" s="252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525" t="s">
        <v>3061</v>
      </c>
      <c r="D831" s="2525"/>
      <c r="E831" s="2525"/>
      <c r="F831" s="2525"/>
      <c r="G831" s="2525"/>
      <c r="H831" s="2525"/>
      <c r="I831" s="2525"/>
      <c r="J831" s="2525"/>
      <c r="K831" s="2525"/>
      <c r="L831" s="2525"/>
      <c r="M831" s="2525"/>
      <c r="N831" s="2525"/>
      <c r="O831" s="2525"/>
      <c r="P831" s="2525"/>
      <c r="Q831" s="2525"/>
      <c r="R831" s="2525"/>
      <c r="S831" s="2525"/>
      <c r="T831" s="2525"/>
      <c r="U831" s="2525"/>
      <c r="V831" s="2525"/>
      <c r="W831" s="2525"/>
      <c r="X831" s="2525"/>
      <c r="Y831" s="2525"/>
      <c r="Z831" s="2525"/>
      <c r="AA831" s="2525"/>
      <c r="AB831" s="2525"/>
      <c r="AC831" s="2525"/>
      <c r="AD831" s="2525"/>
      <c r="AE831" s="2525"/>
      <c r="AF831" s="2525"/>
      <c r="AG831" s="2525"/>
      <c r="AH831" s="2525"/>
      <c r="AI831" s="2525"/>
      <c r="AJ831" s="2525"/>
      <c r="AK831" s="315"/>
      <c r="AL831" s="1453">
        <v>0</v>
      </c>
      <c r="AM831" s="1456"/>
      <c r="AN831" s="317"/>
    </row>
    <row r="832" spans="2:40" s="311" customFormat="1" ht="14" x14ac:dyDescent="0.4">
      <c r="B832" s="360"/>
      <c r="C832" s="2525"/>
      <c r="D832" s="2525"/>
      <c r="E832" s="2525"/>
      <c r="F832" s="2525"/>
      <c r="G832" s="2525"/>
      <c r="H832" s="2525"/>
      <c r="I832" s="2525"/>
      <c r="J832" s="2525"/>
      <c r="K832" s="2525"/>
      <c r="L832" s="2525"/>
      <c r="M832" s="2525"/>
      <c r="N832" s="2525"/>
      <c r="O832" s="2525"/>
      <c r="P832" s="2525"/>
      <c r="Q832" s="2525"/>
      <c r="R832" s="2525"/>
      <c r="S832" s="2525"/>
      <c r="T832" s="2525"/>
      <c r="U832" s="2525"/>
      <c r="V832" s="2525"/>
      <c r="W832" s="2525"/>
      <c r="X832" s="2525"/>
      <c r="Y832" s="2525"/>
      <c r="Z832" s="2525"/>
      <c r="AA832" s="2525"/>
      <c r="AB832" s="2525"/>
      <c r="AC832" s="2525"/>
      <c r="AD832" s="2525"/>
      <c r="AE832" s="2525"/>
      <c r="AF832" s="2525"/>
      <c r="AG832" s="2525"/>
      <c r="AH832" s="2525"/>
      <c r="AI832" s="2525"/>
      <c r="AJ832" s="2525"/>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54" t="s">
        <v>32</v>
      </c>
      <c r="D11" s="2201" t="s">
        <v>787</v>
      </c>
      <c r="E11" s="2201"/>
      <c r="F11" s="2201"/>
      <c r="G11" s="2201"/>
      <c r="H11" s="2201"/>
      <c r="I11" s="2201"/>
      <c r="J11" s="2201"/>
      <c r="K11" s="2201"/>
      <c r="L11" s="2201" t="s">
        <v>840</v>
      </c>
      <c r="M11" s="2224" t="s">
        <v>788</v>
      </c>
      <c r="AI11" s="373" t="s">
        <v>237</v>
      </c>
    </row>
    <row r="12" spans="3:42" x14ac:dyDescent="0.45">
      <c r="C12" s="2655"/>
      <c r="D12" s="2384" t="s">
        <v>789</v>
      </c>
      <c r="E12" s="2384" t="s">
        <v>790</v>
      </c>
      <c r="F12" s="2384" t="s">
        <v>791</v>
      </c>
      <c r="G12" s="2384"/>
      <c r="H12" s="2384" t="s">
        <v>842</v>
      </c>
      <c r="I12" s="2384" t="s">
        <v>176</v>
      </c>
      <c r="J12" s="2384" t="s">
        <v>841</v>
      </c>
      <c r="K12" s="2384" t="s">
        <v>843</v>
      </c>
      <c r="L12" s="2384"/>
      <c r="M12" s="2385"/>
      <c r="AC12" s="2657" t="s">
        <v>45</v>
      </c>
      <c r="AD12" s="2657" t="s">
        <v>830</v>
      </c>
      <c r="AE12" s="2657"/>
      <c r="AF12" s="2657" t="str">
        <f>"Số còn phải nộp năm trước chuyển sang năm "&amp;KB_Nam</f>
        <v>Số còn phải nộp năm trước chuyển sang năm 2026</v>
      </c>
      <c r="AG12" s="2657" t="str">
        <f>"Số phát sinh phải nộp năm "&amp;KB_Nam</f>
        <v>Số phát sinh phải nộp năm 2026</v>
      </c>
      <c r="AH12" s="2657" t="str">
        <f>"Tổng số đã nộp năm "&amp;KB_Nam</f>
        <v>Tổng số đã nộp năm 2026</v>
      </c>
      <c r="AI12" s="2657" t="s">
        <v>831</v>
      </c>
      <c r="AM12" s="369" t="s">
        <v>1043</v>
      </c>
      <c r="AN12" s="370"/>
      <c r="AO12" s="370"/>
      <c r="AP12" s="370"/>
    </row>
    <row r="13" spans="3:42" ht="32" x14ac:dyDescent="0.45">
      <c r="C13" s="2656"/>
      <c r="D13" s="2211"/>
      <c r="E13" s="2211"/>
      <c r="F13" s="474" t="s">
        <v>792</v>
      </c>
      <c r="G13" s="474" t="s">
        <v>793</v>
      </c>
      <c r="H13" s="2211"/>
      <c r="I13" s="2211"/>
      <c r="J13" s="2211"/>
      <c r="K13" s="2211"/>
      <c r="L13" s="2211"/>
      <c r="M13" s="2225"/>
      <c r="AC13" s="2658"/>
      <c r="AD13" s="2658"/>
      <c r="AE13" s="2658"/>
      <c r="AF13" s="2658"/>
      <c r="AG13" s="2658"/>
      <c r="AH13" s="2658"/>
      <c r="AI13" s="2658"/>
    </row>
    <row r="14" spans="3:42" x14ac:dyDescent="0.45">
      <c r="C14" s="809">
        <v>1</v>
      </c>
      <c r="D14" s="406"/>
      <c r="E14" s="406"/>
      <c r="F14" s="406"/>
      <c r="G14" s="406"/>
      <c r="H14" s="406"/>
      <c r="I14" s="406"/>
      <c r="J14" s="406"/>
      <c r="K14" s="406"/>
      <c r="L14" s="406"/>
      <c r="M14" s="398"/>
      <c r="AC14" s="788" t="s">
        <v>36</v>
      </c>
      <c r="AD14" s="2662" t="s">
        <v>37</v>
      </c>
      <c r="AE14" s="2662"/>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63" t="s">
        <v>169</v>
      </c>
      <c r="AE15" s="2663"/>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4" t="s">
        <v>170</v>
      </c>
      <c r="AE16" s="2664"/>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4" t="s">
        <v>966</v>
      </c>
      <c r="AE17" s="2664"/>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4" t="s">
        <v>173</v>
      </c>
      <c r="AE18" s="2664"/>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4" t="s">
        <v>175</v>
      </c>
      <c r="AE19" s="2664"/>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4" t="s">
        <v>176</v>
      </c>
      <c r="AE20" s="2664"/>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4" t="s">
        <v>177</v>
      </c>
      <c r="AE21" s="2664"/>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4" t="s">
        <v>948</v>
      </c>
      <c r="AE22" s="2664"/>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4" t="s">
        <v>178</v>
      </c>
      <c r="AE23" s="2664"/>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53"/>
      <c r="AE24" s="2653"/>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60" t="s">
        <v>82</v>
      </c>
      <c r="AE25" s="2661"/>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9" t="s">
        <v>982</v>
      </c>
      <c r="AD27" s="2659"/>
      <c r="AE27" s="2659"/>
      <c r="AF27" s="2659"/>
      <c r="AG27" s="2659"/>
      <c r="AH27" s="2659"/>
      <c r="AI27" s="2659"/>
      <c r="AN27" s="807">
        <f>SUM(AN15:AN26)</f>
        <v>0</v>
      </c>
    </row>
    <row r="28" spans="3:42" x14ac:dyDescent="0.45">
      <c r="C28" s="581"/>
      <c r="D28" s="581"/>
      <c r="E28" s="581"/>
      <c r="F28" s="581"/>
      <c r="G28" s="581"/>
      <c r="H28" s="581"/>
      <c r="I28" s="581"/>
      <c r="J28" s="581"/>
      <c r="K28" s="581"/>
      <c r="L28" s="581"/>
      <c r="M28" s="581"/>
      <c r="AC28" s="2659"/>
      <c r="AD28" s="2659"/>
      <c r="AE28" s="2659"/>
      <c r="AF28" s="2659"/>
      <c r="AG28" s="2659"/>
      <c r="AH28" s="2659"/>
      <c r="AI28" s="2659"/>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5"/>
      <c r="C8" s="818" t="s">
        <v>1142</v>
      </c>
      <c r="D8" s="818" t="s">
        <v>1143</v>
      </c>
      <c r="E8" s="818" t="s">
        <v>1144</v>
      </c>
      <c r="F8" s="818" t="s">
        <v>1145</v>
      </c>
      <c r="G8" s="818" t="s">
        <v>1146</v>
      </c>
      <c r="H8" s="819" t="s">
        <v>1147</v>
      </c>
      <c r="J8" s="2215"/>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5"/>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5"/>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5"/>
      <c r="C6" s="2211"/>
      <c r="D6" s="2211"/>
      <c r="E6" s="2211"/>
      <c r="F6" s="2211"/>
      <c r="G6" s="2211" t="s">
        <v>30</v>
      </c>
      <c r="H6" s="2211"/>
      <c r="I6" s="2211" t="s">
        <v>31</v>
      </c>
      <c r="J6" s="2211"/>
      <c r="K6" s="2211"/>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0" t="str">
        <f>"PHIẾU "&amp;UPPER($G$1)</f>
        <v>PHIẾU NHẬP KHO</v>
      </c>
      <c r="D8" s="2240"/>
      <c r="E8" s="2240"/>
      <c r="F8" s="2240"/>
      <c r="G8" s="2240"/>
      <c r="H8" s="2240"/>
      <c r="I8" s="2240"/>
      <c r="J8" s="2240"/>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41" t="s">
        <v>2665</v>
      </c>
      <c r="E15" s="2241" t="s">
        <v>268</v>
      </c>
      <c r="F15" s="2241" t="s">
        <v>229</v>
      </c>
      <c r="G15" s="2241" t="s">
        <v>230</v>
      </c>
      <c r="H15" s="2241"/>
      <c r="I15" s="2241" t="s">
        <v>231</v>
      </c>
      <c r="J15" s="2237" t="s">
        <v>19</v>
      </c>
    </row>
    <row r="16" spans="1:16" ht="21.75" customHeight="1" x14ac:dyDescent="0.45">
      <c r="C16" s="2236"/>
      <c r="D16" s="2243"/>
      <c r="E16" s="2243"/>
      <c r="F16" s="2243"/>
      <c r="G16" s="1033" t="s">
        <v>772</v>
      </c>
      <c r="H16" s="1033" t="s">
        <v>773</v>
      </c>
      <c r="I16" s="2243"/>
      <c r="J16" s="2239"/>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E1:F1"/>
    <mergeCell ref="C15:C16"/>
    <mergeCell ref="D15:D16"/>
    <mergeCell ref="E15:E16"/>
    <mergeCell ref="F15:F16"/>
    <mergeCell ref="G15:H15"/>
    <mergeCell ref="I15:I16"/>
    <mergeCell ref="J15:J16"/>
    <mergeCell ref="C8:J8"/>
    <mergeCell ref="C9:J9"/>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675" t="s">
        <v>755</v>
      </c>
      <c r="I1" s="2675"/>
      <c r="J1" s="2675"/>
      <c r="K1" s="2675"/>
      <c r="L1" s="2676"/>
      <c r="M1" s="1306" t="s">
        <v>648</v>
      </c>
      <c r="N1" s="1310" t="s">
        <v>1546</v>
      </c>
      <c r="O1" s="1306" t="s">
        <v>610</v>
      </c>
      <c r="P1" s="2677" t="s">
        <v>1463</v>
      </c>
      <c r="Q1" s="2678"/>
    </row>
    <row r="2" spans="6:17" x14ac:dyDescent="0.45">
      <c r="F2" s="672"/>
      <c r="G2" s="673"/>
      <c r="H2" s="2679"/>
      <c r="I2" s="2679"/>
      <c r="J2" s="2679"/>
      <c r="K2" s="2679"/>
      <c r="L2" s="2679"/>
      <c r="M2" s="1308"/>
      <c r="N2" s="1307"/>
      <c r="O2" s="2680"/>
      <c r="P2" s="268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681" t="str">
        <f>IF(OR($H$1="Sổ kế toán",$H$1="Sổ cái"),UPPER($H$1),IF($H$1="Sổ chi tiết vật liệu, sản phẩm, hàng hóa","SỔ CHI TIẾT","SỔ"))</f>
        <v>SỔ KẾ TOÁN</v>
      </c>
      <c r="H16" s="2681"/>
      <c r="I16" s="2681"/>
      <c r="J16" s="2681"/>
      <c r="K16" s="2681"/>
      <c r="L16" s="2681"/>
      <c r="M16" s="2681"/>
      <c r="N16" s="2681"/>
      <c r="O16" s="2681"/>
      <c r="P16" s="2681"/>
      <c r="Q16" s="2681"/>
    </row>
    <row r="17" spans="6:17" x14ac:dyDescent="0.45">
      <c r="F17" s="1281"/>
      <c r="G17" s="2681"/>
      <c r="H17" s="2681"/>
      <c r="I17" s="2681"/>
      <c r="J17" s="2681"/>
      <c r="K17" s="2681"/>
      <c r="L17" s="2681"/>
      <c r="M17" s="2681"/>
      <c r="N17" s="2681"/>
      <c r="O17" s="2681"/>
      <c r="P17" s="2681"/>
      <c r="Q17" s="2681"/>
    </row>
    <row r="18" spans="6:17" x14ac:dyDescent="0.45">
      <c r="F18" s="1281"/>
      <c r="G18" s="2681"/>
      <c r="H18" s="2681"/>
      <c r="I18" s="2681"/>
      <c r="J18" s="2681"/>
      <c r="K18" s="2681"/>
      <c r="L18" s="2681"/>
      <c r="M18" s="2681"/>
      <c r="N18" s="2681"/>
      <c r="O18" s="2681"/>
      <c r="P18" s="2681"/>
      <c r="Q18" s="2681"/>
    </row>
    <row r="19" spans="6:17" x14ac:dyDescent="0.45">
      <c r="F19" s="1281"/>
      <c r="G19" s="2681"/>
      <c r="H19" s="2681"/>
      <c r="I19" s="2681"/>
      <c r="J19" s="2681"/>
      <c r="K19" s="2681"/>
      <c r="L19" s="2681"/>
      <c r="M19" s="2681"/>
      <c r="N19" s="2681"/>
      <c r="O19" s="2681"/>
      <c r="P19" s="2681"/>
      <c r="Q19" s="2681"/>
    </row>
    <row r="20" spans="6:17" x14ac:dyDescent="0.45">
      <c r="F20" s="1281"/>
      <c r="G20" s="2681"/>
      <c r="H20" s="2681"/>
      <c r="I20" s="2681"/>
      <c r="J20" s="2681"/>
      <c r="K20" s="2681"/>
      <c r="L20" s="2681"/>
      <c r="M20" s="2681"/>
      <c r="N20" s="2681"/>
      <c r="O20" s="2681"/>
      <c r="P20" s="2681"/>
      <c r="Q20" s="2681"/>
    </row>
    <row r="21" spans="6:17" x14ac:dyDescent="0.45">
      <c r="F21" s="1281"/>
      <c r="G21" s="2681"/>
      <c r="H21" s="2681"/>
      <c r="I21" s="2681"/>
      <c r="J21" s="2681"/>
      <c r="K21" s="2681"/>
      <c r="L21" s="2681"/>
      <c r="M21" s="2681"/>
      <c r="N21" s="2681"/>
      <c r="O21" s="2681"/>
      <c r="P21" s="2681"/>
      <c r="Q21" s="2681"/>
    </row>
    <row r="22" spans="6:17" ht="20" x14ac:dyDescent="0.55000000000000004">
      <c r="F22" s="1281"/>
      <c r="G22" s="2682" t="str">
        <f>IF($H$1="Sổ cái","(DÙNG CHO HÌNH THỨC KẾ TOÁN NHẬT KÝ CHUNG)","")</f>
        <v/>
      </c>
      <c r="H22" s="2682"/>
      <c r="I22" s="2682"/>
      <c r="J22" s="2682"/>
      <c r="K22" s="2682"/>
      <c r="L22" s="2682"/>
      <c r="M22" s="2682"/>
      <c r="N22" s="2682"/>
      <c r="O22" s="2682"/>
      <c r="P22" s="2682"/>
      <c r="Q22" s="2682"/>
    </row>
    <row r="23" spans="6:17" x14ac:dyDescent="0.45">
      <c r="F23" s="1281"/>
      <c r="G23" s="2690">
        <f>VLOOKUP($H$1,KB_Bia,2,0)</f>
        <v>0</v>
      </c>
      <c r="H23" s="2690"/>
      <c r="I23" s="2690"/>
      <c r="J23" s="2690"/>
      <c r="K23" s="2690"/>
      <c r="L23" s="2690"/>
      <c r="M23" s="2690"/>
      <c r="N23" s="2690"/>
      <c r="O23" s="2690"/>
      <c r="P23" s="2690"/>
      <c r="Q23" s="2690"/>
    </row>
    <row r="24" spans="6:17" x14ac:dyDescent="0.45">
      <c r="F24" s="1281"/>
      <c r="G24" s="2690"/>
      <c r="H24" s="2690"/>
      <c r="I24" s="2690"/>
      <c r="J24" s="2690"/>
      <c r="K24" s="2690"/>
      <c r="L24" s="2690"/>
      <c r="M24" s="2690"/>
      <c r="N24" s="2690"/>
      <c r="O24" s="2690"/>
      <c r="P24" s="2690"/>
      <c r="Q24" s="2690"/>
    </row>
    <row r="25" spans="6:17" x14ac:dyDescent="0.45">
      <c r="F25" s="1281"/>
      <c r="G25" s="2690"/>
      <c r="H25" s="2690"/>
      <c r="I25" s="2690"/>
      <c r="J25" s="2690"/>
      <c r="K25" s="2690"/>
      <c r="L25" s="2690"/>
      <c r="M25" s="2690"/>
      <c r="N25" s="2690"/>
      <c r="O25" s="2690"/>
      <c r="P25" s="2690"/>
      <c r="Q25" s="2690"/>
    </row>
    <row r="26" spans="6:17" x14ac:dyDescent="0.45">
      <c r="F26" s="1281"/>
      <c r="G26" s="2690"/>
      <c r="H26" s="2690"/>
      <c r="I26" s="2690"/>
      <c r="J26" s="2690"/>
      <c r="K26" s="2690"/>
      <c r="L26" s="2690"/>
      <c r="M26" s="2690"/>
      <c r="N26" s="2690"/>
      <c r="O26" s="2690"/>
      <c r="P26" s="2690"/>
      <c r="Q26" s="2690"/>
    </row>
    <row r="27" spans="6:17" ht="20" x14ac:dyDescent="0.55000000000000004">
      <c r="F27" s="1281"/>
      <c r="G27" s="2691">
        <f>VLOOKUP($H$1,KB_Bia,3,0)</f>
        <v>0</v>
      </c>
      <c r="H27" s="2691"/>
      <c r="I27" s="2691"/>
      <c r="J27" s="2691"/>
      <c r="K27" s="2691"/>
      <c r="L27" s="2691"/>
      <c r="M27" s="2691"/>
      <c r="N27" s="2691"/>
      <c r="O27" s="2691"/>
      <c r="P27" s="2691"/>
      <c r="Q27" s="269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692">
        <f>VLOOKUP($H$1,KB_Bia,4,0)</f>
        <v>0</v>
      </c>
      <c r="H29" s="2692"/>
      <c r="I29" s="2692"/>
      <c r="J29" s="2692"/>
      <c r="K29" s="2692"/>
      <c r="L29" s="2692"/>
      <c r="M29" s="2692"/>
      <c r="N29" s="2692"/>
      <c r="O29" s="2692"/>
      <c r="P29" s="2692"/>
      <c r="Q29" s="2692"/>
    </row>
    <row r="30" spans="6:17" ht="20" x14ac:dyDescent="0.45">
      <c r="F30" s="1281"/>
      <c r="G30" s="2692">
        <f>VLOOKUP($H$1,KB_Bia,5,0)</f>
        <v>0</v>
      </c>
      <c r="H30" s="2692"/>
      <c r="I30" s="2692"/>
      <c r="J30" s="2692"/>
      <c r="K30" s="2692"/>
      <c r="L30" s="2692"/>
      <c r="M30" s="2692"/>
      <c r="N30" s="2692"/>
      <c r="O30" s="2692"/>
      <c r="P30" s="2692"/>
      <c r="Q30" s="2692"/>
    </row>
    <row r="31" spans="6:17" ht="20" x14ac:dyDescent="0.45">
      <c r="F31" s="1281"/>
      <c r="G31" s="2692">
        <f>VLOOKUP($H$1,KB_Bia,6,0)</f>
        <v>0</v>
      </c>
      <c r="H31" s="2692"/>
      <c r="I31" s="2692"/>
      <c r="J31" s="2692"/>
      <c r="K31" s="2692"/>
      <c r="L31" s="2692"/>
      <c r="M31" s="2692"/>
      <c r="N31" s="2692"/>
      <c r="O31" s="2692"/>
      <c r="P31" s="2692"/>
      <c r="Q31" s="269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693" t="str">
        <f>IF($H$1="Sổ kế toán","","Quyển số:")</f>
        <v/>
      </c>
      <c r="G36" s="2694"/>
      <c r="H36" s="2694"/>
      <c r="I36" s="2694"/>
      <c r="J36" s="2694"/>
      <c r="K36" s="1283"/>
      <c r="Q36" s="1284"/>
    </row>
    <row r="37" spans="6:17" x14ac:dyDescent="0.45">
      <c r="F37" s="1281"/>
      <c r="Q37" s="1282"/>
    </row>
    <row r="38" spans="6:17" x14ac:dyDescent="0.45">
      <c r="F38" s="1281"/>
      <c r="Q38" s="1282"/>
    </row>
    <row r="39" spans="6:17" ht="20" x14ac:dyDescent="0.55000000000000004">
      <c r="F39" s="1281"/>
      <c r="G39" s="2683" t="s">
        <v>1547</v>
      </c>
      <c r="H39" s="2684"/>
      <c r="I39" s="2684"/>
      <c r="J39" s="2684"/>
      <c r="K39" s="2684"/>
      <c r="L39" s="2684"/>
      <c r="M39" s="2684"/>
      <c r="N39" s="2684"/>
      <c r="O39" s="2684"/>
      <c r="P39" s="2684"/>
      <c r="Q39" s="268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685" t="str">
        <f>IF($N$1="Trong",KB_Den,"")</f>
        <v/>
      </c>
      <c r="L48" s="2685"/>
      <c r="M48" s="2685"/>
      <c r="N48" s="2685"/>
      <c r="O48" s="268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686" t="s">
        <v>800</v>
      </c>
      <c r="H311" s="2686"/>
      <c r="I311" s="2686"/>
      <c r="J311" s="2686"/>
      <c r="K311" s="2686"/>
      <c r="L311" s="2686"/>
      <c r="M311" s="2686"/>
      <c r="N311" s="2686"/>
      <c r="O311" s="2686"/>
      <c r="Q311" s="1144"/>
    </row>
    <row r="312" spans="6:17" ht="17.5" x14ac:dyDescent="0.45">
      <c r="F312" s="1143"/>
      <c r="G312" s="2686" t="str">
        <f>"NĂM "&amp;KB_Nam</f>
        <v>NĂM 2026</v>
      </c>
      <c r="H312" s="2686"/>
      <c r="I312" s="2686"/>
      <c r="J312" s="2686"/>
      <c r="K312" s="2686"/>
      <c r="L312" s="2686"/>
      <c r="M312" s="2686"/>
      <c r="N312" s="2686"/>
      <c r="O312" s="2686"/>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87" t="s">
        <v>801</v>
      </c>
      <c r="I322" s="2687"/>
      <c r="J322" s="2687"/>
      <c r="K322" s="2687"/>
      <c r="L322" s="2687"/>
      <c r="M322" s="2687" t="s">
        <v>22</v>
      </c>
      <c r="N322" s="2687"/>
      <c r="Q322" s="1144"/>
    </row>
    <row r="323" spans="6:17" x14ac:dyDescent="0.45">
      <c r="F323" s="1143"/>
      <c r="G323" s="1294">
        <v>1</v>
      </c>
      <c r="H323" s="2688" t="s">
        <v>3125</v>
      </c>
      <c r="I323" s="2688"/>
      <c r="J323" s="2688"/>
      <c r="K323" s="2688"/>
      <c r="L323" s="2688"/>
      <c r="M323" s="2689"/>
      <c r="N323" s="2689"/>
      <c r="Q323" s="1144"/>
    </row>
    <row r="324" spans="6:17" x14ac:dyDescent="0.45">
      <c r="F324" s="1143"/>
      <c r="G324" s="1295">
        <v>2</v>
      </c>
      <c r="H324" s="2695" t="s">
        <v>3126</v>
      </c>
      <c r="I324" s="2695"/>
      <c r="J324" s="2695"/>
      <c r="K324" s="2695"/>
      <c r="L324" s="2695"/>
      <c r="M324" s="2696"/>
      <c r="N324" s="2696"/>
      <c r="Q324" s="1144"/>
    </row>
    <row r="325" spans="6:17" x14ac:dyDescent="0.45">
      <c r="F325" s="1143"/>
      <c r="G325" s="1295">
        <v>3</v>
      </c>
      <c r="H325" s="2695" t="s">
        <v>802</v>
      </c>
      <c r="I325" s="2695"/>
      <c r="J325" s="2695"/>
      <c r="K325" s="2695"/>
      <c r="L325" s="2695"/>
      <c r="M325" s="2696"/>
      <c r="N325" s="2696"/>
      <c r="Q325" s="1144"/>
    </row>
    <row r="326" spans="6:17" x14ac:dyDescent="0.45">
      <c r="F326" s="1143"/>
      <c r="G326" s="1295">
        <v>4</v>
      </c>
      <c r="H326" s="2695" t="s">
        <v>803</v>
      </c>
      <c r="I326" s="2695"/>
      <c r="J326" s="2695"/>
      <c r="K326" s="2695"/>
      <c r="L326" s="2695"/>
      <c r="M326" s="2696"/>
      <c r="N326" s="2696"/>
      <c r="Q326" s="1144"/>
    </row>
    <row r="327" spans="6:17" x14ac:dyDescent="0.45">
      <c r="F327" s="1143"/>
      <c r="G327" s="1295">
        <v>5</v>
      </c>
      <c r="H327" s="2695" t="s">
        <v>765</v>
      </c>
      <c r="I327" s="2695"/>
      <c r="J327" s="2695"/>
      <c r="K327" s="2695"/>
      <c r="L327" s="2695"/>
      <c r="M327" s="2696"/>
      <c r="N327" s="2696"/>
      <c r="Q327" s="1144"/>
    </row>
    <row r="328" spans="6:17" x14ac:dyDescent="0.45">
      <c r="F328" s="1143"/>
      <c r="G328" s="1295"/>
      <c r="H328" s="2695"/>
      <c r="I328" s="2695"/>
      <c r="J328" s="2695"/>
      <c r="K328" s="2695"/>
      <c r="L328" s="2695"/>
      <c r="M328" s="2696"/>
      <c r="N328" s="2696"/>
      <c r="Q328" s="1144"/>
    </row>
    <row r="329" spans="6:17" x14ac:dyDescent="0.45">
      <c r="F329" s="1143"/>
      <c r="G329" s="1295"/>
      <c r="H329" s="2695"/>
      <c r="I329" s="2695"/>
      <c r="J329" s="2695"/>
      <c r="K329" s="2695"/>
      <c r="L329" s="2695"/>
      <c r="M329" s="2696"/>
      <c r="N329" s="2696"/>
      <c r="Q329" s="1144"/>
    </row>
    <row r="330" spans="6:17" x14ac:dyDescent="0.45">
      <c r="F330" s="1143"/>
      <c r="G330" s="1296"/>
      <c r="H330" s="2696"/>
      <c r="I330" s="2696"/>
      <c r="J330" s="2696"/>
      <c r="K330" s="2696"/>
      <c r="L330" s="2696"/>
      <c r="M330" s="2696"/>
      <c r="N330" s="2696"/>
      <c r="Q330" s="1144"/>
    </row>
    <row r="331" spans="6:17" x14ac:dyDescent="0.45">
      <c r="F331" s="1143"/>
      <c r="G331" s="1296"/>
      <c r="H331" s="2702" t="s">
        <v>804</v>
      </c>
      <c r="I331" s="2703"/>
      <c r="J331" s="2703"/>
      <c r="K331" s="2703"/>
      <c r="L331" s="2704"/>
      <c r="M331" s="2696"/>
      <c r="N331" s="2696"/>
      <c r="Q331" s="1144"/>
    </row>
    <row r="332" spans="6:17" x14ac:dyDescent="0.45">
      <c r="F332" s="1143"/>
      <c r="G332" s="1297"/>
      <c r="H332" s="2705" t="s">
        <v>805</v>
      </c>
      <c r="I332" s="2706"/>
      <c r="J332" s="2706"/>
      <c r="K332" s="2706"/>
      <c r="L332" s="2707"/>
      <c r="M332" s="2708"/>
      <c r="N332" s="2708"/>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97" t="s">
        <v>810</v>
      </c>
      <c r="H459" s="2697"/>
      <c r="I459" s="2697"/>
      <c r="J459" s="2697"/>
      <c r="K459" s="2697"/>
      <c r="L459" s="2697"/>
      <c r="M459" s="2697"/>
      <c r="N459" s="2697"/>
      <c r="O459" s="2697"/>
    </row>
    <row r="460" spans="7:15" x14ac:dyDescent="0.45">
      <c r="G460" s="2698" t="s">
        <v>823</v>
      </c>
      <c r="H460" s="2698"/>
      <c r="I460" s="2698"/>
      <c r="J460" s="2698"/>
      <c r="K460" s="2698"/>
      <c r="L460" s="2698"/>
      <c r="M460" s="2698"/>
      <c r="N460" s="2698"/>
      <c r="O460" s="2698"/>
    </row>
    <row r="462" spans="7:15" ht="50" customHeight="1" x14ac:dyDescent="0.45">
      <c r="G462" s="2699" t="s">
        <v>811</v>
      </c>
      <c r="H462" s="2699"/>
      <c r="I462" s="2699"/>
      <c r="J462" s="2699"/>
      <c r="K462" s="2699"/>
      <c r="L462" s="2699" t="s">
        <v>812</v>
      </c>
      <c r="M462" s="2699"/>
      <c r="N462" s="2699" t="s">
        <v>813</v>
      </c>
      <c r="O462" s="2699"/>
    </row>
    <row r="463" spans="7:15" x14ac:dyDescent="0.45">
      <c r="G463" s="2700" t="s">
        <v>814</v>
      </c>
      <c r="H463" s="2700"/>
      <c r="I463" s="2700"/>
      <c r="J463" s="2700"/>
      <c r="K463" s="2700"/>
      <c r="L463" s="2701"/>
      <c r="M463" s="2701"/>
      <c r="N463" s="2701"/>
      <c r="O463" s="2701"/>
    </row>
    <row r="464" spans="7:15" x14ac:dyDescent="0.45">
      <c r="G464" s="2713" t="s">
        <v>983</v>
      </c>
      <c r="H464" s="2713"/>
      <c r="I464" s="2713"/>
      <c r="J464" s="2713"/>
      <c r="K464" s="2713"/>
      <c r="L464" s="2714">
        <v>8</v>
      </c>
      <c r="M464" s="2714"/>
      <c r="N464" s="2714">
        <v>15</v>
      </c>
      <c r="O464" s="2714"/>
    </row>
    <row r="465" spans="7:15" ht="24.75" customHeight="1" x14ac:dyDescent="0.45">
      <c r="G465" s="2709" t="s">
        <v>984</v>
      </c>
      <c r="H465" s="2709"/>
      <c r="I465" s="2709"/>
      <c r="J465" s="2709"/>
      <c r="K465" s="2709"/>
      <c r="L465" s="2710">
        <v>7</v>
      </c>
      <c r="M465" s="2710"/>
      <c r="N465" s="2710">
        <v>20</v>
      </c>
      <c r="O465" s="2710"/>
    </row>
    <row r="466" spans="7:15" x14ac:dyDescent="0.45">
      <c r="G466" s="2709" t="s">
        <v>985</v>
      </c>
      <c r="H466" s="2709"/>
      <c r="I466" s="2709"/>
      <c r="J466" s="2709"/>
      <c r="K466" s="2709"/>
      <c r="L466" s="2710">
        <v>7</v>
      </c>
      <c r="M466" s="2710"/>
      <c r="N466" s="2710">
        <v>15</v>
      </c>
      <c r="O466" s="2710"/>
    </row>
    <row r="467" spans="7:15" x14ac:dyDescent="0.45">
      <c r="G467" s="2711" t="s">
        <v>986</v>
      </c>
      <c r="H467" s="2711"/>
      <c r="I467" s="2711"/>
      <c r="J467" s="2711"/>
      <c r="K467" s="2711"/>
      <c r="L467" s="2712">
        <v>6</v>
      </c>
      <c r="M467" s="2712"/>
      <c r="N467" s="2712">
        <v>15</v>
      </c>
      <c r="O467" s="2712"/>
    </row>
    <row r="468" spans="7:15" x14ac:dyDescent="0.45">
      <c r="G468" s="2700" t="s">
        <v>815</v>
      </c>
      <c r="H468" s="2700"/>
      <c r="I468" s="2700"/>
      <c r="J468" s="2700"/>
      <c r="K468" s="2700"/>
      <c r="L468" s="2701"/>
      <c r="M468" s="2701"/>
      <c r="N468" s="2701"/>
      <c r="O468" s="2701"/>
    </row>
    <row r="469" spans="7:15" x14ac:dyDescent="0.45">
      <c r="G469" s="2713" t="s">
        <v>987</v>
      </c>
      <c r="H469" s="2713"/>
      <c r="I469" s="2713"/>
      <c r="J469" s="2713"/>
      <c r="K469" s="2713"/>
      <c r="L469" s="2714">
        <v>7</v>
      </c>
      <c r="M469" s="2714"/>
      <c r="N469" s="2714">
        <v>15</v>
      </c>
      <c r="O469" s="2714"/>
    </row>
    <row r="470" spans="7:15" x14ac:dyDescent="0.45">
      <c r="G470" s="2709" t="s">
        <v>988</v>
      </c>
      <c r="H470" s="2709"/>
      <c r="I470" s="2709"/>
      <c r="J470" s="2709"/>
      <c r="K470" s="2709"/>
      <c r="L470" s="2710">
        <v>5</v>
      </c>
      <c r="M470" s="2710"/>
      <c r="N470" s="2710">
        <v>15</v>
      </c>
      <c r="O470" s="2710"/>
    </row>
    <row r="471" spans="7:15" x14ac:dyDescent="0.45">
      <c r="G471" s="2709" t="s">
        <v>989</v>
      </c>
      <c r="H471" s="2709"/>
      <c r="I471" s="2709"/>
      <c r="J471" s="2709"/>
      <c r="K471" s="2709"/>
      <c r="L471" s="2710">
        <v>6</v>
      </c>
      <c r="M471" s="2710"/>
      <c r="N471" s="2710">
        <v>15</v>
      </c>
      <c r="O471" s="2710"/>
    </row>
    <row r="472" spans="7:15" x14ac:dyDescent="0.45">
      <c r="G472" s="2709" t="s">
        <v>990</v>
      </c>
      <c r="H472" s="2709"/>
      <c r="I472" s="2709"/>
      <c r="J472" s="2709"/>
      <c r="K472" s="2709"/>
      <c r="L472" s="2710">
        <v>6</v>
      </c>
      <c r="M472" s="2710"/>
      <c r="N472" s="2710">
        <v>15</v>
      </c>
      <c r="O472" s="2710"/>
    </row>
    <row r="473" spans="7:15" x14ac:dyDescent="0.45">
      <c r="G473" s="2709" t="s">
        <v>991</v>
      </c>
      <c r="H473" s="2709"/>
      <c r="I473" s="2709"/>
      <c r="J473" s="2709"/>
      <c r="K473" s="2709"/>
      <c r="L473" s="2710">
        <v>6</v>
      </c>
      <c r="M473" s="2710"/>
      <c r="N473" s="2710">
        <v>15</v>
      </c>
      <c r="O473" s="2710"/>
    </row>
    <row r="474" spans="7:15" ht="27.75" customHeight="1" x14ac:dyDescent="0.45">
      <c r="G474" s="2709" t="s">
        <v>992</v>
      </c>
      <c r="H474" s="2709"/>
      <c r="I474" s="2709"/>
      <c r="J474" s="2709"/>
      <c r="K474" s="2709"/>
      <c r="L474" s="2710">
        <v>7</v>
      </c>
      <c r="M474" s="2710"/>
      <c r="N474" s="2710">
        <v>15</v>
      </c>
      <c r="O474" s="2710"/>
    </row>
    <row r="475" spans="7:15" x14ac:dyDescent="0.45">
      <c r="G475" s="2709" t="s">
        <v>993</v>
      </c>
      <c r="H475" s="2709"/>
      <c r="I475" s="2709"/>
      <c r="J475" s="2709"/>
      <c r="K475" s="2709"/>
      <c r="L475" s="2710">
        <v>6</v>
      </c>
      <c r="M475" s="2710"/>
      <c r="N475" s="2710">
        <v>15</v>
      </c>
      <c r="O475" s="2710"/>
    </row>
    <row r="476" spans="7:15" ht="27.75" customHeight="1" x14ac:dyDescent="0.45">
      <c r="G476" s="2709" t="s">
        <v>994</v>
      </c>
      <c r="H476" s="2709"/>
      <c r="I476" s="2709"/>
      <c r="J476" s="2709"/>
      <c r="K476" s="2709"/>
      <c r="L476" s="2710">
        <v>10</v>
      </c>
      <c r="M476" s="2710"/>
      <c r="N476" s="2710">
        <v>20</v>
      </c>
      <c r="O476" s="2710"/>
    </row>
    <row r="477" spans="7:15" ht="28.5" customHeight="1" x14ac:dyDescent="0.45">
      <c r="G477" s="2709" t="s">
        <v>995</v>
      </c>
      <c r="H477" s="2709"/>
      <c r="I477" s="2709"/>
      <c r="J477" s="2709"/>
      <c r="K477" s="2709"/>
      <c r="L477" s="2710">
        <v>5</v>
      </c>
      <c r="M477" s="2710"/>
      <c r="N477" s="2710">
        <v>15</v>
      </c>
      <c r="O477" s="2710"/>
    </row>
    <row r="478" spans="7:15" ht="25.5" customHeight="1" x14ac:dyDescent="0.45">
      <c r="G478" s="2709" t="s">
        <v>997</v>
      </c>
      <c r="H478" s="2709"/>
      <c r="I478" s="2709"/>
      <c r="J478" s="2709"/>
      <c r="K478" s="2709"/>
      <c r="L478" s="2710">
        <v>7</v>
      </c>
      <c r="M478" s="2710"/>
      <c r="N478" s="2710">
        <v>15</v>
      </c>
      <c r="O478" s="2710"/>
    </row>
    <row r="479" spans="7:15" x14ac:dyDescent="0.45">
      <c r="G479" s="2709" t="s">
        <v>996</v>
      </c>
      <c r="H479" s="2709"/>
      <c r="I479" s="2709"/>
      <c r="J479" s="2709"/>
      <c r="K479" s="2709"/>
      <c r="L479" s="2710">
        <v>10</v>
      </c>
      <c r="M479" s="2710"/>
      <c r="N479" s="2710">
        <v>15</v>
      </c>
      <c r="O479" s="2710"/>
    </row>
    <row r="480" spans="7:15" x14ac:dyDescent="0.45">
      <c r="G480" s="2709" t="s">
        <v>998</v>
      </c>
      <c r="H480" s="2709"/>
      <c r="I480" s="2709"/>
      <c r="J480" s="2709"/>
      <c r="K480" s="2709"/>
      <c r="L480" s="2710">
        <v>5</v>
      </c>
      <c r="M480" s="2710"/>
      <c r="N480" s="2710">
        <v>10</v>
      </c>
      <c r="O480" s="2710"/>
    </row>
    <row r="481" spans="7:15" x14ac:dyDescent="0.45">
      <c r="G481" s="2709" t="s">
        <v>999</v>
      </c>
      <c r="H481" s="2709"/>
      <c r="I481" s="2709"/>
      <c r="J481" s="2709"/>
      <c r="K481" s="2709"/>
      <c r="L481" s="2710">
        <v>5</v>
      </c>
      <c r="M481" s="2710"/>
      <c r="N481" s="2710">
        <v>15</v>
      </c>
      <c r="O481" s="2710"/>
    </row>
    <row r="482" spans="7:15" ht="24.75" customHeight="1" x14ac:dyDescent="0.45">
      <c r="G482" s="2709" t="s">
        <v>1000</v>
      </c>
      <c r="H482" s="2709"/>
      <c r="I482" s="2709"/>
      <c r="J482" s="2709"/>
      <c r="K482" s="2709"/>
      <c r="L482" s="2710">
        <v>7</v>
      </c>
      <c r="M482" s="2710"/>
      <c r="N482" s="2710">
        <v>15</v>
      </c>
      <c r="O482" s="2710"/>
    </row>
    <row r="483" spans="7:15" x14ac:dyDescent="0.45">
      <c r="G483" s="2709" t="s">
        <v>1001</v>
      </c>
      <c r="H483" s="2709"/>
      <c r="I483" s="2709"/>
      <c r="J483" s="2709"/>
      <c r="K483" s="2709"/>
      <c r="L483" s="2710">
        <v>6</v>
      </c>
      <c r="M483" s="2710"/>
      <c r="N483" s="2710">
        <v>15</v>
      </c>
      <c r="O483" s="2710"/>
    </row>
    <row r="484" spans="7:15" ht="27" customHeight="1" x14ac:dyDescent="0.45">
      <c r="G484" s="2709" t="s">
        <v>1002</v>
      </c>
      <c r="H484" s="2709"/>
      <c r="I484" s="2709"/>
      <c r="J484" s="2709"/>
      <c r="K484" s="2709"/>
      <c r="L484" s="2710">
        <v>3</v>
      </c>
      <c r="M484" s="2710"/>
      <c r="N484" s="2710">
        <v>15</v>
      </c>
      <c r="O484" s="2710"/>
    </row>
    <row r="485" spans="7:15" x14ac:dyDescent="0.45">
      <c r="G485" s="2709" t="s">
        <v>1003</v>
      </c>
      <c r="H485" s="2709"/>
      <c r="I485" s="2709"/>
      <c r="J485" s="2709"/>
      <c r="K485" s="2709"/>
      <c r="L485" s="2710">
        <v>6</v>
      </c>
      <c r="M485" s="2710"/>
      <c r="N485" s="2710">
        <v>10</v>
      </c>
      <c r="O485" s="2710"/>
    </row>
    <row r="486" spans="7:15" x14ac:dyDescent="0.45">
      <c r="G486" s="2709" t="s">
        <v>1004</v>
      </c>
      <c r="H486" s="2709"/>
      <c r="I486" s="2709"/>
      <c r="J486" s="2709"/>
      <c r="K486" s="2709"/>
      <c r="L486" s="2710">
        <v>5</v>
      </c>
      <c r="M486" s="2710"/>
      <c r="N486" s="2710">
        <v>12</v>
      </c>
      <c r="O486" s="2710"/>
    </row>
    <row r="487" spans="7:15" x14ac:dyDescent="0.45">
      <c r="G487" s="2709" t="s">
        <v>1005</v>
      </c>
      <c r="H487" s="2709"/>
      <c r="I487" s="2709"/>
      <c r="J487" s="2709"/>
      <c r="K487" s="2709"/>
      <c r="L487" s="2710">
        <v>10</v>
      </c>
      <c r="M487" s="2710"/>
      <c r="N487" s="2710">
        <v>20</v>
      </c>
      <c r="O487" s="2710"/>
    </row>
    <row r="488" spans="7:15" ht="24.75" customHeight="1" x14ac:dyDescent="0.45">
      <c r="G488" s="2709" t="s">
        <v>1006</v>
      </c>
      <c r="H488" s="2709"/>
      <c r="I488" s="2709"/>
      <c r="J488" s="2709"/>
      <c r="K488" s="2709"/>
      <c r="L488" s="2710">
        <v>7</v>
      </c>
      <c r="M488" s="2710"/>
      <c r="N488" s="2710">
        <v>10</v>
      </c>
      <c r="O488" s="2710"/>
    </row>
    <row r="489" spans="7:15" x14ac:dyDescent="0.45">
      <c r="G489" s="2709" t="s">
        <v>1007</v>
      </c>
      <c r="H489" s="2709"/>
      <c r="I489" s="2709"/>
      <c r="J489" s="2709"/>
      <c r="K489" s="2709"/>
      <c r="L489" s="2710">
        <v>8</v>
      </c>
      <c r="M489" s="2710"/>
      <c r="N489" s="2710">
        <v>15</v>
      </c>
      <c r="O489" s="2710"/>
    </row>
    <row r="490" spans="7:15" x14ac:dyDescent="0.45">
      <c r="G490" s="2711" t="s">
        <v>1008</v>
      </c>
      <c r="H490" s="2711"/>
      <c r="I490" s="2711"/>
      <c r="J490" s="2711"/>
      <c r="K490" s="2711"/>
      <c r="L490" s="2712">
        <v>10</v>
      </c>
      <c r="M490" s="2712"/>
      <c r="N490" s="2712">
        <v>20</v>
      </c>
      <c r="O490" s="2712"/>
    </row>
    <row r="491" spans="7:15" x14ac:dyDescent="0.45">
      <c r="G491" s="2700" t="s">
        <v>816</v>
      </c>
      <c r="H491" s="2700"/>
      <c r="I491" s="2700"/>
      <c r="J491" s="2700"/>
      <c r="K491" s="2700"/>
      <c r="L491" s="2701"/>
      <c r="M491" s="2701"/>
      <c r="N491" s="2701"/>
      <c r="O491" s="2701"/>
    </row>
    <row r="492" spans="7:15" ht="22.5" customHeight="1" x14ac:dyDescent="0.45">
      <c r="G492" s="2713" t="s">
        <v>1009</v>
      </c>
      <c r="H492" s="2713"/>
      <c r="I492" s="2713"/>
      <c r="J492" s="2713"/>
      <c r="K492" s="2713"/>
      <c r="L492" s="2714">
        <v>5</v>
      </c>
      <c r="M492" s="2714"/>
      <c r="N492" s="2714">
        <v>10</v>
      </c>
      <c r="O492" s="2714"/>
    </row>
    <row r="493" spans="7:15" x14ac:dyDescent="0.45">
      <c r="G493" s="2709" t="s">
        <v>1010</v>
      </c>
      <c r="H493" s="2709"/>
      <c r="I493" s="2709"/>
      <c r="J493" s="2709"/>
      <c r="K493" s="2709"/>
      <c r="L493" s="2710">
        <v>6</v>
      </c>
      <c r="M493" s="2710"/>
      <c r="N493" s="2710">
        <v>10</v>
      </c>
      <c r="O493" s="2710"/>
    </row>
    <row r="494" spans="7:15" x14ac:dyDescent="0.45">
      <c r="G494" s="2709" t="s">
        <v>1011</v>
      </c>
      <c r="H494" s="2709"/>
      <c r="I494" s="2709"/>
      <c r="J494" s="2709"/>
      <c r="K494" s="2709"/>
      <c r="L494" s="2710">
        <v>5</v>
      </c>
      <c r="M494" s="2710"/>
      <c r="N494" s="2710">
        <v>10</v>
      </c>
      <c r="O494" s="2710"/>
    </row>
    <row r="495" spans="7:15" x14ac:dyDescent="0.45">
      <c r="G495" s="2709" t="s">
        <v>1012</v>
      </c>
      <c r="H495" s="2709"/>
      <c r="I495" s="2709"/>
      <c r="J495" s="2709"/>
      <c r="K495" s="2709"/>
      <c r="L495" s="2710">
        <v>6</v>
      </c>
      <c r="M495" s="2710"/>
      <c r="N495" s="2710">
        <v>10</v>
      </c>
      <c r="O495" s="2710"/>
    </row>
    <row r="496" spans="7:15" x14ac:dyDescent="0.45">
      <c r="G496" s="2709" t="s">
        <v>1013</v>
      </c>
      <c r="H496" s="2709"/>
      <c r="I496" s="2709"/>
      <c r="J496" s="2709"/>
      <c r="K496" s="2709"/>
      <c r="L496" s="2710">
        <v>6</v>
      </c>
      <c r="M496" s="2710"/>
      <c r="N496" s="2710">
        <v>10</v>
      </c>
      <c r="O496" s="2710"/>
    </row>
    <row r="497" spans="7:15" x14ac:dyDescent="0.45">
      <c r="G497" s="2709" t="s">
        <v>1014</v>
      </c>
      <c r="H497" s="2709"/>
      <c r="I497" s="2709"/>
      <c r="J497" s="2709"/>
      <c r="K497" s="2709"/>
      <c r="L497" s="2710">
        <v>5</v>
      </c>
      <c r="M497" s="2710"/>
      <c r="N497" s="2710">
        <v>10</v>
      </c>
      <c r="O497" s="2710"/>
    </row>
    <row r="498" spans="7:15" x14ac:dyDescent="0.45">
      <c r="G498" s="2709" t="s">
        <v>1015</v>
      </c>
      <c r="H498" s="2709"/>
      <c r="I498" s="2709"/>
      <c r="J498" s="2709"/>
      <c r="K498" s="2709"/>
      <c r="L498" s="2710">
        <v>6</v>
      </c>
      <c r="M498" s="2710"/>
      <c r="N498" s="2710">
        <v>10</v>
      </c>
      <c r="O498" s="2710"/>
    </row>
    <row r="499" spans="7:15" x14ac:dyDescent="0.45">
      <c r="G499" s="2711" t="s">
        <v>1016</v>
      </c>
      <c r="H499" s="2711"/>
      <c r="I499" s="2711"/>
      <c r="J499" s="2711"/>
      <c r="K499" s="2711"/>
      <c r="L499" s="2712">
        <v>2</v>
      </c>
      <c r="M499" s="2712"/>
      <c r="N499" s="2712">
        <v>5</v>
      </c>
      <c r="O499" s="2712"/>
    </row>
    <row r="500" spans="7:15" x14ac:dyDescent="0.45">
      <c r="G500" s="2700" t="s">
        <v>817</v>
      </c>
      <c r="H500" s="2700"/>
      <c r="I500" s="2700"/>
      <c r="J500" s="2700"/>
      <c r="K500" s="2700"/>
      <c r="L500" s="2701"/>
      <c r="M500" s="2701"/>
      <c r="N500" s="2701"/>
      <c r="O500" s="2701"/>
    </row>
    <row r="501" spans="7:15" x14ac:dyDescent="0.45">
      <c r="G501" s="2713" t="s">
        <v>1017</v>
      </c>
      <c r="H501" s="2713"/>
      <c r="I501" s="2713"/>
      <c r="J501" s="2713"/>
      <c r="K501" s="2713"/>
      <c r="L501" s="2714">
        <v>6</v>
      </c>
      <c r="M501" s="2714"/>
      <c r="N501" s="2714">
        <v>10</v>
      </c>
      <c r="O501" s="2714"/>
    </row>
    <row r="502" spans="7:15" x14ac:dyDescent="0.45">
      <c r="G502" s="2709" t="s">
        <v>1018</v>
      </c>
      <c r="H502" s="2709"/>
      <c r="I502" s="2709"/>
      <c r="J502" s="2709"/>
      <c r="K502" s="2709"/>
      <c r="L502" s="2710">
        <v>7</v>
      </c>
      <c r="M502" s="2710"/>
      <c r="N502" s="2710">
        <v>15</v>
      </c>
      <c r="O502" s="2710"/>
    </row>
    <row r="503" spans="7:15" x14ac:dyDescent="0.45">
      <c r="G503" s="2709" t="s">
        <v>1019</v>
      </c>
      <c r="H503" s="2709"/>
      <c r="I503" s="2709"/>
      <c r="J503" s="2709"/>
      <c r="K503" s="2709"/>
      <c r="L503" s="2710">
        <v>7</v>
      </c>
      <c r="M503" s="2710"/>
      <c r="N503" s="2710">
        <v>15</v>
      </c>
      <c r="O503" s="2710"/>
    </row>
    <row r="504" spans="7:15" x14ac:dyDescent="0.45">
      <c r="G504" s="2709" t="s">
        <v>1020</v>
      </c>
      <c r="H504" s="2709"/>
      <c r="I504" s="2709"/>
      <c r="J504" s="2709"/>
      <c r="K504" s="2709"/>
      <c r="L504" s="2710">
        <v>8</v>
      </c>
      <c r="M504" s="2710"/>
      <c r="N504" s="2710">
        <v>20</v>
      </c>
      <c r="O504" s="2710"/>
    </row>
    <row r="505" spans="7:15" x14ac:dyDescent="0.45">
      <c r="G505" s="2709" t="s">
        <v>1021</v>
      </c>
      <c r="H505" s="2709"/>
      <c r="I505" s="2709"/>
      <c r="J505" s="2709"/>
      <c r="K505" s="2709"/>
      <c r="L505" s="2710">
        <v>10</v>
      </c>
      <c r="M505" s="2710"/>
      <c r="N505" s="2710">
        <v>30</v>
      </c>
      <c r="O505" s="2710"/>
    </row>
    <row r="506" spans="7:15" x14ac:dyDescent="0.45">
      <c r="G506" s="2709" t="s">
        <v>1022</v>
      </c>
      <c r="H506" s="2709"/>
      <c r="I506" s="2709"/>
      <c r="J506" s="2709"/>
      <c r="K506" s="2709"/>
      <c r="L506" s="2710">
        <v>6</v>
      </c>
      <c r="M506" s="2710"/>
      <c r="N506" s="2710">
        <v>10</v>
      </c>
      <c r="O506" s="2710"/>
    </row>
    <row r="507" spans="7:15" x14ac:dyDescent="0.45">
      <c r="G507" s="2711" t="s">
        <v>1023</v>
      </c>
      <c r="H507" s="2711"/>
      <c r="I507" s="2711"/>
      <c r="J507" s="2711"/>
      <c r="K507" s="2711"/>
      <c r="L507" s="2712">
        <v>6</v>
      </c>
      <c r="M507" s="2712"/>
      <c r="N507" s="2712">
        <v>10</v>
      </c>
      <c r="O507" s="2712"/>
    </row>
    <row r="508" spans="7:15" x14ac:dyDescent="0.45">
      <c r="G508" s="2700" t="s">
        <v>818</v>
      </c>
      <c r="H508" s="2700"/>
      <c r="I508" s="2700"/>
      <c r="J508" s="2700"/>
      <c r="K508" s="2700"/>
      <c r="L508" s="2701"/>
      <c r="M508" s="2701"/>
      <c r="N508" s="2701"/>
      <c r="O508" s="2701"/>
    </row>
    <row r="509" spans="7:15" x14ac:dyDescent="0.45">
      <c r="G509" s="2713" t="s">
        <v>1024</v>
      </c>
      <c r="H509" s="2713"/>
      <c r="I509" s="2713"/>
      <c r="J509" s="2713"/>
      <c r="K509" s="2713"/>
      <c r="L509" s="2714">
        <v>5</v>
      </c>
      <c r="M509" s="2714"/>
      <c r="N509" s="2714">
        <v>8</v>
      </c>
      <c r="O509" s="2714"/>
    </row>
    <row r="510" spans="7:15" ht="27" customHeight="1" x14ac:dyDescent="0.45">
      <c r="G510" s="2709" t="s">
        <v>1025</v>
      </c>
      <c r="H510" s="2709"/>
      <c r="I510" s="2709"/>
      <c r="J510" s="2709"/>
      <c r="K510" s="2709"/>
      <c r="L510" s="2710">
        <v>3</v>
      </c>
      <c r="M510" s="2710"/>
      <c r="N510" s="2710">
        <v>8</v>
      </c>
      <c r="O510" s="2710"/>
    </row>
    <row r="511" spans="7:15" x14ac:dyDescent="0.45">
      <c r="G511" s="2711" t="s">
        <v>1026</v>
      </c>
      <c r="H511" s="2711"/>
      <c r="I511" s="2711"/>
      <c r="J511" s="2711"/>
      <c r="K511" s="2711"/>
      <c r="L511" s="2712">
        <v>5</v>
      </c>
      <c r="M511" s="2712"/>
      <c r="N511" s="2712">
        <v>10</v>
      </c>
      <c r="O511" s="2712"/>
    </row>
    <row r="512" spans="7:15" x14ac:dyDescent="0.45">
      <c r="G512" s="2700" t="s">
        <v>819</v>
      </c>
      <c r="H512" s="2700"/>
      <c r="I512" s="2700"/>
      <c r="J512" s="2700"/>
      <c r="K512" s="2700"/>
      <c r="L512" s="2701"/>
      <c r="M512" s="2701"/>
      <c r="N512" s="2701"/>
      <c r="O512" s="2701"/>
    </row>
    <row r="513" spans="7:15" x14ac:dyDescent="0.45">
      <c r="G513" s="2713" t="s">
        <v>1027</v>
      </c>
      <c r="H513" s="2713"/>
      <c r="I513" s="2713"/>
      <c r="J513" s="2713"/>
      <c r="K513" s="2713"/>
      <c r="L513" s="2714">
        <v>25</v>
      </c>
      <c r="M513" s="2714"/>
      <c r="N513" s="2714">
        <v>50</v>
      </c>
      <c r="O513" s="2714"/>
    </row>
    <row r="514" spans="7:15" ht="24.75" customHeight="1" x14ac:dyDescent="0.45">
      <c r="G514" s="2709" t="s">
        <v>1028</v>
      </c>
      <c r="H514" s="2709"/>
      <c r="I514" s="2709"/>
      <c r="J514" s="2709"/>
      <c r="K514" s="2709"/>
      <c r="L514" s="2710">
        <v>6</v>
      </c>
      <c r="M514" s="2710"/>
      <c r="N514" s="2710">
        <v>25</v>
      </c>
      <c r="O514" s="2710"/>
    </row>
    <row r="515" spans="7:15" x14ac:dyDescent="0.45">
      <c r="G515" s="2709" t="s">
        <v>1029</v>
      </c>
      <c r="H515" s="2709"/>
      <c r="I515" s="2709"/>
      <c r="J515" s="2709"/>
      <c r="K515" s="2709"/>
      <c r="L515" s="2710">
        <v>6</v>
      </c>
      <c r="M515" s="2710"/>
      <c r="N515" s="2710">
        <v>25</v>
      </c>
      <c r="O515" s="2710"/>
    </row>
    <row r="516" spans="7:15" ht="29.25" customHeight="1" x14ac:dyDescent="0.45">
      <c r="G516" s="2709" t="s">
        <v>1031</v>
      </c>
      <c r="H516" s="2709"/>
      <c r="I516" s="2709"/>
      <c r="J516" s="2709"/>
      <c r="K516" s="2709"/>
      <c r="L516" s="2710">
        <v>5</v>
      </c>
      <c r="M516" s="2710"/>
      <c r="N516" s="2710">
        <v>20</v>
      </c>
      <c r="O516" s="2710"/>
    </row>
    <row r="517" spans="7:15" x14ac:dyDescent="0.45">
      <c r="G517" s="2709" t="s">
        <v>1030</v>
      </c>
      <c r="H517" s="2709"/>
      <c r="I517" s="2709"/>
      <c r="J517" s="2709"/>
      <c r="K517" s="2709"/>
      <c r="L517" s="2710">
        <v>6</v>
      </c>
      <c r="M517" s="2710"/>
      <c r="N517" s="2710">
        <v>30</v>
      </c>
      <c r="O517" s="2710"/>
    </row>
    <row r="518" spans="7:15" x14ac:dyDescent="0.45">
      <c r="G518" s="2709" t="s">
        <v>1032</v>
      </c>
      <c r="H518" s="2709"/>
      <c r="I518" s="2709"/>
      <c r="J518" s="2709"/>
      <c r="K518" s="2709"/>
      <c r="L518" s="2710">
        <v>10</v>
      </c>
      <c r="M518" s="2710"/>
      <c r="N518" s="2710">
        <v>40</v>
      </c>
      <c r="O518" s="2710"/>
    </row>
    <row r="519" spans="7:15" x14ac:dyDescent="0.45">
      <c r="G519" s="2711" t="s">
        <v>1033</v>
      </c>
      <c r="H519" s="2711"/>
      <c r="I519" s="2711"/>
      <c r="J519" s="2711"/>
      <c r="K519" s="2711"/>
      <c r="L519" s="2712">
        <v>5</v>
      </c>
      <c r="M519" s="2712"/>
      <c r="N519" s="2712">
        <v>10</v>
      </c>
      <c r="O519" s="2712"/>
    </row>
    <row r="520" spans="7:15" x14ac:dyDescent="0.45">
      <c r="G520" s="2700" t="s">
        <v>820</v>
      </c>
      <c r="H520" s="2700"/>
      <c r="I520" s="2700"/>
      <c r="J520" s="2700"/>
      <c r="K520" s="2700"/>
      <c r="L520" s="2701"/>
      <c r="M520" s="2701"/>
      <c r="N520" s="2701"/>
      <c r="O520" s="2701"/>
    </row>
    <row r="521" spans="7:15" x14ac:dyDescent="0.45">
      <c r="G521" s="2713" t="s">
        <v>1034</v>
      </c>
      <c r="H521" s="2713"/>
      <c r="I521" s="2713"/>
      <c r="J521" s="2713"/>
      <c r="K521" s="2713"/>
      <c r="L521" s="2714">
        <v>4</v>
      </c>
      <c r="M521" s="2714"/>
      <c r="N521" s="2714">
        <v>15</v>
      </c>
      <c r="O521" s="2714"/>
    </row>
    <row r="522" spans="7:15" ht="27" customHeight="1" x14ac:dyDescent="0.45">
      <c r="G522" s="2709" t="s">
        <v>1035</v>
      </c>
      <c r="H522" s="2709"/>
      <c r="I522" s="2709"/>
      <c r="J522" s="2709"/>
      <c r="K522" s="2709"/>
      <c r="L522" s="2710">
        <v>6</v>
      </c>
      <c r="M522" s="2710"/>
      <c r="N522" s="2710">
        <v>40</v>
      </c>
      <c r="O522" s="2710"/>
    </row>
    <row r="523" spans="7:15" x14ac:dyDescent="0.45">
      <c r="G523" s="2711" t="s">
        <v>1036</v>
      </c>
      <c r="H523" s="2711"/>
      <c r="I523" s="2711"/>
      <c r="J523" s="2711"/>
      <c r="K523" s="2711"/>
      <c r="L523" s="2712">
        <v>2</v>
      </c>
      <c r="M523" s="2712"/>
      <c r="N523" s="2712">
        <v>8</v>
      </c>
      <c r="O523" s="2712"/>
    </row>
    <row r="524" spans="7:15" ht="24.75" customHeight="1" x14ac:dyDescent="0.45">
      <c r="G524" s="2700" t="s">
        <v>821</v>
      </c>
      <c r="H524" s="2700"/>
      <c r="I524" s="2700"/>
      <c r="J524" s="2700"/>
      <c r="K524" s="2700"/>
      <c r="L524" s="2701">
        <v>4</v>
      </c>
      <c r="M524" s="2701"/>
      <c r="N524" s="2701">
        <v>25</v>
      </c>
      <c r="O524" s="2701"/>
    </row>
    <row r="525" spans="7:15" x14ac:dyDescent="0.45">
      <c r="G525" s="2700" t="s">
        <v>822</v>
      </c>
      <c r="H525" s="2700"/>
      <c r="I525" s="2700"/>
      <c r="J525" s="2700"/>
      <c r="K525" s="2700"/>
      <c r="L525" s="2701">
        <v>2</v>
      </c>
      <c r="M525" s="2701"/>
      <c r="N525" s="2701">
        <v>20</v>
      </c>
      <c r="O525" s="2701"/>
    </row>
    <row r="526" spans="7:15" x14ac:dyDescent="0.45">
      <c r="G526" s="2715"/>
      <c r="H526" s="2715"/>
      <c r="I526" s="2715"/>
      <c r="J526" s="2715"/>
      <c r="K526" s="2715"/>
      <c r="L526" s="2716"/>
      <c r="M526" s="2716"/>
      <c r="N526" s="2716"/>
      <c r="O526" s="271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G526:K526"/>
    <mergeCell ref="L526:M526"/>
    <mergeCell ref="N526:O526"/>
    <mergeCell ref="G524:K524"/>
    <mergeCell ref="L524:M524"/>
    <mergeCell ref="N524:O524"/>
    <mergeCell ref="G525:K525"/>
    <mergeCell ref="L525:M525"/>
    <mergeCell ref="N525:O525"/>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02:K502"/>
    <mergeCell ref="L502:M502"/>
    <mergeCell ref="N502:O502"/>
    <mergeCell ref="G503:K503"/>
    <mergeCell ref="L503:M503"/>
    <mergeCell ref="N503:O503"/>
    <mergeCell ref="G500:K500"/>
    <mergeCell ref="L500:M500"/>
    <mergeCell ref="N500:O500"/>
    <mergeCell ref="G501:K501"/>
    <mergeCell ref="L501:M501"/>
    <mergeCell ref="N501:O501"/>
    <mergeCell ref="G498:K498"/>
    <mergeCell ref="L498:M498"/>
    <mergeCell ref="N498:O498"/>
    <mergeCell ref="G499:K499"/>
    <mergeCell ref="L499:M499"/>
    <mergeCell ref="N499:O499"/>
    <mergeCell ref="G496:K496"/>
    <mergeCell ref="L496:M496"/>
    <mergeCell ref="N496:O496"/>
    <mergeCell ref="G497:K497"/>
    <mergeCell ref="L497:M497"/>
    <mergeCell ref="N497:O497"/>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H327:L327"/>
    <mergeCell ref="M327:N327"/>
    <mergeCell ref="H328:L328"/>
    <mergeCell ref="M328:N328"/>
    <mergeCell ref="H329:L329"/>
    <mergeCell ref="M329:N329"/>
    <mergeCell ref="H324:L324"/>
    <mergeCell ref="M324:N324"/>
    <mergeCell ref="H325:L325"/>
    <mergeCell ref="M325:N325"/>
    <mergeCell ref="H326:L326"/>
    <mergeCell ref="M326:N326"/>
    <mergeCell ref="H322:L322"/>
    <mergeCell ref="M322:N322"/>
    <mergeCell ref="H323:L323"/>
    <mergeCell ref="M323:N323"/>
    <mergeCell ref="G23:Q26"/>
    <mergeCell ref="G27:Q27"/>
    <mergeCell ref="G29:Q29"/>
    <mergeCell ref="G30:Q30"/>
    <mergeCell ref="G31:Q31"/>
    <mergeCell ref="F36:J36"/>
    <mergeCell ref="G311:O311"/>
    <mergeCell ref="H1:L1"/>
    <mergeCell ref="P1:Q1"/>
    <mergeCell ref="H2:L2"/>
    <mergeCell ref="O2:P2"/>
    <mergeCell ref="G16:Q21"/>
    <mergeCell ref="G22:Q22"/>
    <mergeCell ref="G39:Q39"/>
    <mergeCell ref="K48:O48"/>
    <mergeCell ref="G312:O312"/>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41" t="s">
        <v>253</v>
      </c>
      <c r="CG12" s="2241" t="s">
        <v>254</v>
      </c>
      <c r="CH12" s="2241"/>
      <c r="CI12" s="2241" t="s">
        <v>99</v>
      </c>
      <c r="CJ12" s="2241" t="s">
        <v>246</v>
      </c>
      <c r="CK12" s="2241"/>
      <c r="CL12" s="2241"/>
      <c r="CM12" s="2237" t="s">
        <v>22</v>
      </c>
      <c r="DE12" s="1029"/>
      <c r="DF12" s="1029"/>
      <c r="DG12" s="1029"/>
      <c r="DH12" s="1030" t="s">
        <v>96</v>
      </c>
      <c r="DI12" s="1031">
        <v>2025</v>
      </c>
      <c r="DJ12" s="1029"/>
      <c r="DK12" s="1029"/>
      <c r="DL12" s="1029"/>
      <c r="DM12" s="1029"/>
      <c r="ED12" s="2234" t="s">
        <v>97</v>
      </c>
      <c r="EE12" s="2241" t="s">
        <v>98</v>
      </c>
      <c r="EF12" s="2241"/>
      <c r="EG12" s="2241" t="s">
        <v>99</v>
      </c>
      <c r="EH12" s="2241" t="s">
        <v>301</v>
      </c>
      <c r="EI12" s="2241" t="s">
        <v>250</v>
      </c>
      <c r="EJ12" s="2241"/>
      <c r="EK12" s="2241"/>
      <c r="EL12" s="2241"/>
      <c r="EM12" s="2241"/>
      <c r="EN12" s="2237"/>
      <c r="FE12" s="2234" t="s">
        <v>97</v>
      </c>
      <c r="FF12" s="2241" t="s">
        <v>98</v>
      </c>
      <c r="FG12" s="2241"/>
      <c r="FH12" s="2241" t="s">
        <v>99</v>
      </c>
      <c r="FI12" s="2241" t="s">
        <v>248</v>
      </c>
      <c r="FJ12" s="2241"/>
      <c r="FK12" s="2241"/>
      <c r="FL12" s="2241"/>
      <c r="FM12" s="2237" t="s">
        <v>754</v>
      </c>
    </row>
    <row r="13" spans="1:169" ht="16" customHeight="1" x14ac:dyDescent="0.45">
      <c r="V13" s="1032" t="s">
        <v>237</v>
      </c>
      <c r="AK13" s="1032" t="s">
        <v>237</v>
      </c>
      <c r="BQ13" s="1032" t="s">
        <v>237</v>
      </c>
      <c r="CE13" s="2236"/>
      <c r="CF13" s="2243"/>
      <c r="CG13" s="1033" t="s">
        <v>255</v>
      </c>
      <c r="CH13" s="1033" t="s">
        <v>256</v>
      </c>
      <c r="CI13" s="2243"/>
      <c r="CJ13" s="1033" t="s">
        <v>255</v>
      </c>
      <c r="CK13" s="1033" t="s">
        <v>256</v>
      </c>
      <c r="CL13" s="1033" t="s">
        <v>257</v>
      </c>
      <c r="CM13" s="2239"/>
      <c r="DH13" s="1019"/>
      <c r="DM13" s="1032" t="s">
        <v>237</v>
      </c>
      <c r="ED13" s="2235"/>
      <c r="EE13" s="2242" t="s">
        <v>104</v>
      </c>
      <c r="EF13" s="2242" t="s">
        <v>105</v>
      </c>
      <c r="EG13" s="2242"/>
      <c r="EH13" s="2242"/>
      <c r="EI13" s="2242" t="s">
        <v>825</v>
      </c>
      <c r="EJ13" s="2242" t="s">
        <v>826</v>
      </c>
      <c r="EK13" s="2242" t="s">
        <v>827</v>
      </c>
      <c r="EL13" s="2242" t="s">
        <v>828</v>
      </c>
      <c r="EM13" s="2242" t="s">
        <v>245</v>
      </c>
      <c r="EN13" s="2238"/>
      <c r="FE13" s="2235"/>
      <c r="FF13" s="2242" t="s">
        <v>104</v>
      </c>
      <c r="FG13" s="2242" t="s">
        <v>105</v>
      </c>
      <c r="FH13" s="2242"/>
      <c r="FI13" s="2242" t="s">
        <v>829</v>
      </c>
      <c r="FJ13" s="2242" t="s">
        <v>738</v>
      </c>
      <c r="FK13" s="2242" t="s">
        <v>245</v>
      </c>
      <c r="FL13" s="2242"/>
      <c r="FM13" s="2238"/>
    </row>
    <row r="14" spans="1:169" ht="16" customHeight="1" x14ac:dyDescent="0.45">
      <c r="N14" s="2234" t="s">
        <v>97</v>
      </c>
      <c r="O14" s="2241" t="s">
        <v>98</v>
      </c>
      <c r="P14" s="2241"/>
      <c r="Q14" s="2241" t="s">
        <v>99</v>
      </c>
      <c r="R14" s="2241" t="s">
        <v>252</v>
      </c>
      <c r="S14" s="2241"/>
      <c r="T14" s="2241" t="s">
        <v>102</v>
      </c>
      <c r="U14" s="2241" t="s">
        <v>246</v>
      </c>
      <c r="V14" s="2237"/>
      <c r="AC14" s="2234" t="s">
        <v>97</v>
      </c>
      <c r="AD14" s="2241" t="s">
        <v>98</v>
      </c>
      <c r="AE14" s="2241"/>
      <c r="AF14" s="2241" t="s">
        <v>99</v>
      </c>
      <c r="AG14" s="2241" t="s">
        <v>259</v>
      </c>
      <c r="AH14" s="2241" t="s">
        <v>103</v>
      </c>
      <c r="AI14" s="2241"/>
      <c r="AJ14" s="2241" t="s">
        <v>297</v>
      </c>
      <c r="AK14" s="2237"/>
      <c r="BB14" s="2234" t="s">
        <v>97</v>
      </c>
      <c r="BC14" s="2241" t="s">
        <v>98</v>
      </c>
      <c r="BD14" s="2241"/>
      <c r="BE14" s="2241" t="s">
        <v>99</v>
      </c>
      <c r="BF14" s="2241" t="s">
        <v>259</v>
      </c>
      <c r="BG14" s="2241" t="s">
        <v>301</v>
      </c>
      <c r="BH14" s="2241"/>
      <c r="BI14" s="2241"/>
      <c r="BJ14" s="2241"/>
      <c r="BK14" s="2241"/>
      <c r="BL14" s="2241"/>
      <c r="BM14" s="2241"/>
      <c r="BN14" s="2241"/>
      <c r="BO14" s="2241"/>
      <c r="BP14" s="2241"/>
      <c r="BQ14" s="2237"/>
      <c r="CE14" s="1035" t="s">
        <v>106</v>
      </c>
      <c r="CF14" s="1036" t="s">
        <v>107</v>
      </c>
      <c r="CG14" s="1036" t="s">
        <v>108</v>
      </c>
      <c r="CH14" s="1036" t="s">
        <v>109</v>
      </c>
      <c r="CI14" s="1036" t="s">
        <v>110</v>
      </c>
      <c r="CJ14" s="1036">
        <v>1</v>
      </c>
      <c r="CK14" s="1036">
        <v>2</v>
      </c>
      <c r="CL14" s="1036">
        <v>3</v>
      </c>
      <c r="CM14" s="1037" t="s">
        <v>111</v>
      </c>
      <c r="DE14" s="2234" t="s">
        <v>97</v>
      </c>
      <c r="DF14" s="2241" t="s">
        <v>98</v>
      </c>
      <c r="DG14" s="2241"/>
      <c r="DH14" s="2241" t="s">
        <v>99</v>
      </c>
      <c r="DI14" s="2241" t="s">
        <v>259</v>
      </c>
      <c r="DJ14" s="2241" t="s">
        <v>246</v>
      </c>
      <c r="DK14" s="2241"/>
      <c r="DL14" s="2241"/>
      <c r="DM14" s="2237" t="s">
        <v>22</v>
      </c>
      <c r="ED14" s="2236"/>
      <c r="EE14" s="2243"/>
      <c r="EF14" s="2243"/>
      <c r="EG14" s="2243"/>
      <c r="EH14" s="2243"/>
      <c r="EI14" s="2243"/>
      <c r="EJ14" s="2243"/>
      <c r="EK14" s="2243"/>
      <c r="EL14" s="2243"/>
      <c r="EM14" s="1033" t="s">
        <v>246</v>
      </c>
      <c r="EN14" s="1034" t="s">
        <v>104</v>
      </c>
      <c r="FE14" s="2236"/>
      <c r="FF14" s="2243"/>
      <c r="FG14" s="2243"/>
      <c r="FH14" s="2243"/>
      <c r="FI14" s="2243"/>
      <c r="FJ14" s="2243"/>
      <c r="FK14" s="1033" t="s">
        <v>104</v>
      </c>
      <c r="FL14" s="1033" t="s">
        <v>246</v>
      </c>
      <c r="FM14" s="2239"/>
    </row>
    <row r="15" spans="1:169" ht="16" customHeight="1" x14ac:dyDescent="0.45">
      <c r="N15" s="2235"/>
      <c r="O15" s="2242" t="s">
        <v>104</v>
      </c>
      <c r="P15" s="2242" t="s">
        <v>105</v>
      </c>
      <c r="Q15" s="2242"/>
      <c r="R15" s="2242" t="s">
        <v>101</v>
      </c>
      <c r="S15" s="2242" t="s">
        <v>100</v>
      </c>
      <c r="T15" s="2242"/>
      <c r="U15" s="2242" t="s">
        <v>33</v>
      </c>
      <c r="V15" s="2238" t="s">
        <v>34</v>
      </c>
      <c r="AC15" s="2235"/>
      <c r="AD15" s="2242" t="s">
        <v>104</v>
      </c>
      <c r="AE15" s="2242" t="s">
        <v>105</v>
      </c>
      <c r="AF15" s="2242"/>
      <c r="AG15" s="2242"/>
      <c r="AH15" s="2242"/>
      <c r="AI15" s="2242"/>
      <c r="AJ15" s="2242"/>
      <c r="AK15" s="2238"/>
      <c r="BB15" s="2235"/>
      <c r="BC15" s="2242" t="s">
        <v>104</v>
      </c>
      <c r="BD15" s="2242" t="s">
        <v>105</v>
      </c>
      <c r="BE15" s="2242"/>
      <c r="BF15" s="2242"/>
      <c r="BG15" s="2242" t="s">
        <v>302</v>
      </c>
      <c r="BH15" s="2242" t="s">
        <v>303</v>
      </c>
      <c r="BI15" s="2242"/>
      <c r="BJ15" s="2242"/>
      <c r="BK15" s="2242"/>
      <c r="BL15" s="2242"/>
      <c r="BM15" s="2242"/>
      <c r="BN15" s="2242"/>
      <c r="BO15" s="2242"/>
      <c r="BP15" s="2242"/>
      <c r="BQ15" s="2238"/>
      <c r="CE15" s="1047">
        <v>45658</v>
      </c>
      <c r="CF15" s="1080"/>
      <c r="CG15" s="1097"/>
      <c r="CH15" s="1097"/>
      <c r="CI15" s="1098" t="s">
        <v>264</v>
      </c>
      <c r="CJ15" s="1082"/>
      <c r="CK15" s="1082"/>
      <c r="CL15" s="1056"/>
      <c r="CM15" s="1099"/>
      <c r="DE15" s="2236"/>
      <c r="DF15" s="1033" t="s">
        <v>260</v>
      </c>
      <c r="DG15" s="1033" t="s">
        <v>105</v>
      </c>
      <c r="DH15" s="2243"/>
      <c r="DI15" s="2243"/>
      <c r="DJ15" s="1033" t="s">
        <v>261</v>
      </c>
      <c r="DK15" s="1033" t="s">
        <v>262</v>
      </c>
      <c r="DL15" s="1033" t="s">
        <v>263</v>
      </c>
      <c r="DM15" s="2239"/>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36"/>
      <c r="O16" s="2243"/>
      <c r="P16" s="2243"/>
      <c r="Q16" s="2243"/>
      <c r="R16" s="2243"/>
      <c r="S16" s="2243"/>
      <c r="T16" s="2243"/>
      <c r="U16" s="2243"/>
      <c r="V16" s="2239"/>
      <c r="AC16" s="2236"/>
      <c r="AD16" s="2243"/>
      <c r="AE16" s="2243"/>
      <c r="AF16" s="2243"/>
      <c r="AG16" s="2243"/>
      <c r="AH16" s="1033" t="s">
        <v>33</v>
      </c>
      <c r="AI16" s="1033" t="s">
        <v>34</v>
      </c>
      <c r="AJ16" s="1033" t="s">
        <v>33</v>
      </c>
      <c r="AK16" s="1034" t="s">
        <v>34</v>
      </c>
      <c r="BB16" s="2236"/>
      <c r="BC16" s="2243"/>
      <c r="BD16" s="2243"/>
      <c r="BE16" s="2243"/>
      <c r="BF16" s="2243"/>
      <c r="BG16" s="2243"/>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FE8:FM8"/>
    <mergeCell ref="FE12:FE14"/>
    <mergeCell ref="FF12:FG12"/>
    <mergeCell ref="FH12:FH14"/>
    <mergeCell ref="FI12:FL12"/>
    <mergeCell ref="FM12:FM14"/>
    <mergeCell ref="FF13:FF14"/>
    <mergeCell ref="FG13:FG14"/>
    <mergeCell ref="FI13:FI14"/>
    <mergeCell ref="FJ13:FJ14"/>
    <mergeCell ref="FK13:FL13"/>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DE8:DM8"/>
    <mergeCell ref="DE14:DE15"/>
    <mergeCell ref="DF14:DG14"/>
    <mergeCell ref="DH14:DH15"/>
    <mergeCell ref="DI14:DI15"/>
    <mergeCell ref="DJ14:DL14"/>
    <mergeCell ref="DM14:DM15"/>
    <mergeCell ref="CE8:CM8"/>
    <mergeCell ref="CE12:CE13"/>
    <mergeCell ref="CF12:CF13"/>
    <mergeCell ref="CG12:CH12"/>
    <mergeCell ref="CI12:CI13"/>
    <mergeCell ref="CJ12:CL12"/>
    <mergeCell ref="CM12:CM13"/>
    <mergeCell ref="BB8:BQ8"/>
    <mergeCell ref="BB14:BB16"/>
    <mergeCell ref="BC14:BD14"/>
    <mergeCell ref="BE14:BE16"/>
    <mergeCell ref="BF14:BF16"/>
    <mergeCell ref="BG14:BQ14"/>
    <mergeCell ref="BC15:BC16"/>
    <mergeCell ref="BD15:BD16"/>
    <mergeCell ref="BG15:BG16"/>
    <mergeCell ref="BH15:BQ15"/>
    <mergeCell ref="N8:V8"/>
    <mergeCell ref="N14:N16"/>
    <mergeCell ref="O14:P14"/>
    <mergeCell ref="Q14:Q16"/>
    <mergeCell ref="R14:S14"/>
    <mergeCell ref="T14:T16"/>
    <mergeCell ref="U14:V14"/>
    <mergeCell ref="O15:O16"/>
    <mergeCell ref="P15:P16"/>
    <mergeCell ref="R15:R16"/>
    <mergeCell ref="S15:S16"/>
    <mergeCell ref="U15:U16"/>
    <mergeCell ref="V15:V16"/>
    <mergeCell ref="AC8:AK8"/>
    <mergeCell ref="AC14:AC16"/>
    <mergeCell ref="AD14:AE14"/>
    <mergeCell ref="AF14:AF16"/>
    <mergeCell ref="AG14:AG16"/>
    <mergeCell ref="AH14:AI15"/>
    <mergeCell ref="AJ14:AK15"/>
    <mergeCell ref="AD15:AD16"/>
    <mergeCell ref="AE15:AE16"/>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0" t="str">
        <f>"SỔ CHI TIẾT "&amp;UPPER($A$1)</f>
        <v>SỔ CHI TIẾT HÀNG HÓA</v>
      </c>
      <c r="C8" s="2240"/>
      <c r="D8" s="2240"/>
      <c r="E8" s="2240"/>
      <c r="F8" s="2240"/>
      <c r="G8" s="2240"/>
      <c r="H8" s="2240"/>
      <c r="I8" s="2240"/>
      <c r="J8" s="2240"/>
      <c r="K8" s="2240"/>
      <c r="L8" s="2240"/>
      <c r="M8" s="2240"/>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41"/>
      <c r="D16" s="2241" t="s">
        <v>99</v>
      </c>
      <c r="E16" s="2241" t="s">
        <v>781</v>
      </c>
      <c r="F16" s="2241"/>
      <c r="G16" s="2241"/>
      <c r="H16" s="2241" t="s">
        <v>782</v>
      </c>
      <c r="I16" s="2241"/>
      <c r="J16" s="2241"/>
      <c r="K16" s="2241" t="s">
        <v>257</v>
      </c>
      <c r="L16" s="2241"/>
      <c r="M16" s="2237"/>
    </row>
    <row r="17" spans="2:13" x14ac:dyDescent="0.45">
      <c r="B17" s="2235" t="s">
        <v>104</v>
      </c>
      <c r="C17" s="2242" t="s">
        <v>105</v>
      </c>
      <c r="D17" s="2242"/>
      <c r="E17" s="2242" t="s">
        <v>230</v>
      </c>
      <c r="F17" s="2242" t="s">
        <v>231</v>
      </c>
      <c r="G17" s="2242" t="s">
        <v>19</v>
      </c>
      <c r="H17" s="2242" t="s">
        <v>230</v>
      </c>
      <c r="I17" s="2242" t="s">
        <v>231</v>
      </c>
      <c r="J17" s="2242" t="s">
        <v>19</v>
      </c>
      <c r="K17" s="2242" t="s">
        <v>230</v>
      </c>
      <c r="L17" s="2242" t="s">
        <v>231</v>
      </c>
      <c r="M17" s="2238" t="s">
        <v>19</v>
      </c>
    </row>
    <row r="18" spans="2:13" x14ac:dyDescent="0.45">
      <c r="B18" s="2236"/>
      <c r="C18" s="2243"/>
      <c r="D18" s="2243"/>
      <c r="E18" s="2243"/>
      <c r="F18" s="2243"/>
      <c r="G18" s="2243"/>
      <c r="H18" s="2243"/>
      <c r="I18" s="2243"/>
      <c r="J18" s="2243"/>
      <c r="K18" s="2243"/>
      <c r="L18" s="2243"/>
      <c r="M18" s="2239"/>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E16:G16"/>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10</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240</vt:i4>
      </vt:variant>
    </vt:vector>
  </HeadingPairs>
  <TitlesOfParts>
    <vt:vector size="296"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2026-10-06T06:12:34Z</dcterms:modified>
  <cp:category>TQP</cp:category>
</cp:coreProperties>
</file>