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gpacc-dist-pub9\"/>
    </mc:Choice>
  </mc:AlternateContent>
  <xr:revisionPtr revIDLastSave="0" documentId="8_{D6C8C327-FBAD-4CBD-B4BF-29F19F5C1A90}"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12</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BoChanNKC">TTDN!$J$42</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K16" i="25"/>
  <c r="O10" i="25" s="1"/>
  <c r="L15" i="25"/>
  <c r="K15" i="25"/>
  <c r="L14" i="25"/>
  <c r="K14" i="25"/>
  <c r="L13" i="25"/>
  <c r="K13" i="25"/>
  <c r="L12" i="25"/>
  <c r="K12" i="25"/>
  <c r="L11" i="25"/>
  <c r="K11" i="25"/>
  <c r="L10" i="25"/>
  <c r="P8" i="25" s="1"/>
  <c r="K10" i="25"/>
  <c r="L9" i="25"/>
  <c r="K9" i="25"/>
  <c r="L8" i="25"/>
  <c r="K8" i="25"/>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O9" i="25" l="1"/>
  <c r="P10" i="25"/>
  <c r="I39" i="65"/>
  <c r="P7" i="25"/>
  <c r="I30" i="65"/>
  <c r="H32" i="62"/>
  <c r="H39" i="62" s="1"/>
  <c r="H40" i="62" s="1"/>
  <c r="H49" i="62" s="1"/>
  <c r="H51" i="62" s="1"/>
  <c r="O7" i="25"/>
  <c r="O8" i="25"/>
  <c r="P9" i="25"/>
  <c r="M30" i="63"/>
  <c r="E24" i="63"/>
  <c r="F32" i="62"/>
  <c r="F39" i="62" s="1"/>
  <c r="E33" i="63"/>
  <c r="H76" i="64"/>
  <c r="H96" i="64"/>
  <c r="H95" i="64" s="1"/>
  <c r="H92" i="64"/>
  <c r="I52" i="65"/>
  <c r="M22" i="63"/>
  <c r="I41" i="66"/>
  <c r="I28" i="66"/>
  <c r="H91" i="64"/>
  <c r="E30" i="63"/>
  <c r="E34" i="63" s="1"/>
  <c r="H25" i="64" s="1"/>
  <c r="I92" i="38"/>
  <c r="H92" i="38"/>
  <c r="I31" i="38"/>
  <c r="H31" i="38"/>
  <c r="I5" i="50"/>
  <c r="G5" i="49"/>
  <c r="H46" i="62" l="1"/>
  <c r="H48" i="62" s="1"/>
  <c r="H24" i="64"/>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I566" i="60"/>
  <c r="AL566" i="60" s="1"/>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727" i="60" s="1"/>
  <c r="AL208" i="60"/>
  <c r="AL202" i="60" s="1"/>
  <c r="AL477" i="60"/>
  <c r="AL101" i="60"/>
  <c r="AL102" i="60"/>
  <c r="AL114" i="60"/>
  <c r="AL112" i="60" s="1"/>
  <c r="AL161" i="60"/>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6" i="60"/>
  <c r="AL145" i="60"/>
  <c r="AL198" i="60"/>
  <c r="AF540" i="60"/>
  <c r="AL540" i="60" s="1"/>
  <c r="AL164" i="60"/>
  <c r="AM255" i="60"/>
  <c r="AL255" i="60"/>
  <c r="AL458" i="60"/>
  <c r="AL449" i="60" s="1"/>
  <c r="AL536" i="60"/>
  <c r="AG220" i="60"/>
  <c r="M258" i="60"/>
  <c r="AL272" i="60" l="1"/>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<sst xmlns="http://schemas.openxmlformats.org/spreadsheetml/2006/main" count="23116" uniqueCount="6054">
  <si>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</si>
  <si>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</si>
  <si>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</si>
  <si>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</si>
  <si>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</si>
  <si>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</si>
  <si>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</si>
  <si>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</si>
  <si>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</si>
  <si>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</si>
  <si>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</si>
  <si>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</si>
  <si>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</si>
  <si>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</si>
  <si>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</si>
  <si>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</si>
  <si>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</si>
  <si>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</si>
  <si>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</si>
  <si>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</si>
  <si>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</si>
  <si>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</si>
  <si>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</si>
  <si>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</si>
  <si>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</si>
  <si>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</si>
  <si>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</si>
  <si>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</si>
  <si>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</si>
  <si>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</si>
  <si>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</si>
  <si>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</si>
  <si>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</si>
  <si>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</si>
  <si>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</si>
  <si>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</si>
  <si>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</si>
  <si>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</si>
  <si>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</si>
  <si>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</si>
  <si>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</si>
  <si>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</si>
  <si>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</si>
  <si>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</si>
  <si>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</si>
  <si>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</si>
  <si>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</si>
  <si>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</si>
  <si>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</si>
  <si>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</si>
  <si>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</si>
  <si>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</si>
  <si>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</si>
  <si>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</si>
  <si>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</si>
  <si>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</si>
  <si>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</si>
  <si>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</si>
  <si>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</si>
  <si>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</si>
  <si>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</si>
  <si>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</si>
  <si>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</si>
  <si>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</si>
  <si>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</si>
  <si>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</si>
  <si>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</si>
  <si>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</si>
  <si>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</si>
  <si>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</si>
  <si>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</si>
  <si>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</si>
  <si>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</si>
  <si>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</si>
  <si>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</si>
  <si>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</si>
  <si>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</si>
  <si>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</si>
  <si>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</si>
  <si>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</si>
  <si>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</si>
  <si>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</si>
  <si>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</si>
  <si>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</si>
  <si>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</si>
  <si>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</si>
  <si>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</si>
  <si>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</si>
  <si>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</si>
  <si>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</si>
  <si>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</si>
  <si>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</si>
  <si>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</si>
  <si>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</si>
  <si>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</si>
  <si>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</si>
  <si>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</si>
  <si>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</si>
  <si>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</si>
  <si>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</si>
  <si>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</si>
  <si>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</si>
  <si>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</si>
  <si>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</si>
  <si>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</si>
  <si>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</si>
  <si>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</si>
  <si>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</si>
  <si>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</si>
  <si>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</si>
  <si>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</si>
  <si>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</si>
  <si>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</si>
  <si>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</si>
  <si>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</si>
  <si>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</si>
  <si>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</si>
  <si>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</si>
  <si>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</si>
  <si>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</si>
  <si>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</si>
  <si>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</si>
  <si>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</si>
  <si>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</si>
  <si>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</si>
  <si>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</si>
  <si>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</si>
  <si>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</si>
  <si>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</si>
  <si>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</si>
  <si>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</si>
  <si>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</si>
  <si>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</si>
  <si>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</si>
  <si>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</si>
  <si>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</si>
  <si>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</si>
  <si>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</si>
  <si>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</si>
  <si>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</si>
  <si>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</si>
  <si>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</si>
  <si>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</si>
  <si>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</si>
  <si>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</si>
  <si>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</si>
  <si>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</si>
  <si>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</si>
  <si>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</si>
  <si>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</si>
  <si>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</si>
  <si>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</si>
  <si>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</si>
  <si>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</si>
  <si>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</si>
  <si>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</si>
  <si>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</si>
  <si>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</si>
  <si>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</si>
  <si>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</si>
  <si>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</si>
  <si>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</si>
  <si>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</si>
  <si>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</si>
  <si>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</si>
  <si>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</si>
  <si>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</si>
  <si>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</si>
  <si>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</si>
  <si>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</si>
  <si>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</si>
  <si>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</si>
  <si>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</si>
  <si>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</si>
  <si>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</si>
  <si>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</si>
  <si>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</si>
  <si>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</si>
  <si>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</si>
  <si>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</si>
  <si>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</si>
  <si>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</si>
  <si>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</si>
  <si>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</si>
  <si>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</si>
  <si>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</si>
  <si>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</si>
  <si>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</si>
  <si>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</si>
  <si>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</si>
  <si>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</si>
  <si>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</si>
  <si>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</si>
  <si>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</si>
  <si>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</si>
  <si>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</si>
  <si>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</si>
  <si>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</si>
  <si>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</si>
  <si>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</si>
  <si>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</si>
  <si>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</si>
  <si>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</si>
  <si>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</si>
  <si>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</si>
  <si>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</si>
  <si>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</si>
  <si>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</si>
  <si>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</si>
  <si>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</si>
  <si>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</si>
  <si>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</si>
  <si>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</si>
  <si>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</si>
  <si>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</si>
  <si>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</si>
  <si>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</si>
  <si>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</si>
  <si>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</si>
  <si>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</si>
  <si>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</si>
  <si>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</si>
  <si>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</si>
  <si>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</si>
  <si>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</si>
  <si>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</si>
  <si>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</si>
  <si>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</si>
  <si>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</si>
  <si>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</si>
  <si>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</si>
  <si>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</si>
  <si>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</si>
  <si>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</si>
  <si>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</si>
  <si>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</si>
  <si>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</si>
  <si>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</si>
  <si>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</si>
  <si>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</si>
  <si>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</si>
  <si>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</si>
  <si>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</si>
  <si>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</si>
  <si>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</si>
  <si>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</si>
  <si>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</si>
  <si>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</si>
  <si>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</si>
  <si>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</si>
  <si>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</si>
  <si>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</si>
  <si>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</si>
  <si>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</si>
  <si>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</si>
  <si>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</si>
  <si>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</si>
  <si>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</si>
  <si>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</si>
  <si>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</si>
  <si>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</si>
  <si>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</si>
  <si>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</si>
  <si>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</si>
  <si>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</si>
  <si>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</si>
  <si>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</si>
  <si>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</si>
  <si>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</si>
  <si>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</si>
  <si>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</si>
  <si>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</si>
  <si>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</si>
  <si>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</si>
  <si>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</si>
  <si>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</si>
  <si>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</si>
  <si>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</si>
  <si>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</si>
  <si>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</si>
  <si>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</si>
  <si>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</si>
  <si>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</si>
  <si>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</si>
  <si>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</si>
  <si>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</si>
  <si>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</si>
  <si>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</si>
  <si>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</si>
  <si>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</si>
  <si>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</si>
  <si>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</si>
  <si>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</si>
  <si>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</si>
  <si>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</si>
  <si>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</si>
  <si>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</si>
  <si>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</si>
  <si>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</si>
  <si>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</si>
  <si>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</si>
  <si>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</si>
  <si>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</si>
  <si>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</si>
  <si>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</si>
  <si>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</si>
  <si>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</si>
  <si>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</si>
  <si>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</si>
  <si>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</si>
  <si>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</si>
  <si>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</si>
  <si>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</si>
  <si>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</si>
  <si>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</si>
  <si>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</si>
  <si>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</si>
  <si>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</si>
  <si>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</si>
  <si>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</si>
  <si>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</si>
  <si>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</si>
  <si>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</si>
  <si>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</si>
  <si>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</si>
  <si>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</si>
  <si>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</si>
  <si>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</si>
  <si>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</si>
  <si>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</si>
  <si>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</si>
  <si>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</si>
  <si>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</si>
  <si>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</si>
  <si>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</si>
  <si>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</si>
  <si>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</si>
  <si>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</si>
  <si>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</si>
  <si>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</si>
  <si>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</si>
  <si>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</si>
  <si>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</si>
  <si>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</si>
  <si>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</si>
  <si>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</si>
  <si>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</si>
  <si>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</si>
  <si>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</si>
  <si>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</si>
  <si>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</si>
  <si>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</si>
  <si>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</si>
  <si>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</si>
  <si>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</si>
  <si>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</si>
  <si>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</si>
  <si>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</si>
  <si>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</si>
  <si>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</si>
  <si>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</si>
  <si>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</si>
  <si>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</si>
  <si>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</si>
  <si>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</si>
  <si>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</si>
  <si>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</si>
  <si>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</si>
  <si>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</si>
  <si>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</si>
  <si>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</si>
  <si>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</si>
  <si>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</si>
  <si>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</si>
  <si>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</si>
  <si>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</si>
  <si>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</si>
  <si>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</si>
  <si>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</si>
  <si>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</si>
  <si>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</si>
  <si>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</si>
  <si>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</si>
  <si>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</si>
  <si>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</si>
  <si>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</si>
  <si>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</si>
  <si>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</si>
  <si>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</si>
  <si>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</si>
  <si>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</si>
  <si>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</si>
  <si>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</si>
  <si>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</si>
  <si>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</si>
  <si>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</si>
  <si>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</si>
  <si>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</si>
  <si>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</si>
  <si>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</si>
  <si>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</si>
  <si>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</si>
  <si>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</si>
  <si>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</si>
  <si>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</si>
  <si>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</si>
  <si>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</si>
  <si>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</si>
  <si>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</si>
  <si>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</si>
  <si>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</si>
  <si>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</si>
  <si>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</si>
  <si>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</si>
  <si>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</si>
  <si>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</si>
  <si>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</si>
  <si>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</si>
  <si>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</si>
  <si>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</si>
  <si>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</si>
  <si>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</si>
  <si>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</si>
  <si>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</si>
  <si>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</si>
  <si>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</si>
  <si>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</si>
  <si>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</si>
  <si>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</si>
  <si>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</si>
  <si>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</si>
  <si>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</si>
  <si>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</si>
  <si>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</si>
  <si>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</si>
  <si>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</si>
  <si>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</si>
  <si>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</si>
  <si>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</si>
  <si>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</si>
  <si>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</si>
  <si>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</si>
  <si>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</si>
  <si>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</si>
  <si>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</si>
  <si>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</si>
  <si>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</si>
  <si>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</si>
  <si>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</si>
  <si>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</si>
  <si>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</si>
  <si>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</si>
  <si>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</si>
  <si>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</si>
  <si>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</si>
  <si>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</si>
  <si>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</si>
  <si>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</si>
  <si>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</si>
  <si>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</si>
  <si>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</si>
  <si>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</si>
  <si>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</si>
  <si>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</si>
  <si>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</si>
  <si>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</si>
  <si>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</si>
  <si>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</si>
  <si>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</si>
  <si>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</si>
  <si>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</si>
  <si>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</si>
  <si>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</si>
  <si>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</si>
  <si>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</si>
  <si>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</si>
  <si>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</si>
  <si>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</si>
  <si>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</si>
  <si>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</si>
  <si>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</si>
  <si>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</si>
  <si>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</si>
  <si>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</si>
  <si>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</si>
  <si>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</si>
  <si>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</si>
  <si>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</si>
  <si>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</si>
  <si>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</si>
  <si>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</si>
  <si>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</si>
  <si>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</si>
  <si>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</si>
  <si>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</si>
  <si>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</si>
  <si>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</si>
  <si>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</si>
  <si>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</si>
  <si>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</si>
  <si>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</si>
  <si>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</si>
  <si>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</si>
  <si>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</si>
  <si>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</si>
  <si>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</si>
  <si>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</si>
  <si>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</si>
  <si>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</si>
  <si>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</si>
  <si>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</si>
  <si>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</si>
  <si>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</si>
  <si>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</si>
  <si>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</si>
  <si>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</si>
  <si>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</si>
  <si>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</si>
  <si>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</si>
  <si>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</si>
  <si>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</si>
  <si>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</si>
  <si>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</si>
  <si>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</si>
  <si>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</si>
  <si>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</si>
  <si>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</si>
  <si>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</si>
  <si>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</si>
  <si>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</si>
  <si>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</si>
  <si>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</si>
  <si>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</si>
  <si>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</si>
  <si>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</si>
  <si>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</si>
  <si>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</si>
  <si>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</si>
  <si>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</si>
  <si>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</si>
  <si>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</si>
  <si>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</si>
  <si>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</si>
  <si>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</si>
  <si>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</si>
  <si>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</si>
  <si>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</si>
  <si>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</si>
  <si>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</si>
  <si>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</si>
  <si>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</si>
  <si>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</si>
  <si>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</si>
  <si>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</si>
  <si>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</si>
  <si>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</si>
  <si>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</si>
  <si>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</si>
  <si>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</si>
  <si>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</si>
  <si>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</si>
  <si>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</si>
  <si>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</si>
  <si>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</si>
  <si>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</si>
  <si>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</si>
  <si>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</si>
  <si>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</si>
  <si>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</si>
  <si>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</si>
  <si>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</si>
  <si>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</si>
  <si>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</si>
  <si>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</si>
  <si>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</si>
  <si>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</si>
  <si>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</si>
  <si>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</si>
  <si>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</si>
  <si>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</si>
  <si>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</si>
  <si>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</si>
  <si>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</si>
  <si>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</si>
  <si>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</si>
  <si>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</si>
  <si>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</si>
  <si>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</si>
  <si>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</si>
  <si>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</si>
  <si>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</si>
  <si>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</si>
  <si>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</si>
  <si>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</si>
  <si>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</si>
  <si>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</si>
  <si>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</si>
  <si>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</si>
  <si>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</si>
  <si>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</si>
  <si>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</si>
  <si>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</si>
  <si>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</si>
  <si>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</si>
  <si>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</si>
  <si>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</si>
  <si>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</si>
  <si>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</si>
  <si>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</si>
  <si>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</si>
  <si>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</si>
  <si>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</si>
  <si>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</si>
  <si>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</si>
  <si>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</si>
  <si>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</si>
  <si>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</si>
  <si>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</si>
  <si>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</si>
  <si>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</si>
  <si>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</si>
  <si>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</si>
  <si>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</si>
  <si>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</si>
  <si>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</si>
  <si>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</si>
  <si>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</si>
  <si>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</si>
  <si>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</si>
  <si>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</si>
  <si>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</si>
  <si>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</si>
  <si>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</si>
  <si>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</si>
  <si>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</si>
  <si>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</si>
  <si>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</si>
  <si>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</si>
  <si>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</si>
  <si>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</si>
  <si>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</si>
  <si>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</si>
  <si>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</si>
  <si>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</si>
  <si>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</si>
  <si>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</si>
  <si>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</si>
  <si>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</si>
  <si>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</si>
  <si>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</si>
  <si>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</si>
  <si>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</si>
  <si>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</si>
  <si>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</si>
  <si>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</si>
  <si>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</si>
  <si>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</si>
  <si>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</si>
  <si>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</si>
  <si>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</si>
  <si>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</si>
  <si>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</si>
  <si>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</si>
  <si>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</si>
  <si>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</si>
  <si>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</si>
  <si>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</si>
  <si>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</si>
  <si>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</si>
  <si>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</si>
  <si>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</si>
  <si>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</si>
  <si>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</si>
  <si>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</si>
  <si>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</si>
  <si>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</si>
  <si>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</si>
  <si>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</si>
  <si>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</si>
  <si>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</si>
  <si>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</si>
  <si>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</si>
  <si>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</si>
  <si>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</si>
  <si>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</si>
  <si>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</si>
  <si>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</si>
  <si>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</si>
  <si>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</si>
  <si>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</si>
  <si>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</si>
  <si>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</si>
  <si>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</si>
  <si>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</si>
  <si>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</si>
  <si>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</si>
  <si>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</si>
  <si>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</si>
  <si>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</si>
  <si>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</si>
  <si>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</si>
  <si>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</si>
  <si>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</si>
  <si>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</si>
  <si>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</si>
  <si>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</si>
  <si>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</si>
  <si>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</si>
  <si>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</si>
  <si>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</si>
  <si>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</si>
  <si>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</si>
  <si>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</si>
  <si>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</si>
  <si>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</si>
  <si>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</si>
  <si>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</si>
  <si>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</si>
  <si>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</si>
  <si>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</si>
  <si>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</si>
  <si>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</si>
  <si>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</si>
  <si>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</si>
  <si>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</si>
  <si>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</si>
  <si>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</si>
  <si>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</si>
  <si>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</si>
  <si>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</si>
  <si>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</si>
  <si>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</si>
  <si>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</si>
  <si>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</si>
  <si>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</si>
  <si>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</si>
  <si>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</si>
  <si>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</si>
  <si>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</si>
  <si>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</si>
  <si>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</si>
  <si>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</si>
  <si>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</si>
  <si>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</si>
  <si>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</si>
  <si>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</si>
  <si>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</si>
  <si>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</si>
  <si>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</si>
  <si>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</si>
  <si>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</si>
  <si>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</si>
  <si>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</si>
  <si>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</si>
  <si>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</si>
  <si>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</si>
  <si>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</si>
  <si>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</si>
  <si>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</si>
  <si>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</si>
  <si>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</si>
  <si>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</si>
  <si>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</si>
  <si>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</si>
  <si>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</si>
  <si>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</si>
  <si>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</si>
  <si>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</si>
  <si>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</si>
  <si>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</si>
  <si>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</si>
  <si>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</si>
  <si>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</si>
  <si>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</si>
  <si>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</si>
  <si>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</si>
  <si>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</si>
  <si>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</si>
  <si>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</si>
  <si>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</si>
  <si>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</si>
  <si>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</si>
  <si>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</si>
  <si>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</si>
  <si>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</si>
  <si>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</si>
  <si>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</si>
  <si>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</si>
  <si>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</si>
  <si>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</si>
  <si>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</si>
  <si>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</si>
  <si>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</si>
  <si>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</si>
  <si>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</si>
  <si>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</si>
  <si>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</si>
  <si>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</si>
  <si>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</si>
  <si>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</si>
  <si>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</si>
  <si>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</si>
  <si>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</si>
  <si>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</si>
  <si>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</si>
  <si>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</si>
  <si>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</si>
  <si>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</si>
  <si>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</si>
  <si>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</si>
  <si>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</si>
  <si>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</si>
  <si>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</si>
  <si>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</si>
  <si>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</si>
  <si>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</si>
  <si>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</si>
  <si>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</si>
  <si>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</si>
  <si>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</si>
  <si>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</si>
  <si>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</si>
  <si>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</si>
  <si>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</si>
  <si>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</si>
  <si>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</si>
  <si>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</si>
  <si>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</si>
  <si>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</si>
  <si>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</si>
  <si>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</si>
  <si>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</si>
  <si>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</si>
  <si>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</si>
  <si>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</si>
  <si>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</si>
  <si>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</si>
  <si>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</si>
  <si>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</si>
  <si>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</si>
  <si>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</si>
  <si>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</si>
  <si>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</si>
  <si>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</si>
  <si>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</si>
  <si>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</si>
  <si>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</si>
  <si>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</si>
  <si>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</si>
  <si>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</si>
  <si>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</si>
  <si>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</si>
  <si>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</si>
  <si>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</si>
  <si>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</si>
  <si>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</si>
  <si>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</si>
  <si>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</si>
  <si>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</si>
  <si>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</si>
  <si>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</si>
  <si>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</si>
  <si>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</si>
  <si>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</si>
  <si>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</si>
  <si>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</si>
  <si>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</si>
  <si>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</si>
  <si>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</si>
  <si>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</si>
  <si>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</si>
  <si>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</si>
  <si>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</si>
  <si>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</si>
  <si>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</si>
  <si>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</si>
  <si>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</si>
  <si>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</si>
  <si>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</si>
  <si>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</si>
  <si>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</si>
  <si>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</si>
  <si>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</si>
  <si>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</si>
  <si>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</si>
  <si>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</si>
  <si>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</si>
  <si>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</si>
  <si>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</si>
  <si>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</si>
  <si>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</si>
  <si>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</si>
  <si>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</si>
  <si>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</si>
  <si>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</si>
  <si>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</si>
  <si>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</si>
  <si>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</si>
  <si>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</si>
  <si>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</si>
  <si>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</si>
  <si>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</si>
  <si>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</si>
  <si>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</si>
  <si>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</si>
  <si>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</si>
  <si>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</si>
  <si>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</si>
  <si>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</si>
  <si>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</si>
  <si>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</si>
  <si>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</si>
  <si>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</si>
  <si>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</si>
  <si>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</si>
  <si>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</si>
  <si>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</si>
  <si>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</si>
  <si>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</si>
  <si>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</si>
  <si>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</si>
  <si>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</si>
  <si>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</si>
  <si>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</si>
  <si>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</si>
  <si>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</si>
  <si>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</si>
  <si>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</si>
  <si>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</si>
  <si>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</si>
  <si>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</si>
  <si>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</si>
  <si>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</si>
  <si>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</si>
  <si>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</si>
  <si>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</si>
  <si>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</si>
  <si>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</si>
  <si>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</si>
  <si>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</si>
  <si>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</si>
  <si>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</si>
  <si>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</si>
  <si>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</si>
  <si>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</si>
  <si>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</si>
  <si>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</si>
  <si>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</si>
  <si>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</si>
  <si>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</si>
  <si>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</si>
  <si>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</si>
  <si>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</si>
  <si>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</si>
  <si>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</si>
  <si>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</si>
  <si>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</si>
  <si>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</si>
  <si>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</si>
  <si>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</si>
  <si>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</si>
  <si>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</si>
  <si>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</si>
  <si>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</si>
  <si>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</si>
  <si>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</si>
  <si>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</si>
  <si>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</si>
  <si>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</si>
  <si>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</si>
  <si>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</si>
  <si>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</si>
  <si>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</si>
  <si>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</si>
  <si>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</si>
  <si>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</si>
  <si>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</si>
  <si>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</si>
  <si>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</si>
  <si>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</si>
  <si>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</si>
  <si>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</si>
  <si>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</si>
  <si>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</si>
  <si>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</si>
  <si>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</si>
  <si>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</si>
  <si>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</si>
  <si>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</si>
  <si>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</si>
  <si>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</si>
  <si>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</si>
  <si>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</si>
  <si>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</si>
  <si>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</si>
  <si>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</si>
  <si>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</si>
  <si>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</si>
  <si>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</si>
  <si>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</si>
  <si>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</si>
  <si>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</si>
  <si>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</si>
  <si>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</si>
  <si>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</si>
  <si>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</si>
  <si>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</si>
  <si>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</si>
  <si>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</si>
  <si>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</si>
  <si>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</si>
  <si>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</si>
  <si>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</si>
  <si>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</si>
  <si>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</si>
  <si>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</si>
  <si>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</si>
  <si>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</si>
  <si>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</si>
  <si>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</si>
  <si>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</si>
  <si>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</si>
  <si>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</si>
  <si>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</si>
  <si>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</si>
  <si>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</si>
  <si>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</si>
  <si>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</si>
  <si>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</si>
  <si>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</si>
  <si>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</si>
  <si>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</si>
  <si>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</si>
  <si>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</si>
  <si>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</si>
  <si>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</si>
  <si>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</si>
  <si>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</si>
  <si>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</si>
  <si>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</si>
  <si>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</si>
  <si>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</si>
  <si>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</si>
  <si>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</si>
  <si>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</si>
  <si>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</si>
  <si>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</si>
  <si>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</si>
  <si>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</si>
  <si>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</si>
  <si>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</si>
  <si>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</si>
  <si>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</si>
  <si>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</si>
  <si>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</si>
  <si>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</si>
  <si>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</si>
  <si>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</si>
  <si>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</si>
  <si>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</si>
  <si>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</si>
  <si>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</si>
  <si>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</si>
  <si>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</si>
  <si>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</si>
  <si>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</si>
  <si>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</si>
  <si>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</si>
  <si>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</si>
  <si>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</si>
  <si>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</si>
  <si>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</si>
  <si>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</si>
  <si>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</si>
  <si>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</si>
  <si>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</si>
  <si>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</si>
  <si>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</si>
  <si>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</si>
  <si>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</si>
  <si>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</si>
  <si>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</si>
  <si>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</si>
  <si>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</si>
  <si>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</si>
  <si>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</si>
  <si>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</si>
  <si>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</si>
  <si>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</si>
  <si>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</si>
  <si>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</si>
  <si>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</si>
  <si>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</si>
  <si>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</si>
  <si>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</si>
  <si>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</si>
  <si>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</si>
  <si>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</si>
  <si>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</si>
  <si>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</si>
  <si>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</si>
  <si>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</si>
  <si>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</si>
  <si>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</si>
  <si>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</si>
  <si>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</si>
  <si>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</si>
  <si>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</si>
  <si>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</si>
  <si>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</si>
  <si>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</si>
  <si>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</si>
  <si>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</si>
  <si>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</si>
  <si>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</si>
  <si>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</si>
  <si>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</si>
  <si>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</si>
  <si>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</si>
  <si>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</si>
  <si>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</si>
  <si>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</si>
  <si>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</si>
  <si>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</si>
  <si>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</si>
  <si>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</si>
  <si>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</si>
  <si>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</si>
  <si>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</si>
  <si>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</si>
  <si>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</si>
  <si>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</si>
  <si>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</si>
  <si>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</si>
  <si>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</si>
  <si>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</si>
  <si>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</si>
  <si>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</si>
  <si>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</si>
  <si>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</si>
  <si>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</si>
  <si>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</si>
  <si>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</si>
  <si>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</si>
  <si>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</si>
  <si>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</si>
  <si>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</si>
  <si>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</si>
  <si>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</si>
  <si>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</si>
  <si>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</si>
  <si>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</si>
  <si>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</si>
  <si>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</si>
  <si>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</si>
  <si>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</si>
  <si>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</si>
  <si>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</si>
  <si>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</si>
  <si>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</si>
  <si>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</si>
  <si>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</si>
  <si>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</si>
  <si>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</si>
  <si>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</si>
  <si>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</si>
  <si>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</si>
  <si>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</si>
  <si>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</si>
  <si>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</si>
  <si>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</si>
  <si>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</si>
  <si>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</si>
  <si>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</si>
  <si>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</si>
  <si>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</si>
  <si>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</si>
  <si>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</si>
  <si>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</si>
  <si>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</si>
  <si>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</si>
  <si>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</si>
  <si>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</si>
  <si>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</si>
  <si>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</si>
  <si>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</si>
  <si>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</si>
  <si>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</si>
  <si>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</si>
  <si>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</si>
  <si>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</si>
  <si>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</si>
  <si>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</si>
  <si>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</si>
  <si>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</si>
  <si>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</si>
  <si>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</si>
  <si>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</si>
  <si>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</si>
  <si>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</si>
  <si>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</si>
  <si>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</si>
  <si>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</si>
  <si>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</si>
  <si>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</si>
  <si>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</si>
  <si>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</si>
  <si>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</si>
  <si>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</si>
  <si>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</si>
  <si>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</si>
  <si>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</si>
  <si>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</si>
  <si>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</si>
  <si>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</si>
  <si>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</si>
  <si>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</si>
  <si>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</si>
  <si>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</si>
  <si>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</si>
  <si>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</si>
  <si>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</si>
  <si>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</si>
  <si>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</si>
  <si>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</si>
  <si>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</si>
  <si>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</si>
  <si>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</si>
  <si>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</si>
  <si>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</si>
  <si>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</si>
  <si>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</si>
  <si>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</si>
  <si>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</si>
  <si>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</si>
  <si>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</si>
  <si>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</si>
  <si>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</si>
  <si>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</si>
  <si>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</si>
  <si>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</si>
  <si>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</si>
  <si>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</si>
  <si>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</si>
  <si>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</si>
  <si>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</si>
  <si>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</si>
  <si>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</si>
  <si>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</si>
  <si>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</si>
  <si>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</si>
  <si>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</si>
  <si>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</si>
  <si>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</si>
  <si>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</si>
  <si>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</si>
  <si>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</si>
  <si>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</si>
  <si>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</si>
  <si>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</si>
  <si>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</si>
  <si>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</si>
  <si>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</si>
  <si>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</si>
  <si>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</si>
  <si>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</si>
  <si>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</si>
  <si>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</si>
  <si>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</si>
  <si>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</si>
  <si>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</si>
  <si>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</si>
  <si>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</si>
  <si>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</si>
  <si>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</si>
  <si>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</si>
  <si>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</si>
  <si>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</si>
  <si>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</si>
  <si>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</si>
  <si>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</si>
  <si>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</si>
  <si>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</si>
  <si>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</si>
  <si>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</si>
  <si>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</si>
  <si>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</si>
  <si>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</si>
  <si>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</si>
  <si>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</si>
  <si>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</si>
  <si>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</si>
  <si>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</si>
  <si>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</si>
  <si>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</si>
  <si>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</si>
  <si>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</si>
  <si>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</si>
  <si>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</si>
  <si>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</si>
  <si>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</si>
  <si>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</si>
  <si>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</si>
  <si>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</si>
  <si>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</si>
  <si>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</si>
  <si>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</si>
  <si>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</si>
  <si>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</si>
  <si>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</si>
  <si>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</si>
  <si>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</si>
  <si>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</si>
  <si>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</si>
  <si>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</si>
  <si>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</si>
  <si>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</si>
  <si>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</si>
  <si>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</si>
  <si>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</si>
  <si>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</si>
  <si>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</si>
  <si>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</si>
  <si>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</si>
  <si>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</si>
  <si>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</si>
  <si>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</si>
  <si>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</si>
  <si>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</si>
  <si>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</si>
  <si>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</si>
  <si>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</si>
  <si>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</si>
  <si>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</si>
  <si>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</si>
  <si>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</si>
  <si>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</si>
  <si>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</si>
  <si>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</si>
  <si>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</si>
  <si>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</si>
  <si>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</si>
  <si>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</si>
  <si>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</si>
  <si>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</si>
  <si>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</si>
  <si>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</si>
  <si>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</si>
  <si>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</si>
  <si>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</si>
  <si>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</si>
  <si>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</si>
  <si>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</si>
  <si>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</si>
  <si>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</si>
  <si>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</si>
  <si>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</si>
  <si>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</si>
  <si>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</si>
  <si>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</si>
  <si>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</si>
  <si>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</si>
  <si>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</si>
  <si>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</si>
  <si>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</si>
  <si>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</si>
  <si>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</si>
  <si>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</si>
  <si>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</si>
  <si>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</si>
  <si>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</si>
  <si>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</si>
  <si>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</si>
  <si>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</si>
  <si>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</si>
  <si>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</si>
  <si>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</si>
  <si>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</si>
  <si>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</si>
  <si>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</si>
  <si>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</si>
  <si>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</si>
  <si>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</si>
  <si>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</si>
  <si>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</si>
  <si>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</si>
  <si>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</si>
  <si>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</si>
  <si>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</si>
  <si>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</si>
  <si>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</si>
  <si>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</si>
  <si>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</si>
  <si>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</si>
  <si>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</si>
  <si>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</si>
  <si>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</si>
  <si>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</si>
  <si>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</si>
  <si>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</si>
  <si>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</si>
  <si>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</si>
  <si>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</si>
  <si>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</si>
  <si>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</si>
  <si>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</si>
  <si>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</si>
  <si>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</si>
  <si>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</si>
  <si>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</si>
  <si>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</si>
  <si>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</si>
  <si>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</si>
  <si>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</si>
  <si>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</si>
  <si>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</si>
  <si>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</si>
  <si>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</si>
  <si>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</si>
  <si>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</si>
  <si>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</si>
  <si>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</si>
  <si>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</si>
  <si>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</si>
  <si>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</si>
  <si>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</si>
  <si>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</si>
  <si>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</si>
  <si>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</si>
  <si>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</si>
  <si>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</si>
  <si>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</si>
  <si>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</si>
  <si>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</si>
  <si>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</si>
  <si>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</si>
  <si>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</si>
  <si>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</si>
  <si>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</si>
  <si>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</si>
  <si>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</si>
  <si>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</si>
  <si>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</si>
  <si>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</si>
  <si>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</si>
  <si>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</si>
  <si>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</si>
  <si>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</si>
  <si>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</si>
  <si>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</si>
  <si>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</si>
  <si>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</si>
  <si>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</si>
  <si>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</si>
  <si>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</si>
  <si>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</si>
  <si>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</si>
  <si>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</si>
  <si>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</si>
  <si>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</si>
  <si>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</si>
  <si>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</si>
  <si>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</si>
  <si>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</si>
  <si>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</si>
  <si>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</si>
  <si>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</si>
  <si>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</si>
  <si>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</si>
  <si>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</si>
  <si>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</si>
  <si>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</si>
  <si>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</si>
  <si>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</si>
  <si>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</si>
  <si>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</si>
  <si>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</si>
  <si>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</si>
  <si>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</si>
  <si>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</si>
  <si>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</si>
  <si>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</si>
  <si>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</si>
  <si>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</si>
  <si>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</si>
  <si>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</si>
  <si>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</si>
  <si>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</si>
  <si>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</si>
  <si>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</si>
  <si>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</si>
  <si>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</si>
  <si>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</si>
  <si>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</si>
  <si>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</si>
  <si>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</si>
  <si>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</si>
  <si>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</si>
  <si>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</si>
  <si>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</si>
  <si>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</si>
  <si>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</si>
  <si>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</si>
  <si>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</si>
  <si>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</si>
  <si>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</si>
  <si>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</si>
  <si>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</si>
  <si>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</si>
  <si>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</si>
  <si>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</si>
  <si>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</si>
  <si>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</si>
  <si>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</si>
  <si>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</si>
  <si>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</si>
  <si>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</si>
  <si>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</si>
  <si>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</si>
  <si>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</si>
  <si>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</si>
  <si>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</si>
  <si>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</si>
  <si>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</si>
  <si>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</si>
  <si>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</si>
  <si>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</si>
  <si>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</si>
  <si>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</si>
  <si>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</si>
  <si>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</si>
  <si>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</si>
  <si>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</si>
  <si>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</si>
  <si>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</si>
  <si>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</si>
  <si>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</si>
  <si>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</si>
  <si>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</si>
  <si>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</si>
  <si>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</si>
  <si>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</si>
  <si>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</si>
  <si>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</si>
  <si>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</si>
  <si>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</si>
  <si>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</si>
  <si>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</si>
  <si>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</si>
  <si>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</si>
  <si>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</si>
  <si>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</si>
  <si>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</si>
  <si>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</si>
  <si>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</si>
  <si>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</si>
  <si>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</si>
  <si>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</si>
  <si>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</si>
  <si>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</si>
  <si>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</si>
  <si>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</si>
  <si>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</si>
  <si>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</si>
  <si>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</si>
  <si>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</si>
  <si>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</si>
  <si>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</si>
  <si>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</si>
  <si>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</si>
  <si>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</si>
  <si>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</si>
  <si>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</si>
  <si>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</si>
  <si>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</si>
  <si>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</si>
  <si>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</si>
  <si>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</si>
  <si>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</si>
  <si>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</si>
  <si>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</si>
  <si>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</si>
  <si>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</si>
  <si>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</si>
  <si>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</si>
  <si>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</si>
  <si>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</si>
  <si>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</si>
  <si>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</si>
  <si>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</si>
  <si>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</si>
  <si>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</si>
  <si>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</si>
  <si>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</si>
  <si>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</si>
  <si>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</si>
  <si>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</si>
  <si>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</si>
  <si>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</si>
  <si>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</si>
  <si>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</si>
  <si>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</si>
  <si>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</si>
  <si>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</si>
  <si>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</si>
  <si>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</si>
  <si>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</si>
  <si>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</si>
  <si>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</si>
  <si>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</si>
  <si>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</si>
  <si>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</si>
  <si>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</si>
  <si>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</si>
  <si>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</si>
  <si>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</si>
  <si>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</si>
  <si>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</si>
  <si>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</si>
  <si>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</si>
  <si>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</si>
  <si>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</si>
  <si>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</si>
  <si>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</si>
  <si>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</si>
  <si>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</si>
  <si>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</si>
  <si>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</si>
  <si>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</si>
  <si>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</si>
  <si>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</si>
  <si>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</si>
  <si>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</si>
  <si>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</si>
  <si>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</si>
  <si>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</si>
  <si>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</si>
  <si>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</si>
  <si>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</si>
  <si>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</si>
  <si>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</si>
  <si>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</si>
  <si>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</si>
  <si>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</si>
  <si>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</si>
  <si>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</si>
  <si>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</si>
  <si>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</si>
  <si>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</si>
  <si>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</si>
  <si>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</si>
  <si>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</si>
  <si>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</si>
  <si>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</si>
  <si>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</si>
  <si>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</si>
  <si>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</si>
  <si>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</si>
  <si>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</si>
  <si>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</si>
  <si>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</si>
  <si>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</si>
  <si>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</si>
  <si>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</si>
  <si>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</si>
  <si>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</si>
  <si>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</si>
  <si>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</si>
  <si>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</si>
  <si>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</si>
  <si>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</si>
  <si>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</si>
  <si>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</si>
  <si>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</si>
  <si>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</si>
  <si>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</si>
  <si>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</si>
  <si>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</si>
  <si>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</si>
  <si>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</si>
  <si>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</si>
  <si>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</si>
  <si>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</si>
  <si>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</si>
  <si>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</si>
  <si>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</si>
  <si>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</si>
  <si>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</si>
  <si>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</si>
  <si>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</si>
  <si>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</si>
  <si>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</si>
  <si>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</si>
  <si>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</si>
  <si>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</si>
  <si>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</si>
  <si>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</si>
  <si>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</si>
  <si>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</si>
  <si>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</si>
  <si>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</si>
  <si>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</si>
  <si>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</si>
  <si>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</si>
  <si>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</si>
  <si>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</si>
  <si>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</si>
  <si>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</si>
  <si>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</si>
  <si>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</si>
  <si>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</si>
  <si>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</si>
  <si>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</si>
  <si>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</si>
  <si>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</si>
  <si>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</si>
  <si>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</si>
  <si>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</si>
  <si>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</si>
  <si>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</si>
  <si>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</si>
  <si>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</si>
  <si>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</si>
  <si>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</si>
  <si>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</si>
  <si>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</si>
  <si>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</si>
  <si>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</si>
  <si>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</si>
  <si>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</si>
  <si>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</si>
  <si>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</si>
  <si>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</si>
  <si>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</si>
  <si>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</si>
  <si>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</si>
  <si>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</si>
  <si>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</si>
  <si>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</si>
  <si>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</si>
  <si>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</si>
  <si>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</si>
  <si>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</si>
  <si>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</si>
  <si>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</si>
  <si>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</si>
  <si>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</si>
  <si>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</si>
  <si>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</si>
  <si>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</si>
  <si>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</si>
  <si>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</si>
  <si>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</si>
  <si>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</si>
  <si>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</si>
  <si>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</si>
  <si>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</si>
  <si>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</si>
  <si>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</si>
  <si>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</si>
  <si>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</si>
  <si>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</si>
  <si>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</si>
  <si>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</si>
  <si>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</si>
  <si>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</si>
  <si>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</si>
  <si>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</si>
  <si>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</si>
  <si>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</si>
  <si>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</si>
  <si>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</si>
  <si>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</si>
  <si>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</si>
  <si>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</si>
  <si>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</si>
  <si>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</si>
  <si>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</si>
  <si>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</si>
  <si>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</si>
  <si>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</si>
  <si>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</si>
  <si>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</si>
  <si>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</si>
  <si>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</si>
  <si>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</si>
  <si>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</si>
  <si>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</si>
  <si>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</si>
  <si>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</si>
  <si>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</si>
  <si>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</si>
  <si>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</si>
  <si>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</si>
  <si>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</si>
  <si>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</si>
  <si>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</si>
  <si>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</si>
  <si>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</si>
  <si>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</si>
  <si>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</si>
  <si>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</si>
  <si>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</si>
  <si>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</si>
  <si>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</si>
  <si>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</si>
  <si>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</si>
  <si>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</si>
  <si>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</si>
  <si>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</si>
  <si>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</si>
  <si>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</si>
  <si>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</si>
  <si>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</si>
  <si>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</si>
  <si>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</si>
  <si>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</si>
  <si>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</si>
  <si>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</si>
  <si>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</si>
  <si>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</si>
  <si>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</si>
  <si>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</si>
  <si>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</si>
  <si>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</si>
  <si>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</si>
  <si>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</si>
  <si>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</si>
  <si>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</si>
  <si>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</si>
  <si>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</si>
  <si>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</si>
  <si>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</si>
  <si>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</si>
  <si>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</si>
  <si>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</si>
  <si>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</si>
  <si>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</si>
  <si>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</si>
  <si>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</si>
  <si>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</si>
  <si>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</si>
  <si>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</si>
  <si>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</si>
  <si>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</si>
  <si>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</si>
  <si>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</si>
  <si>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</si>
  <si>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</si>
  <si>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</si>
  <si>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</si>
  <si>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</si>
  <si>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</si>
  <si>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</si>
  <si>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</si>
  <si>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</si>
  <si>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</si>
  <si>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</si>
  <si>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</si>
  <si>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</si>
  <si>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</si>
  <si>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</si>
  <si>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</si>
  <si>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</si>
  <si>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</si>
  <si>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</si>
  <si>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</si>
  <si>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</si>
  <si>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</si>
  <si>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</si>
  <si>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</si>
  <si>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</si>
  <si>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</si>
  <si>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</si>
  <si>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</si>
  <si>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</si>
  <si>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</si>
  <si>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</si>
  <si>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</si>
  <si>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</si>
  <si>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</si>
  <si>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</si>
  <si>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</si>
  <si>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</si>
  <si>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</si>
  <si>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</si>
  <si>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</si>
  <si>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</si>
  <si>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</si>
  <si>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</si>
  <si>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</si>
  <si>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</si>
  <si>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</si>
  <si>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</si>
  <si>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</si>
  <si>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</si>
  <si>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</si>
  <si>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</si>
  <si>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</si>
  <si>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</si>
  <si>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</si>
  <si>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</si>
  <si>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</si>
  <si>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</si>
  <si>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</si>
  <si>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</si>
  <si>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</si>
  <si>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</si>
  <si>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</si>
  <si>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</si>
  <si>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</si>
  <si>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</si>
  <si>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</si>
  <si>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</si>
  <si>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</si>
  <si>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</si>
  <si>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</si>
  <si>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</si>
  <si>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</si>
  <si>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</si>
  <si>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</si>
  <si>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</si>
  <si>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</si>
  <si>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</si>
  <si>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</si>
  <si>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</si>
  <si>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</si>
  <si>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</si>
  <si>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</si>
  <si>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</si>
  <si>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</si>
  <si>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</si>
  <si>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</si>
  <si>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</si>
  <si>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</si>
  <si>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</si>
  <si>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</si>
  <si>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</si>
  <si>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</si>
  <si>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</si>
  <si>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</si>
  <si>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</si>
  <si>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</si>
  <si>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</si>
  <si>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</si>
  <si>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</si>
  <si>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</si>
  <si>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</si>
  <si>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</si>
  <si>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</si>
  <si>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</si>
  <si>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</si>
  <si>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</si>
  <si>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</si>
  <si>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</si>
  <si>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</si>
  <si>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</si>
  <si>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</si>
  <si>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</si>
  <si>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</si>
  <si>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</si>
  <si>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</si>
  <si>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</si>
  <si>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</si>
  <si>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</si>
  <si>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</si>
  <si>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</si>
  <si>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</si>
  <si>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</si>
  <si>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</si>
  <si>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</si>
  <si>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</si>
  <si>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</si>
  <si>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</si>
  <si>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</si>
  <si>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</si>
  <si>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</si>
  <si>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</si>
  <si>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</si>
  <si>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</si>
  <si>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</si>
  <si>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</si>
  <si>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</si>
  <si>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</si>
  <si>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</si>
  <si>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</si>
  <si>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</si>
  <si>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</si>
  <si>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</si>
  <si>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</si>
  <si>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</si>
  <si>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</si>
  <si>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</si>
  <si>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</si>
  <si>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</si>
  <si>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</si>
  <si>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</si>
  <si>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</si>
  <si>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</si>
  <si>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</si>
  <si>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</si>
  <si>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</si>
  <si>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</si>
  <si>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</si>
  <si>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</si>
  <si>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</si>
  <si>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</si>
  <si>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</si>
  <si>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</si>
  <si>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</si>
  <si>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</si>
  <si>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</si>
  <si>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</si>
  <si>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</si>
  <si>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</si>
  <si>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</si>
  <si>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</si>
  <si>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</si>
  <si>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</si>
  <si>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</si>
  <si>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</si>
  <si>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</si>
  <si>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</si>
  <si>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</si>
  <si>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</si>
  <si>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</si>
  <si>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</si>
  <si>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</si>
  <si>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</si>
  <si>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</si>
  <si>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</si>
  <si>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</si>
  <si>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</si>
  <si>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</si>
  <si>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</si>
  <si>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</si>
  <si>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</si>
  <si>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</si>
  <si>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</si>
  <si>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</si>
  <si>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</si>
  <si>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</si>
  <si>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</si>
  <si>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</si>
  <si>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</si>
  <si>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</si>
  <si>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</si>
  <si>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</si>
  <si>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</si>
  <si>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</si>
  <si>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</si>
  <si>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</si>
  <si>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</si>
  <si>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</si>
  <si>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</si>
  <si>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</si>
  <si>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</si>
  <si>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</si>
  <si>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</si>
  <si>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</si>
  <si>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</si>
  <si>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</si>
  <si>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</si>
  <si>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</si>
  <si>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</si>
  <si>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</si>
  <si>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</si>
  <si>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</si>
  <si>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</si>
  <si>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</si>
  <si>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</si>
  <si>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</si>
  <si>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</si>
  <si>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</si>
  <si>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</si>
  <si>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</si>
  <si>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</si>
  <si>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</si>
  <si>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</si>
  <si>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</si>
  <si>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</si>
  <si>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</si>
  <si>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</si>
  <si>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</si>
  <si>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</si>
  <si>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</si>
  <si>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</si>
  <si>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</si>
  <si>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</si>
  <si>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</si>
  <si>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</si>
  <si>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</si>
  <si>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</si>
  <si>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</si>
  <si>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</si>
  <si>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</si>
  <si>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</si>
  <si>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</si>
  <si>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</si>
  <si>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</si>
  <si>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</si>
  <si>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</si>
  <si>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</si>
  <si>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</si>
  <si>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</si>
  <si>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</si>
  <si>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</si>
  <si>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</si>
  <si>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</si>
  <si>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</si>
  <si>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</si>
  <si>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</si>
  <si>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</si>
  <si>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</si>
  <si>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</si>
  <si>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</si>
  <si>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</si>
  <si>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</si>
  <si>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</si>
  <si>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</si>
  <si>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</si>
  <si>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</si>
  <si>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</si>
  <si>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</si>
  <si>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</si>
  <si>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</si>
  <si>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</si>
  <si>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</si>
  <si>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</si>
  <si>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</si>
  <si>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</si>
  <si>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</si>
  <si>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</si>
  <si>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</si>
  <si>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</si>
  <si>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</si>
  <si>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</si>
  <si>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</si>
  <si>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</si>
  <si>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</si>
  <si>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</si>
  <si>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</si>
  <si>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</si>
  <si>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</si>
  <si>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</si>
  <si>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</si>
  <si>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</si>
  <si>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</si>
  <si>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</si>
  <si>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</si>
  <si>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</si>
  <si>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</si>
  <si>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</si>
  <si>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</si>
  <si>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</si>
  <si>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</si>
  <si>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</si>
  <si>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</si>
  <si>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</si>
  <si>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</si>
  <si>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</si>
  <si>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</si>
  <si>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</si>
  <si>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</si>
  <si>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</si>
  <si>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</si>
  <si>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</si>
  <si>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</si>
  <si>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</si>
  <si>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</si>
  <si>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</si>
  <si>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</si>
  <si>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</si>
  <si>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</si>
  <si>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</si>
  <si>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</si>
  <si>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</si>
  <si>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</si>
  <si>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</si>
  <si>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</si>
  <si>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</si>
  <si>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</si>
  <si>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</si>
  <si>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</si>
  <si>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</si>
  <si>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</si>
  <si>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</si>
  <si>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</si>
  <si>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</si>
  <si>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</si>
  <si>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</si>
  <si>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</si>
  <si>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</si>
  <si>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</si>
  <si>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</si>
  <si>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</si>
  <si>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</si>
  <si>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</si>
  <si>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</si>
  <si>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</si>
  <si>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</si>
  <si>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</si>
  <si>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</si>
  <si>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</si>
  <si>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</si>
  <si>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</si>
  <si>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</si>
  <si>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</si>
  <si>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</si>
  <si>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</si>
  <si>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</si>
  <si>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</si>
  <si>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</si>
  <si>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</si>
  <si>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</si>
  <si>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</si>
  <si>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</si>
  <si>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</si>
  <si>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</si>
  <si>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</si>
  <si>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</si>
  <si>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</si>
  <si>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</si>
  <si>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</si>
  <si>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</si>
  <si>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</si>
  <si>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</si>
  <si>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</si>
  <si>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</si>
  <si>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</si>
  <si>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</si>
  <si>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</si>
  <si>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</si>
  <si>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</si>
  <si>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</si>
  <si>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</si>
  <si>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</si>
  <si>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</si>
  <si>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</si>
  <si>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</si>
  <si>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</si>
  <si>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</si>
  <si>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</si>
  <si>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</si>
  <si>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</si>
  <si>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</si>
  <si>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</si>
  <si>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</si>
  <si>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</si>
  <si>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</si>
  <si>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</si>
  <si>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</si>
  <si>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</si>
  <si>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</si>
  <si>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</si>
  <si>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</si>
  <si>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</si>
  <si>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</si>
  <si>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</si>
  <si>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</si>
  <si>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</si>
  <si>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</si>
  <si>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</si>
  <si>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</si>
  <si>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</si>
  <si>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</si>
  <si>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</si>
  <si>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</si>
  <si>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</si>
  <si>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</si>
  <si>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</si>
  <si>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</si>
  <si>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</si>
  <si>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</si>
  <si>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</si>
  <si>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</si>
  <si>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</si>
  <si>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</si>
  <si>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</si>
  <si>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</si>
  <si>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</si>
  <si>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</si>
  <si>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</si>
  <si>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</si>
  <si>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</si>
  <si>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</si>
  <si>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</si>
  <si>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</si>
  <si>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</si>
  <si>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</si>
  <si>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</si>
  <si>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</si>
  <si>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</si>
  <si>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</si>
  <si>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</si>
  <si>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</si>
  <si>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</si>
  <si>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</si>
  <si>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</si>
  <si>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</si>
  <si>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</si>
  <si>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</si>
  <si>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</si>
  <si>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</si>
  <si>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</si>
  <si>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</si>
  <si>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</si>
  <si>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</si>
  <si>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</si>
  <si>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</si>
  <si>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</si>
  <si>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</si>
  <si>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</si>
  <si>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</si>
  <si>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</si>
  <si>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</si>
  <si>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</si>
  <si>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</si>
  <si>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</si>
  <si>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</si>
  <si>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</si>
  <si>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</si>
  <si>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</si>
  <si>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</si>
  <si>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</si>
  <si>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</si>
  <si>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</si>
  <si>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</si>
  <si>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</si>
  <si>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</si>
  <si>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</si>
  <si>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</si>
  <si>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</si>
  <si>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</si>
  <si>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</si>
  <si>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</si>
  <si>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</si>
  <si>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</si>
  <si>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</si>
  <si>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</si>
  <si>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</si>
  <si>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</si>
  <si>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</si>
  <si>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</si>
  <si>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</si>
  <si>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</si>
  <si>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</si>
  <si>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</si>
  <si>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</si>
  <si>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</si>
  <si>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</si>
  <si>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</si>
  <si>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</si>
  <si>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</si>
  <si>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</si>
  <si>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</si>
  <si>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</si>
  <si>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</si>
  <si>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</si>
  <si>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</si>
  <si>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</si>
  <si>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</si>
  <si>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</si>
  <si>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</si>
  <si>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</si>
  <si>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</si>
  <si>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</si>
  <si>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</si>
  <si>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</si>
  <si>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</si>
  <si>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</si>
  <si>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</si>
  <si>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</si>
  <si>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</si>
  <si>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</si>
  <si>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</si>
  <si>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</si>
  <si>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</si>
  <si>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</si>
  <si>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</si>
  <si>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</si>
  <si>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</si>
  <si>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</si>
  <si>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</si>
  <si>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</si>
  <si>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</si>
  <si>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</si>
  <si>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</si>
  <si>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</si>
  <si>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</si>
  <si>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</si>
  <si>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</si>
  <si>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</si>
  <si>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</si>
  <si>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</si>
  <si>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</si>
  <si>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</si>
  <si>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</si>
  <si>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</si>
  <si>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</si>
  <si>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</si>
  <si>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</si>
  <si>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</si>
  <si>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</si>
  <si>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</si>
  <si>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</si>
  <si>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</si>
  <si>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</si>
  <si>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</si>
  <si>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</si>
  <si>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</si>
  <si>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</si>
  <si>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</si>
  <si>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</si>
  <si>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</si>
  <si>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</si>
  <si>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</si>
  <si>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</si>
  <si>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</si>
  <si>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</si>
  <si>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</si>
  <si>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</si>
  <si>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</si>
  <si>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</si>
  <si>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</si>
  <si>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</si>
  <si>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</si>
  <si>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</si>
  <si>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</si>
  <si>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</si>
  <si>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</si>
  <si>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</si>
  <si>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</si>
  <si>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</si>
  <si>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</si>
  <si>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</si>
  <si>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</si>
  <si>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</si>
  <si>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</si>
  <si>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</si>
  <si>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</si>
  <si>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</si>
  <si>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</si>
  <si>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</si>
  <si>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</si>
  <si>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</si>
  <si>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</si>
  <si>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</si>
  <si>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</si>
  <si>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</si>
  <si>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</si>
  <si>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</si>
  <si>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</si>
  <si>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</si>
  <si>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</si>
  <si>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</si>
  <si>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</si>
  <si>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</si>
  <si>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</si>
  <si>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</si>
  <si>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</si>
  <si>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</si>
  <si>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</si>
  <si>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</si>
  <si>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</si>
  <si>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</si>
  <si>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</si>
  <si>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</si>
  <si>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</si>
  <si>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</si>
  <si>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</si>
  <si>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</si>
  <si>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</si>
  <si>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</si>
  <si>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</si>
  <si>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</si>
  <si>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</si>
  <si>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</si>
  <si>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</si>
  <si>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</si>
  <si>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</si>
  <si>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</si>
  <si>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</si>
  <si>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</si>
  <si>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</si>
  <si>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</si>
  <si>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</si>
  <si>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</si>
  <si>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</si>
  <si>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</si>
  <si>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</si>
  <si>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</si>
  <si>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</si>
  <si>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</si>
  <si>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</si>
  <si>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</si>
  <si>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</si>
  <si>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</si>
  <si>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</si>
  <si>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</si>
  <si>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</si>
  <si>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</si>
  <si>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</si>
  <si>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</si>
  <si>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</si>
  <si>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</si>
  <si>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</si>
  <si>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</si>
  <si>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</si>
  <si>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</si>
  <si>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</si>
  <si>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</si>
  <si>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</si>
  <si>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</si>
  <si>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</si>
  <si>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</si>
  <si>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</si>
  <si>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</si>
  <si>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</si>
  <si>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</si>
  <si>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</si>
  <si>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</si>
  <si>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</si>
  <si>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</si>
  <si>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</si>
  <si>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</si>
  <si>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</si>
  <si>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</si>
  <si>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</si>
  <si>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</si>
  <si>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</si>
  <si>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</si>
  <si>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</si>
  <si>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</si>
  <si>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</si>
  <si>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</si>
  <si>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</si>
  <si>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</si>
  <si>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</si>
  <si>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</si>
  <si>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</si>
  <si>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</si>
  <si>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</si>
  <si>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</si>
  <si>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</si>
  <si>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</si>
  <si>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</si>
  <si>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</si>
  <si>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</si>
  <si>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</si>
  <si>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</si>
  <si>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</si>
  <si>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</si>
  <si>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</si>
  <si>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</si>
  <si>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</si>
  <si>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</si>
  <si>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</si>
  <si>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</si>
  <si>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</si>
  <si>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</si>
  <si>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</si>
  <si>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</si>
  <si>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</si>
  <si>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</si>
  <si>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</si>
  <si>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</si>
  <si>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</si>
  <si>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</si>
  <si>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</si>
  <si>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</si>
  <si>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</si>
  <si>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</si>
  <si>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</si>
  <si>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</si>
  <si>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</si>
  <si>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</si>
  <si>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</si>
  <si>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</si>
  <si>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</si>
  <si>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</si>
  <si>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</si>
  <si>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</si>
  <si>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</si>
  <si>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</si>
  <si>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</si>
  <si>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</si>
  <si>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</si>
  <si>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</si>
  <si>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</si>
  <si>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</si>
  <si>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</si>
  <si>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</si>
  <si>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</si>
  <si>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</si>
  <si>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</si>
  <si>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</si>
  <si>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</si>
  <si>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</si>
  <si>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</si>
  <si>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</si>
  <si>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</si>
  <si>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</si>
  <si>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</si>
  <si>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</si>
  <si>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</si>
  <si>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</si>
  <si>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</si>
  <si>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</si>
  <si>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</si>
  <si>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</si>
  <si>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</si>
  <si>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</si>
  <si>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</si>
  <si>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</si>
  <si>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</si>
  <si>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</si>
  <si>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</si>
  <si>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</si>
  <si>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</si>
  <si>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</si>
  <si>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</si>
  <si>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</si>
  <si>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</si>
  <si>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</si>
  <si>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</si>
  <si>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</si>
  <si>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</si>
  <si>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</si>
  <si>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</si>
  <si>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</si>
  <si>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</si>
  <si>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</si>
  <si>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</si>
  <si>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</si>
  <si>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</si>
  <si>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</si>
  <si>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</si>
  <si>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</si>
  <si>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</si>
  <si>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</si>
  <si>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</si>
  <si>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</si>
  <si>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</si>
  <si>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</si>
  <si>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</si>
  <si>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</si>
  <si>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</si>
  <si>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</si>
  <si>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</si>
  <si>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</si>
  <si>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</si>
  <si>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</si>
  <si>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</si>
  <si>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</si>
  <si>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</si>
  <si>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</si>
  <si>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</si>
  <si>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</si>
  <si>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</si>
  <si>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</si>
  <si>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</si>
  <si>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</si>
  <si>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</si>
  <si>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</si>
  <si>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</si>
  <si>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</si>
  <si>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</si>
  <si>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</si>
  <si>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</si>
  <si>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</si>
  <si>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</si>
  <si>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</si>
  <si>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</si>
  <si>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</si>
  <si>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</si>
  <si>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</si>
  <si>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</si>
  <si>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</si>
  <si>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</si>
  <si>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</si>
  <si>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</si>
  <si>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</si>
  <si>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</si>
  <si>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</si>
  <si>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</si>
  <si>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</si>
  <si>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</si>
  <si>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</si>
  <si>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</si>
  <si>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</si>
  <si>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</si>
  <si>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</si>
  <si>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</si>
  <si>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</si>
  <si>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</si>
  <si>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</si>
  <si>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</si>
  <si>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</si>
  <si>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</si>
  <si>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</si>
  <si>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</si>
  <si>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</si>
  <si>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</si>
  <si>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</si>
  <si>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</si>
  <si>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</si>
  <si>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</si>
  <si>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</si>
  <si>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</si>
  <si>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</si>
  <si>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</si>
  <si>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</si>
  <si>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</si>
  <si>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</si>
  <si>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</si>
  <si>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</si>
  <si>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</si>
  <si>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</si>
  <si>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</si>
  <si>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</si>
  <si>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</si>
  <si>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</si>
  <si>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</si>
  <si>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</si>
  <si>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</si>
  <si>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</si>
  <si>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</si>
  <si>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</si>
  <si>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</si>
  <si>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</si>
  <si>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</si>
  <si>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</si>
  <si>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</si>
  <si>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</si>
  <si>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</si>
  <si>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</si>
  <si>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</si>
  <si>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</si>
  <si>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</si>
  <si>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</si>
  <si>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</si>
  <si>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</si>
  <si>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</si>
  <si>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</si>
  <si>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</si>
  <si>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</si>
  <si>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</si>
  <si>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</si>
  <si>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</si>
  <si>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</si>
  <si>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</si>
  <si>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</si>
  <si>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</si>
  <si>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</si>
  <si>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</si>
  <si>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</si>
  <si>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</si>
  <si>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</si>
  <si>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</si>
  <si>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</si>
  <si>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</si>
  <si>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</si>
  <si>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</si>
  <si>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</si>
  <si>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</si>
  <si>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</si>
  <si>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</si>
  <si>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</si>
  <si>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</si>
  <si>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</si>
  <si>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</si>
  <si>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</si>
  <si>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</si>
  <si>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</si>
  <si>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</si>
  <si>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</si>
  <si>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</si>
  <si>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</si>
  <si>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</si>
  <si>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</si>
  <si>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</si>
  <si>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</si>
  <si>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</si>
  <si>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</si>
  <si>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</si>
  <si>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</si>
  <si>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</si>
  <si>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</si>
  <si>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</si>
  <si>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</si>
  <si>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</si>
  <si>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</si>
  <si>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</si>
  <si>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</si>
  <si>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</si>
  <si>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</si>
  <si>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</si>
  <si>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</si>
  <si>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</si>
  <si>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</si>
  <si>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</si>
  <si>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</si>
  <si>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</si>
  <si>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</si>
  <si>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</si>
  <si>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</si>
  <si>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</si>
  <si>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</si>
  <si>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</si>
  <si>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</si>
  <si>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</si>
  <si>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</si>
  <si>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</si>
  <si>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</si>
  <si>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</si>
  <si>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</si>
  <si>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</si>
  <si>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</si>
  <si>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</si>
  <si>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</si>
  <si>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</si>
  <si>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</si>
  <si>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</si>
  <si>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</si>
  <si>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</si>
  <si>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</si>
  <si>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</si>
  <si>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</si>
  <si>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</si>
  <si>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</si>
  <si>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</si>
  <si>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</si>
  <si>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</si>
  <si>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</si>
  <si>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</si>
  <si>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</si>
  <si>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</si>
  <si>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</si>
  <si>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</si>
  <si>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</si>
  <si>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</si>
  <si>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</si>
  <si>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</si>
  <si>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</si>
  <si>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</si>
  <si>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</si>
  <si>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</si>
  <si>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</si>
  <si>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</si>
  <si>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</si>
  <si>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</si>
  <si>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</si>
  <si>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</si>
  <si>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</si>
  <si>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</si>
  <si>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</si>
  <si>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</si>
  <si>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</si>
  <si>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</si>
  <si>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</si>
  <si>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</si>
  <si>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</si>
  <si>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</si>
  <si>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</si>
  <si>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</si>
  <si>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</si>
  <si>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</si>
  <si>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</si>
  <si>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</si>
  <si>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</si>
  <si>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</si>
  <si>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</si>
  <si>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</si>
  <si>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</si>
  <si>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</si>
  <si>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</si>
  <si>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</si>
  <si>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</si>
  <si>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</si>
  <si>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</si>
  <si>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</si>
  <si>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</si>
  <si>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</si>
  <si>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</si>
  <si>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</si>
  <si>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</si>
  <si>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</si>
  <si>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</si>
  <si>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</si>
  <si>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</si>
  <si>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</si>
  <si>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</si>
  <si>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</si>
  <si>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</si>
  <si>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</si>
  <si>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</si>
  <si>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</si>
  <si>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</si>
  <si>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</si>
  <si>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</si>
  <si>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</si>
  <si>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</si>
  <si>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</si>
  <si>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</si>
  <si>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</si>
  <si>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</si>
  <si>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</si>
  <si>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</si>
  <si>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</si>
  <si>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</si>
  <si>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</si>
  <si>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</si>
  <si>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</si>
  <si>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</si>
  <si>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</si>
  <si>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</si>
  <si>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</si>
  <si>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</si>
  <si>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</si>
  <si>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</si>
  <si>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</si>
  <si>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</si>
  <si>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</si>
  <si>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</si>
  <si>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</si>
  <si>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</si>
  <si>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</si>
  <si>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</si>
  <si>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</si>
  <si>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</si>
  <si>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</si>
  <si>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</si>
  <si>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</si>
  <si>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</si>
  <si>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</si>
  <si>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</si>
  <si>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</si>
  <si>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</si>
  <si>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</si>
  <si>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</si>
  <si>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</si>
  <si>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</si>
  <si>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</si>
  <si>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</si>
  <si>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</si>
  <si>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</si>
  <si>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</si>
  <si>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</si>
  <si>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</si>
  <si>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</si>
  <si>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</si>
  <si>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</si>
  <si>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</si>
  <si>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</si>
  <si>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</si>
  <si>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</si>
  <si>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</si>
  <si>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</si>
  <si>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</si>
  <si>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</si>
  <si>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</si>
  <si>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</si>
  <si>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</si>
  <si>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</si>
  <si>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</si>
  <si>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</si>
  <si>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</si>
  <si>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</si>
  <si>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</si>
  <si>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</si>
  <si>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</si>
  <si>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</si>
  <si>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</si>
  <si>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</si>
  <si>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</si>
  <si>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</si>
  <si>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</si>
  <si>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</si>
  <si>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</si>
  <si>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</si>
  <si>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</si>
  <si>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</si>
  <si>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</si>
  <si>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</si>
  <si>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</si>
  <si>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</si>
  <si>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</si>
  <si>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</si>
  <si>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</si>
  <si>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</si>
  <si>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</si>
  <si>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</si>
  <si>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</si>
  <si>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</si>
  <si>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</si>
  <si>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</si>
  <si>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</si>
  <si>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</si>
  <si>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</si>
  <si>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</si>
  <si>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</si>
  <si>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</si>
  <si>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</si>
  <si>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</si>
  <si>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</si>
  <si>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</si>
  <si>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</si>
  <si>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</si>
  <si>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</si>
  <si>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</si>
  <si>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</si>
  <si>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</si>
  <si>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</si>
  <si>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</si>
  <si>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</si>
  <si>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</si>
  <si>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</si>
  <si>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</si>
  <si>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</si>
  <si>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</si>
  <si>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</si>
  <si>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</si>
  <si>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</si>
  <si>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</si>
  <si>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</si>
  <si>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</si>
  <si>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</si>
  <si>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</si>
  <si>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</si>
  <si>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</si>
  <si>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</si>
  <si>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</si>
  <si>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</si>
  <si>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</si>
  <si>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</si>
  <si>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</si>
  <si>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</si>
  <si>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</si>
  <si>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</si>
  <si>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</si>
  <si>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</si>
  <si>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</si>
  <si>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</si>
  <si>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</si>
  <si>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</si>
  <si>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</si>
  <si>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</si>
  <si>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</si>
  <si>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</si>
  <si>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</si>
  <si>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</si>
  <si>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</si>
  <si>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</si>
  <si>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</si>
  <si>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</si>
  <si>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</si>
  <si>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</si>
  <si>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</si>
  <si>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</si>
  <si>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</si>
  <si>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</si>
  <si>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</si>
  <si>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</si>
  <si>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</si>
  <si>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</si>
  <si>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</si>
  <si>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</si>
  <si>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</si>
  <si>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</si>
  <si>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</si>
  <si>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</si>
  <si>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</si>
  <si>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</si>
  <si>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</si>
  <si>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</si>
  <si>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</si>
  <si>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</si>
  <si>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</si>
  <si>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</si>
  <si>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</si>
  <si>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</si>
  <si>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</si>
  <si>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</si>
  <si>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</si>
  <si>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</si>
  <si>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</si>
  <si>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</si>
  <si>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</si>
  <si>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</si>
  <si>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</si>
  <si>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</si>
  <si>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</si>
  <si>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</si>
  <si>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</si>
  <si>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</si>
  <si>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</si>
  <si>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</si>
  <si>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</si>
  <si>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</si>
  <si>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</si>
  <si>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</si>
  <si>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</si>
  <si>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</si>
  <si>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</si>
  <si>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</si>
  <si>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</si>
  <si>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</si>
  <si>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</si>
  <si>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</si>
  <si>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</si>
  <si>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</si>
  <si>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</si>
  <si>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</si>
  <si>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</si>
  <si>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</si>
  <si>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</si>
  <si>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</si>
  <si>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</si>
  <si>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</si>
  <si>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</si>
  <si>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</si>
  <si>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</si>
  <si>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</si>
  <si>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</si>
  <si>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</si>
  <si>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</si>
  <si>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</si>
  <si>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</si>
  <si>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</si>
  <si>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</si>
  <si>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</si>
  <si>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</si>
  <si>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</si>
  <si>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</si>
  <si>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</si>
  <si>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</si>
  <si>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</si>
  <si>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</si>
  <si>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</si>
  <si>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</si>
  <si>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</si>
  <si>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</si>
  <si>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</si>
  <si>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</si>
  <si>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</si>
  <si>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</si>
  <si>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</si>
  <si>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</si>
  <si>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</si>
  <si>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</si>
  <si>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</si>
  <si>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</si>
  <si>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</si>
  <si>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</si>
  <si>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</si>
  <si>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</si>
  <si>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</si>
  <si>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</si>
  <si>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</si>
  <si>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</si>
  <si>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</si>
  <si>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</si>
  <si>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</si>
  <si>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</si>
  <si>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</si>
  <si>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</si>
  <si>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</si>
  <si>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</si>
  <si>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</si>
  <si>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</si>
  <si>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</si>
  <si>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</si>
  <si>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</si>
  <si>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</si>
  <si>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</si>
  <si>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</si>
  <si>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</si>
  <si>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</si>
  <si>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</si>
  <si>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</si>
  <si>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</si>
  <si>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</si>
  <si>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</si>
  <si>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</si>
  <si>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</si>
  <si>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</si>
  <si>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</si>
  <si>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</si>
  <si>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</si>
  <si>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</si>
  <si>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</si>
  <si>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</si>
  <si>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</si>
  <si>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</si>
  <si>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</si>
  <si>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</si>
  <si>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</si>
  <si>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</si>
  <si>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</si>
  <si>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</si>
  <si>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</si>
  <si>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</si>
  <si>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</si>
  <si>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</si>
  <si>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</si>
  <si>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</si>
  <si>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</si>
  <si>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</si>
  <si>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</si>
  <si>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</si>
  <si>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</si>
  <si>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</si>
  <si>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</si>
  <si>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</si>
  <si>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</si>
  <si>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</si>
  <si>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</si>
  <si>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</si>
  <si>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</si>
  <si>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</si>
  <si>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</si>
  <si>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</si>
  <si>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</si>
  <si>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</si>
  <si>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</si>
  <si>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</si>
  <si>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</si>
  <si>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</si>
  <si>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</si>
  <si>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</si>
  <si>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</si>
  <si>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</si>
  <si>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</si>
  <si>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</si>
  <si>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</si>
  <si>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</si>
  <si>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</si>
  <si>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</si>
  <si>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</si>
  <si>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</si>
  <si>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</si>
  <si>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</si>
  <si>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</si>
  <si>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</si>
  <si>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</si>
  <si>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</si>
  <si>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</si>
  <si>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</si>
  <si>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</si>
  <si>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</si>
  <si>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</si>
  <si>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</si>
  <si>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</si>
  <si>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</si>
  <si>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</si>
  <si>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</si>
  <si>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</si>
  <si>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</si>
  <si>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</si>
  <si>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</si>
  <si>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</si>
  <si>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</si>
  <si>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</si>
  <si>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</si>
  <si>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</si>
  <si>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</si>
  <si>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</si>
  <si>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</si>
  <si>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</si>
  <si>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</si>
  <si>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</si>
  <si>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</si>
  <si>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</si>
  <si>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</si>
  <si>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</si>
  <si>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</si>
  <si>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</si>
  <si>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</si>
  <si>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</si>
  <si>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</si>
  <si>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</si>
  <si>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</si>
  <si>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</si>
  <si>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</si>
  <si>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</si>
  <si>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</si>
  <si>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</si>
  <si>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</si>
  <si>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</si>
  <si>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</si>
  <si>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</si>
  <si>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</si>
  <si>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</si>
  <si>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</si>
  <si>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</si>
  <si>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</si>
  <si>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</si>
  <si>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</si>
  <si>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</si>
  <si>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</si>
  <si>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</si>
  <si>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</si>
  <si>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</si>
  <si>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</si>
  <si>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</si>
  <si>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</si>
  <si>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</si>
  <si>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</si>
  <si>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</si>
  <si>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</si>
  <si>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</si>
  <si>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</si>
  <si>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</si>
  <si>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</si>
  <si>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</si>
  <si>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</si>
  <si>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</si>
  <si>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</si>
  <si>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</si>
  <si>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</si>
  <si>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</si>
  <si>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</si>
  <si>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</si>
  <si>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</si>
  <si>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</si>
  <si>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</si>
  <si>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</si>
  <si>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</si>
  <si>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</si>
  <si>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</si>
  <si>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</si>
  <si>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</si>
  <si>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</si>
  <si>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</si>
  <si>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</si>
  <si>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</si>
  <si>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</si>
  <si>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</si>
  <si>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</si>
  <si>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</si>
  <si>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</si>
  <si>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</si>
  <si>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</si>
  <si>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</si>
  <si>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</si>
  <si>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</si>
  <si>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</si>
  <si>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</si>
  <si>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</si>
  <si>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</si>
  <si>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</si>
  <si>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</si>
  <si>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</si>
  <si>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</si>
  <si>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</si>
  <si>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</si>
  <si>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</si>
  <si>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</si>
  <si>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</si>
  <si>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</si>
  <si>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</si>
  <si>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</si>
  <si>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</si>
  <si>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</si>
  <si>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</si>
  <si>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</si>
  <si>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</si>
  <si>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</si>
  <si>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</si>
  <si>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</si>
  <si>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</si>
  <si>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</si>
  <si>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</si>
  <si>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</si>
  <si>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</si>
  <si>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</si>
  <si>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</si>
  <si>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</si>
  <si>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</si>
  <si>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</si>
  <si>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</si>
  <si>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</si>
  <si>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</si>
  <si>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</si>
  <si>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</si>
  <si>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</si>
  <si>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</si>
  <si>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</si>
  <si>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</si>
  <si>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</si>
  <si>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</si>
  <si>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</si>
  <si>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</si>
  <si>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</si>
  <si>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</si>
  <si>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</si>
  <si>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</si>
  <si>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</si>
  <si>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</si>
  <si>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</si>
  <si>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</si>
  <si>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</si>
  <si>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</si>
  <si>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</si>
  <si>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</si>
  <si>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</si>
  <si>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</si>
  <si>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</si>
  <si>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</si>
  <si>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</si>
  <si>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</si>
  <si>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</si>
  <si>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</si>
  <si>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</si>
  <si>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</si>
  <si>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</si>
  <si>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</si>
  <si>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</si>
  <si>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</si>
  <si>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</si>
  <si>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</si>
  <si>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</si>
  <si>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</si>
  <si>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</si>
  <si>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</si>
  <si>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</si>
  <si>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</si>
  <si>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</si>
  <si>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</si>
  <si>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</si>
  <si>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</si>
  <si>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</si>
  <si>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</si>
  <si>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</si>
  <si>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</si>
  <si>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</si>
  <si>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</si>
  <si>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</si>
  <si>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</si>
  <si>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</si>
  <si>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</si>
  <si>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</si>
  <si>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</si>
  <si>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</si>
  <si>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</si>
  <si>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</si>
  <si>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</si>
  <si>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</si>
  <si>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</si>
  <si>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</si>
  <si>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</si>
  <si>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</si>
  <si>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</si>
  <si>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</si>
  <si>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</si>
  <si>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</si>
  <si>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</si>
  <si>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</si>
  <si>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</si>
  <si>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</si>
  <si>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</si>
  <si>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</si>
  <si>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</si>
  <si>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</si>
  <si>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</si>
  <si>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</si>
  <si>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</si>
  <si>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</si>
  <si>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</si>
  <si>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</si>
  <si>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</si>
  <si>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</si>
  <si>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</si>
  <si>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</si>
  <si>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</si>
  <si>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</si>
  <si>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</si>
  <si>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</si>
  <si>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</si>
  <si>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</si>
  <si>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</si>
  <si>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</si>
  <si>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</si>
  <si>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</si>
  <si>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</si>
  <si>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</si>
  <si>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</si>
  <si>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</si>
  <si>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</si>
  <si>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</si>
  <si>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</si>
  <si>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</si>
  <si>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</si>
  <si>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</si>
  <si>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</si>
  <si>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</si>
  <si>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</si>
  <si>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</si>
  <si>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</si>
  <si>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</si>
  <si>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</si>
  <si>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</si>
  <si>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</si>
  <si>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</si>
  <si>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</si>
  <si>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</si>
  <si>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</si>
  <si>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</si>
  <si>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</si>
  <si>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</si>
  <si>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</si>
  <si>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</si>
  <si>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</si>
  <si>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</si>
  <si>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</si>
  <si>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</si>
  <si>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</si>
  <si>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</si>
  <si>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</si>
  <si>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</si>
  <si>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</si>
  <si>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</si>
  <si>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</si>
  <si>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</si>
  <si>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</si>
  <si>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</si>
  <si>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</si>
  <si>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</si>
  <si>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</si>
  <si>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</si>
  <si>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</si>
  <si>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</si>
  <si>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</si>
  <si>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</si>
  <si>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</si>
  <si>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</si>
  <si>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</si>
  <si>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</si>
  <si>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</si>
  <si>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</si>
  <si>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</si>
  <si>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</si>
  <si>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</si>
  <si>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</si>
  <si>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</si>
  <si>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</si>
  <si>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</si>
  <si>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</si>
  <si>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</si>
  <si>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</si>
  <si>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</si>
  <si>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</si>
  <si>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</si>
  <si>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</si>
  <si>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</si>
  <si>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</si>
  <si>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</si>
  <si>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</si>
  <si>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</si>
  <si>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</si>
  <si>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</si>
  <si>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</si>
  <si>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</si>
  <si>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</si>
  <si>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</si>
  <si>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</si>
  <si>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</si>
  <si>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</si>
  <si>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</si>
  <si>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</si>
  <si>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</si>
  <si>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</si>
  <si>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</si>
  <si>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</si>
  <si>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</si>
  <si>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</si>
  <si>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</si>
  <si>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</si>
  <si>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</si>
  <si>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</si>
  <si>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</si>
  <si>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</si>
  <si>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</si>
  <si>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</si>
  <si>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</si>
  <si>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</si>
  <si>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</si>
  <si>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</si>
  <si>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</si>
  <si>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</si>
  <si>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</si>
  <si>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</si>
  <si>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</si>
  <si>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</si>
  <si>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</si>
  <si>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</si>
  <si>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</si>
  <si>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</si>
  <si>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</si>
  <si>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</si>
  <si>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</si>
  <si>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</si>
  <si>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</si>
  <si>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</si>
  <si>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</si>
  <si>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</si>
  <si>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</si>
  <si>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</si>
  <si>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</si>
  <si>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</si>
  <si>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</si>
  <si>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</si>
  <si>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</si>
  <si>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</si>
  <si>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</si>
  <si>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</si>
  <si>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</si>
  <si>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</si>
  <si>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</si>
  <si>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</si>
  <si>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</si>
  <si>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</si>
  <si>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</si>
  <si>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</si>
  <si>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</si>
  <si>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</si>
  <si>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</si>
  <si>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</si>
  <si>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</si>
  <si>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</si>
  <si>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</si>
  <si>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</si>
  <si>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</si>
  <si>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</si>
  <si>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</si>
  <si>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</si>
  <si>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</si>
  <si>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</si>
  <si>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</si>
  <si>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</si>
  <si>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</si>
  <si>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</si>
  <si>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</si>
  <si>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</si>
  <si>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</si>
  <si>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</si>
  <si>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</si>
  <si>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</si>
  <si>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</si>
  <si>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</si>
  <si>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</si>
  <si>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</si>
  <si>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</si>
  <si>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</si>
  <si>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</si>
  <si>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</si>
  <si>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</si>
  <si>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</si>
  <si>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</si>
  <si>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</si>
  <si>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</si>
  <si>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</si>
  <si>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</si>
  <si>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</si>
  <si>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</si>
  <si>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</si>
  <si>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</si>
  <si>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</si>
  <si>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</si>
  <si>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</si>
  <si>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</si>
  <si>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</si>
  <si>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</si>
  <si>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</si>
  <si>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</si>
  <si>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</si>
  <si>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</si>
  <si>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</si>
  <si>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</si>
  <si>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</si>
  <si>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</si>
  <si>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</si>
  <si>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</si>
  <si>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</si>
  <si>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</si>
  <si>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</si>
  <si>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</si>
  <si>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</si>
  <si>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</si>
  <si>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</si>
  <si>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</si>
  <si>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</si>
  <si>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</si>
  <si>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</si>
  <si>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</si>
  <si>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</si>
  <si>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</si>
  <si>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</si>
  <si>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</si>
  <si>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</si>
  <si>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</si>
  <si>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</si>
  <si>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</si>
  <si>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</si>
  <si>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</si>
  <si>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</si>
  <si>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</si>
  <si>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</si>
  <si>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</si>
  <si>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</si>
  <si>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</si>
  <si>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</si>
  <si>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</si>
  <si>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</si>
  <si>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</si>
  <si>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</si>
  <si>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</si>
  <si>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</si>
  <si>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</si>
  <si>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</si>
  <si>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</si>
  <si>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</si>
  <si>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</si>
  <si>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</si>
  <si>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</si>
  <si>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</si>
  <si>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</si>
  <si>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</si>
  <si>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</si>
  <si>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</si>
  <si>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</si>
  <si>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</si>
  <si>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</si>
  <si>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</si>
  <si>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</si>
  <si>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</si>
  <si>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</si>
  <si>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</si>
  <si>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</si>
  <si>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</si>
  <si>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</si>
  <si>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</si>
  <si>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</si>
  <si>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</si>
  <si>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</si>
  <si>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</si>
  <si>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</si>
  <si>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</si>
  <si>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</si>
  <si>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</si>
  <si>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</si>
  <si>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</si>
  <si>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</si>
  <si>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</si>
  <si>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</si>
  <si>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</si>
  <si>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</si>
  <si>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</si>
  <si>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</si>
  <si>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</si>
  <si>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</si>
  <si>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</si>
  <si>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</si>
  <si>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</si>
  <si>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</si>
  <si>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</si>
  <si>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</si>
  <si>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</si>
  <si>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</si>
  <si>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</si>
  <si>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</si>
  <si>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</si>
  <si>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</si>
  <si>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</si>
  <si>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</si>
  <si>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</si>
  <si>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</si>
  <si>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</si>
  <si>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</si>
  <si>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</si>
  <si>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</si>
  <si>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</si>
  <si>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</si>
  <si>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</si>
  <si>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</si>
  <si>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</si>
  <si>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</si>
  <si>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</si>
  <si>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</si>
  <si>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</si>
  <si>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</si>
  <si>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</si>
  <si>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</si>
  <si>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</si>
  <si>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</si>
  <si>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</si>
  <si>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</si>
  <si>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</si>
  <si>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</si>
  <si>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</si>
  <si>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</si>
  <si>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</si>
  <si>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</si>
  <si>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</si>
  <si>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</si>
  <si>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</si>
  <si>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</si>
  <si>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</si>
  <si>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</si>
  <si>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</si>
  <si>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</si>
  <si>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</si>
  <si>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</si>
  <si>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</si>
  <si>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</si>
  <si>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</si>
  <si>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</si>
  <si>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</si>
  <si>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</si>
  <si>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</si>
  <si>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</si>
  <si>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</si>
  <si>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</si>
  <si>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</si>
  <si>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</si>
  <si>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</si>
  <si>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</si>
  <si>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</si>
  <si>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</si>
  <si>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</si>
  <si>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</si>
  <si>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</si>
  <si>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</si>
  <si>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</si>
  <si>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</si>
  <si>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</si>
  <si>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</si>
  <si>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</si>
  <si>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</si>
  <si>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</si>
  <si>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</si>
  <si>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</si>
  <si>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</si>
  <si>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</si>
  <si>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</si>
  <si>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</si>
  <si>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</si>
  <si>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</si>
  <si>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</si>
  <si>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</si>
  <si>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</si>
  <si>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</si>
  <si>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</si>
  <si>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</si>
  <si>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</si>
  <si>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</si>
  <si>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</si>
  <si>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</si>
  <si>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</si>
  <si>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</si>
  <si>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</si>
  <si>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</si>
  <si>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</si>
  <si>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</si>
  <si>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</si>
  <si>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</si>
  <si>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</si>
  <si>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</si>
  <si>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</si>
  <si>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</si>
  <si>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</si>
  <si>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</si>
  <si>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</si>
  <si>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</si>
  <si>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</si>
  <si>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</si>
  <si>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</si>
  <si>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</si>
  <si>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</si>
  <si>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</si>
  <si>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</si>
  <si>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</si>
  <si>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</si>
  <si>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</si>
  <si>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</si>
  <si>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</si>
  <si>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</si>
  <si>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</si>
  <si>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</si>
  <si>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</si>
  <si>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</si>
  <si>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</si>
  <si>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</si>
  <si>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</si>
  <si>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</si>
  <si>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</si>
  <si>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</si>
  <si>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</si>
  <si>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</si>
  <si>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</si>
  <si>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</si>
  <si>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</si>
  <si>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</si>
  <si>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</si>
  <si>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</si>
  <si>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</si>
  <si>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</si>
  <si>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</si>
  <si>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</si>
  <si>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</si>
  <si>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</si>
  <si>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</si>
  <si>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</si>
  <si>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</si>
  <si>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</si>
  <si>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</si>
  <si>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</si>
  <si>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</si>
  <si>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</si>
  <si>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</si>
  <si>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</si>
  <si>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</si>
  <si>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</si>
  <si>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</si>
  <si>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</si>
  <si>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</si>
  <si>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</si>
  <si>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</si>
  <si>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</si>
  <si>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</si>
  <si>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</si>
  <si>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</si>
  <si>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</si>
  <si>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</si>
  <si>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</si>
  <si>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</si>
  <si>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</si>
  <si>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</si>
  <si>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</si>
  <si>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</si>
  <si>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</si>
  <si>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</si>
  <si>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</si>
  <si>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</si>
  <si>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</si>
  <si>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</si>
  <si>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</si>
  <si>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</si>
  <si>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</si>
  <si>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</si>
  <si>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</si>
  <si>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</si>
  <si>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</si>
  <si>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</si>
  <si>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</si>
  <si>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</si>
  <si>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</si>
  <si>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</si>
  <si>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</si>
  <si>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</si>
  <si>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</si>
  <si>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</si>
  <si>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</si>
  <si>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</si>
  <si>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</si>
  <si>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</si>
  <si>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</si>
  <si>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</si>
  <si>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</si>
  <si>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</si>
  <si>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</si>
  <si>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</si>
  <si>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</si>
  <si>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</si>
  <si>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</si>
  <si>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</si>
  <si>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</si>
  <si>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</si>
  <si>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</si>
  <si>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</si>
  <si>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</si>
  <si>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</si>
  <si>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</si>
  <si>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</si>
  <si>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</si>
  <si>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</si>
  <si>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</si>
  <si>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</si>
  <si>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</si>
  <si>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</si>
  <si>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</si>
  <si>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</si>
  <si>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</si>
  <si>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</si>
  <si>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</si>
  <si>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</si>
  <si>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</si>
  <si>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</si>
  <si>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</si>
  <si>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</si>
  <si>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</si>
  <si>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</si>
  <si>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</si>
  <si>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</si>
  <si>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</si>
  <si>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</si>
  <si>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</si>
  <si>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</si>
  <si>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</si>
  <si>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</si>
  <si>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</si>
  <si>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</si>
  <si>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</si>
  <si>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</si>
  <si>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</si>
  <si>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</si>
  <si>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</si>
  <si>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</si>
  <si>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</si>
  <si>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</si>
  <si>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</si>
  <si>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</si>
  <si>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</si>
  <si>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</si>
  <si>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</si>
  <si>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</si>
  <si>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</si>
  <si>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</si>
  <si>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</si>
  <si>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</si>
  <si>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</si>
  <si>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</si>
  <si>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</si>
  <si>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</si>
  <si>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</si>
  <si>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</si>
  <si>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</si>
  <si>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</si>
  <si>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</si>
  <si>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</si>
  <si>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</si>
  <si>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</si>
  <si>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</si>
  <si>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</si>
  <si>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</si>
  <si>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</si>
  <si>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</si>
  <si>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</si>
  <si>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</si>
  <si>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</si>
  <si>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</si>
  <si>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</si>
  <si>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</si>
  <si>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</si>
  <si>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</si>
  <si>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</si>
  <si>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</si>
  <si>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</si>
  <si>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</si>
  <si>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</si>
  <si>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</si>
  <si>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</si>
  <si>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</si>
  <si>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</si>
  <si>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</si>
  <si>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</si>
  <si>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</si>
  <si>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</si>
  <si>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</si>
  <si>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</si>
  <si>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</si>
  <si>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</si>
  <si>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</si>
  <si>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</si>
  <si>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</si>
  <si>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</si>
  <si>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</si>
  <si>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</si>
  <si>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</si>
  <si>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</si>
  <si>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</si>
  <si>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</si>
  <si>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</si>
  <si>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</si>
  <si>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</si>
  <si>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</si>
  <si>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</si>
  <si>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</si>
  <si>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</si>
  <si>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</si>
  <si>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</si>
  <si>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</si>
  <si>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</si>
  <si>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</si>
  <si>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</si>
  <si>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</si>
  <si>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</si>
  <si>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</si>
  <si>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</si>
  <si>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</si>
  <si>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</si>
  <si>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</si>
  <si>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</si>
  <si>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</si>
  <si>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</si>
  <si>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</si>
  <si>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</si>
  <si>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</si>
  <si>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</si>
  <si>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</si>
  <si>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</si>
  <si>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</si>
  <si>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</si>
  <si>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</si>
  <si>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</si>
  <si>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</si>
  <si>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</si>
  <si>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</si>
  <si>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</si>
  <si>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</si>
  <si>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</si>
  <si>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</si>
  <si>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</si>
  <si>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</si>
  <si>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</si>
  <si>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</si>
  <si>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</si>
  <si>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</si>
  <si>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</si>
  <si>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</si>
  <si>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</si>
  <si>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</si>
  <si>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</si>
  <si>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</si>
  <si>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</si>
  <si>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</si>
  <si>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</si>
  <si>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</si>
  <si>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</si>
  <si>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</si>
  <si>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</si>
  <si>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</si>
  <si>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</si>
  <si>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</si>
  <si>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</si>
  <si>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</si>
  <si>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</si>
  <si>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</si>
  <si>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</si>
  <si>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</si>
  <si>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</si>
  <si>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</si>
  <si>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</si>
  <si>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</si>
  <si>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</si>
  <si>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</si>
  <si>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</si>
  <si>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</si>
  <si>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</si>
  <si>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</si>
  <si>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</si>
  <si>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</si>
  <si>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</si>
  <si>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</si>
  <si>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</si>
  <si>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</si>
  <si>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</si>
  <si>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</si>
  <si>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</si>
  <si>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</si>
  <si>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</si>
  <si>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</si>
  <si>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</si>
  <si>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</si>
  <si>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</si>
  <si>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</si>
  <si>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</si>
  <si>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</si>
  <si>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</si>
  <si>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</si>
  <si>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</si>
  <si>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</si>
  <si>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</si>
  <si>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</si>
  <si>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</si>
  <si>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</si>
  <si>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</si>
  <si>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</si>
  <si>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</si>
  <si>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</si>
  <si>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</si>
  <si>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</si>
  <si>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</si>
  <si>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</si>
  <si>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</si>
  <si>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</si>
  <si>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</si>
  <si>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</si>
  <si>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</si>
  <si>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</si>
  <si>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</si>
  <si>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</si>
  <si>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</si>
  <si>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</si>
  <si>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</si>
  <si>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</si>
  <si>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</si>
  <si>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</si>
  <si>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</si>
  <si>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</si>
  <si>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</si>
  <si>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</si>
  <si>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</si>
  <si>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</si>
  <si>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</si>
  <si>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</si>
  <si>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</si>
  <si>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</si>
  <si>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</si>
  <si>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</si>
  <si>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</si>
  <si>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</si>
  <si>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</si>
  <si>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</si>
  <si>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</si>
  <si>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</si>
  <si>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</si>
  <si>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</si>
  <si>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</si>
  <si>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</si>
  <si>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</si>
  <si>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</si>
  <si>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</si>
  <si>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</si>
  <si>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</si>
  <si>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</si>
  <si>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</si>
  <si>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</si>
  <si>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</si>
  <si>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</si>
  <si>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</si>
  <si>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</si>
  <si>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</si>
  <si>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</si>
  <si>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</si>
  <si>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</si>
  <si>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</si>
  <si>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</si>
  <si>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</si>
  <si>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</si>
  <si>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</si>
  <si>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</si>
  <si>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</si>
  <si>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</si>
  <si>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</si>
  <si>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</si>
  <si>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</si>
  <si>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</si>
  <si>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</si>
  <si>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</si>
  <si>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</si>
  <si>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</si>
  <si>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</si>
  <si>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</si>
  <si>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</si>
  <si>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</si>
  <si>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</si>
  <si>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</si>
  <si>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</si>
  <si>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</si>
  <si>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</si>
  <si>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</si>
  <si>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</si>
  <si>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</si>
  <si>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</si>
  <si>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</si>
  <si>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</si>
  <si>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</si>
  <si>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</si>
  <si>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</si>
  <si>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</si>
  <si>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</si>
  <si>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</si>
  <si>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</si>
  <si>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</si>
  <si>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</si>
  <si>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</si>
  <si>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</si>
  <si>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</si>
  <si>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</si>
  <si>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</si>
  <si>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</si>
  <si>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</si>
  <si>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</si>
  <si>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</si>
  <si>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</si>
  <si>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</si>
  <si>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</si>
  <si>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</si>
  <si>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</si>
  <si>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</si>
  <si>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</si>
  <si>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</si>
  <si>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</si>
  <si>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</si>
  <si>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</si>
  <si>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</si>
  <si>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</si>
  <si>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</si>
  <si>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</si>
  <si>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</si>
  <si>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</si>
  <si>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</si>
  <si>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</si>
  <si>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</si>
  <si>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</si>
  <si>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</si>
  <si>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</si>
  <si>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</si>
  <si>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</si>
  <si>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</si>
  <si>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</si>
  <si>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</si>
  <si>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</si>
  <si>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</si>
  <si>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</si>
  <si>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</si>
  <si>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</si>
  <si>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</si>
  <si>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</si>
  <si>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</si>
  <si>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</si>
  <si>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</si>
  <si>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</si>
  <si>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</si>
  <si>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</si>
  <si>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</si>
  <si>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</si>
  <si>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</si>
  <si>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</si>
  <si>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</si>
  <si>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</si>
  <si>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</si>
  <si>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</si>
  <si>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</si>
  <si>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</si>
  <si>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</si>
  <si>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</si>
  <si>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</si>
  <si>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</si>
  <si>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</si>
  <si>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</si>
  <si>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</si>
  <si>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</si>
  <si>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</si>
  <si>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</si>
  <si>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</si>
  <si>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</si>
  <si>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</si>
  <si>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</si>
  <si>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</si>
  <si>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</si>
  <si>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</si>
  <si>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</si>
  <si>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</si>
  <si>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</si>
  <si>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</si>
  <si>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</si>
  <si>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</si>
  <si>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</si>
  <si>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</si>
  <si>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</si>
  <si>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</si>
  <si>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</si>
  <si>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</si>
  <si>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</si>
  <si>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</si>
  <si>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</si>
  <si>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</si>
  <si>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</si>
  <si>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</si>
  <si>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</si>
  <si>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</si>
  <si>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</si>
  <si>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</si>
  <si>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</si>
  <si>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</si>
  <si>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</si>
  <si>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</si>
  <si>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</si>
  <si>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</si>
  <si>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</si>
  <si>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</si>
  <si>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</si>
  <si>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</si>
  <si>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</si>
  <si>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</si>
  <si>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</si>
  <si>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</si>
  <si>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</si>
  <si>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</si>
  <si>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</si>
  <si>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</si>
  <si>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</si>
  <si>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</si>
  <si>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</si>
  <si>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</si>
  <si>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</si>
  <si>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</si>
  <si>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</si>
  <si>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</si>
  <si>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</si>
  <si>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</si>
  <si>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</si>
  <si>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</si>
  <si>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</si>
  <si>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</si>
  <si>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</si>
  <si>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</si>
  <si>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</si>
  <si>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</si>
  <si>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</si>
  <si>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</si>
  <si>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</si>
  <si>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</si>
  <si>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</si>
  <si>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</si>
  <si>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</si>
  <si>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</si>
  <si>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</si>
  <si>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</si>
  <si>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</si>
  <si>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</si>
  <si>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</si>
  <si>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</si>
  <si>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</si>
  <si>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</si>
  <si>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</si>
  <si>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</si>
  <si>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</si>
  <si>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</si>
  <si>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</si>
  <si>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</si>
  <si>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</si>
  <si>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</si>
  <si>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</si>
  <si>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</si>
  <si>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</si>
  <si>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</si>
  <si>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</si>
  <si>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</si>
  <si>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</si>
  <si>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</si>
  <si>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</si>
  <si>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</si>
  <si>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</si>
  <si>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</si>
  <si>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</si>
  <si>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</si>
  <si>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</si>
  <si>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</si>
  <si>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</si>
  <si>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</si>
  <si>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</si>
  <si>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</si>
  <si>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</si>
  <si>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</si>
  <si>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</si>
  <si>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</si>
  <si>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</si>
  <si>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</si>
  <si>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</si>
  <si>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</si>
  <si>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</si>
  <si>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</si>
  <si>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</si>
  <si>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</si>
  <si>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</si>
  <si>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</si>
  <si>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</si>
  <si>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</si>
  <si>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</si>
  <si>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</si>
  <si>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</si>
  <si>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</si>
  <si>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</si>
  <si>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</si>
  <si>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</si>
  <si>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</si>
  <si>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</si>
  <si>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</si>
  <si>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</si>
  <si>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</si>
  <si>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</si>
  <si>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</si>
  <si>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</si>
  <si>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</si>
  <si>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</si>
  <si>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</si>
  <si>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</si>
  <si>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</si>
  <si>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</si>
  <si>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</si>
  <si>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</si>
  <si>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</si>
  <si>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</si>
  <si>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</si>
  <si>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</si>
  <si>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</si>
  <si>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</si>
  <si>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</si>
  <si>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</si>
  <si>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</si>
  <si>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</si>
  <si>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</si>
  <si>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</si>
  <si>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</si>
  <si>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</si>
  <si>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</si>
  <si>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</si>
  <si>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</si>
  <si>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</si>
  <si>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</si>
  <si>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</si>
  <si>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</si>
  <si>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</si>
  <si>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</si>
  <si>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</si>
  <si>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</si>
  <si>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</si>
  <si>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</si>
  <si>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</si>
  <si>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</si>
  <si>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</si>
  <si>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</si>
  <si>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</si>
  <si>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</si>
  <si>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</si>
  <si>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</si>
  <si>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</si>
  <si>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</si>
  <si>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</si>
  <si>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</si>
  <si>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</si>
  <si>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</si>
  <si>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</si>
  <si>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</si>
  <si>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</si>
  <si>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</si>
  <si>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</si>
  <si>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</si>
  <si>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</si>
  <si>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</si>
  <si>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</si>
  <si>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</si>
  <si>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</si>
  <si>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</si>
  <si>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</si>
  <si>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</si>
  <si>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</si>
  <si>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</si>
  <si>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</si>
  <si>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</si>
  <si>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</si>
  <si>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</si>
  <si>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</si>
  <si>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</si>
  <si>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</si>
  <si>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</si>
  <si>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</si>
  <si>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</si>
  <si>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</si>
  <si>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</si>
  <si>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</si>
  <si>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</si>
  <si>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</si>
  <si>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</si>
  <si>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</si>
  <si>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</si>
  <si>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</si>
  <si>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</si>
  <si>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</si>
  <si>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</si>
  <si>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</si>
  <si>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</si>
  <si>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</si>
  <si>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</si>
  <si>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</si>
  <si>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</si>
  <si>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</si>
  <si>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</si>
  <si>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</si>
  <si>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</si>
  <si>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</si>
  <si>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</si>
  <si>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</si>
  <si>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</si>
  <si>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</si>
  <si>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</si>
  <si>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</si>
  <si>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</si>
  <si>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</si>
  <si>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</si>
  <si>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</si>
  <si>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</si>
  <si>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</si>
  <si>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</si>
  <si>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</si>
  <si>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</si>
  <si>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</si>
  <si>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</si>
  <si>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</si>
  <si>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</si>
  <si>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</si>
  <si>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</si>
  <si>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</si>
  <si>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</si>
  <si>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</si>
  <si>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</si>
  <si>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</si>
  <si>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</si>
  <si>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</si>
  <si>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</si>
  <si>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</si>
  <si>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</si>
  <si>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</si>
  <si>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</si>
  <si>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</si>
  <si>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</si>
  <si>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</si>
  <si>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</si>
  <si>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</si>
  <si>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</si>
  <si>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</si>
  <si>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</si>
  <si>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</si>
  <si>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</si>
  <si>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</si>
  <si>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</si>
  <si>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</si>
  <si>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</si>
  <si>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</si>
  <si>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</si>
  <si>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</si>
  <si>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</si>
  <si>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</si>
  <si>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</si>
  <si>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</si>
  <si>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</si>
  <si>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</si>
  <si>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</si>
  <si>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</si>
  <si>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</si>
  <si>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</si>
  <si>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</si>
  <si>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</si>
  <si>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</si>
  <si>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</si>
  <si>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</si>
  <si>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</si>
  <si>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</si>
  <si>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</si>
  <si>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</si>
  <si>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</si>
  <si>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</si>
  <si>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</si>
  <si>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</si>
  <si>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</si>
  <si>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</si>
  <si>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</si>
  <si>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</si>
  <si>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</si>
  <si>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</si>
  <si>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</si>
  <si>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</si>
  <si>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</si>
  <si>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</si>
  <si>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</si>
  <si>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</si>
  <si>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</si>
  <si>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</si>
  <si>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</si>
  <si>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</si>
  <si>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</si>
  <si>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</si>
  <si>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</si>
  <si>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</si>
  <si>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</si>
  <si>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</si>
  <si>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</si>
  <si>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</si>
  <si>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</si>
  <si>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</si>
  <si>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</si>
  <si>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</si>
  <si>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</si>
  <si>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</si>
  <si>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</si>
  <si>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</si>
  <si>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</si>
  <si>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</si>
  <si>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</si>
  <si>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</si>
  <si>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</si>
  <si>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</si>
  <si>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</si>
  <si>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</si>
  <si>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</si>
  <si>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</si>
  <si>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</si>
  <si>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</si>
  <si>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</si>
  <si>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</si>
  <si>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</si>
  <si>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</si>
  <si>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</si>
  <si>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</si>
  <si>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</si>
  <si>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</si>
  <si>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</si>
  <si>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</si>
  <si>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</si>
  <si>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</si>
  <si>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</si>
  <si>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</si>
  <si>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</si>
  <si>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</si>
  <si>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</si>
  <si>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</si>
  <si>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</si>
  <si>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</si>
  <si>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</si>
  <si>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</si>
  <si>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</si>
  <si>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</si>
  <si>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</si>
  <si>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</si>
  <si>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</si>
  <si>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</si>
  <si>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</si>
  <si>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</si>
  <si>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</si>
  <si>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</si>
  <si>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</si>
  <si>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</si>
  <si>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</si>
  <si>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</si>
  <si>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</si>
  <si>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</si>
  <si>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</si>
  <si>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</si>
  <si>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</si>
  <si>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</si>
  <si>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</si>
  <si>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</si>
  <si>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</si>
  <si>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</si>
  <si>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</si>
  <si>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</si>
  <si>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</si>
  <si>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</si>
  <si>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</si>
  <si>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</si>
  <si>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</si>
  <si>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</si>
  <si>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</si>
  <si>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</si>
  <si>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</si>
  <si>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</si>
  <si>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</si>
  <si>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</si>
  <si>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</si>
  <si>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</si>
  <si>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</si>
  <si>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</si>
  <si>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</si>
  <si>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</si>
  <si>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</si>
  <si>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</si>
  <si>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</si>
  <si>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</si>
  <si>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</si>
  <si>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</si>
  <si>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</si>
  <si>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</si>
  <si>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</si>
  <si>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</si>
  <si>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</si>
  <si>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</si>
  <si>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</si>
  <si>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</si>
  <si>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</si>
  <si>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</si>
  <si>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</si>
  <si>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</si>
  <si>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</si>
  <si>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</si>
  <si>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</si>
  <si>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</si>
  <si>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</si>
  <si>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</si>
  <si>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</si>
  <si>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</si>
  <si>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</si>
  <si>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</si>
  <si>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</si>
  <si>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</si>
  <si>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</si>
  <si>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</si>
  <si>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</si>
  <si>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</si>
  <si>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</si>
  <si>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</si>
  <si>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</si>
  <si>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</si>
  <si>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</si>
  <si>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</si>
  <si>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</si>
  <si>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</si>
  <si>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</si>
  <si>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</si>
  <si>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</si>
  <si>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</si>
  <si>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</si>
  <si>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</si>
  <si>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</si>
  <si>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</si>
  <si>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</si>
  <si>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</si>
  <si>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</si>
  <si>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</si>
  <si>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</si>
  <si>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</si>
  <si>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</si>
  <si>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</si>
  <si>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</si>
  <si>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</si>
  <si>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</si>
  <si>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</si>
  <si>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</si>
  <si>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</si>
  <si>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</si>
  <si>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</si>
  <si>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</si>
  <si>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</si>
  <si>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</si>
  <si>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</si>
  <si>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</si>
  <si>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</si>
  <si>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</si>
  <si>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</si>
  <si>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</si>
  <si>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</si>
  <si>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</si>
  <si>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</si>
  <si>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</si>
  <si>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</si>
  <si>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</si>
  <si>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</si>
  <si>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</si>
  <si>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</si>
  <si>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</si>
  <si>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</si>
  <si>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</si>
  <si>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</si>
  <si>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</si>
  <si>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</si>
  <si>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</si>
  <si>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</si>
  <si>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</si>
  <si>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</si>
  <si>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</si>
  <si>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</si>
  <si>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</si>
  <si>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</si>
  <si>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</si>
  <si>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</si>
  <si>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</si>
  <si>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</si>
  <si>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</si>
  <si>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</si>
  <si>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</si>
  <si>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</si>
  <si>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</si>
  <si>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</si>
  <si>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</si>
  <si>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</si>
  <si>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</si>
  <si>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</si>
  <si>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</si>
  <si>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</si>
  <si>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</si>
  <si>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</si>
  <si>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</si>
  <si>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</si>
  <si>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</si>
  <si>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</si>
  <si>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</si>
  <si>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</si>
  <si>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</si>
  <si>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</si>
  <si>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</si>
  <si>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</si>
  <si>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</si>
  <si>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</si>
  <si>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</si>
  <si>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</si>
  <si>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</si>
  <si>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</si>
  <si>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</si>
  <si>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</si>
  <si>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</si>
  <si>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</si>
  <si>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</si>
  <si>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</si>
  <si>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</si>
  <si>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</si>
  <si>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</si>
  <si>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</si>
  <si>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</si>
  <si>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</si>
  <si>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</si>
  <si>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</si>
  <si>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</si>
  <si>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</si>
  <si>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</si>
  <si>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</si>
  <si>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</si>
  <si>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</si>
  <si>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</si>
  <si>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</si>
  <si>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</si>
  <si>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</si>
  <si>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</si>
  <si>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</si>
  <si>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</si>
  <si>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</si>
  <si>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</si>
  <si>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</si>
  <si>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</si>
  <si>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</si>
  <si>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</si>
  <si>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</si>
  <si>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</si>
  <si>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</si>
  <si>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</si>
  <si>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</si>
  <si>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</si>
  <si>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</si>
  <si>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</si>
  <si>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</si>
  <si>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</si>
  <si>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</si>
  <si>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</si>
  <si>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</si>
  <si>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</si>
  <si>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</si>
  <si>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</si>
  <si>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</si>
  <si>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</si>
  <si>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</si>
  <si>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</si>
  <si>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</si>
  <si>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</si>
  <si>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</si>
  <si>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</si>
  <si>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</si>
  <si>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</si>
  <si>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</si>
  <si>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</si>
  <si>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</si>
  <si>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</si>
  <si>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</si>
  <si>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</si>
  <si>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</si>
  <si>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</si>
  <si>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</si>
  <si>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</si>
  <si>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</si>
  <si>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</si>
  <si>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</si>
  <si>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</si>
  <si>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</si>
  <si>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</si>
  <si>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</si>
  <si>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</si>
  <si>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</si>
  <si>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</si>
  <si>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</si>
  <si>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</si>
  <si>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</si>
  <si>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</si>
  <si>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</si>
  <si>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</si>
  <si>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</si>
  <si>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</si>
  <si>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</si>
  <si>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</si>
  <si>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</si>
  <si>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</si>
  <si>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</si>
  <si>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</si>
  <si>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</si>
  <si>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</si>
  <si>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</si>
  <si>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</si>
  <si>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</si>
  <si>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</si>
  <si>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</si>
  <si>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</si>
  <si>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</si>
  <si>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</si>
  <si>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</si>
  <si>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</si>
  <si>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</si>
  <si>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</si>
  <si>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</si>
  <si>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</si>
  <si>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</si>
  <si>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</si>
  <si>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</si>
  <si>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</si>
  <si>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</si>
  <si>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</si>
  <si>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</si>
  <si>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</si>
  <si>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</si>
  <si>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</si>
  <si>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</si>
  <si>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</si>
  <si>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</si>
  <si>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</si>
  <si>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</si>
  <si>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</si>
  <si>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</si>
  <si>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</si>
  <si>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</si>
  <si>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</si>
  <si>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</si>
  <si>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</si>
  <si>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</si>
  <si>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</si>
  <si>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</si>
  <si>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</si>
  <si>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</si>
  <si>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</si>
  <si>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</si>
  <si>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</si>
  <si>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</si>
  <si>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</si>
  <si>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</si>
  <si>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</si>
  <si>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</si>
  <si>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</si>
  <si>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</si>
  <si>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</si>
  <si>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</si>
  <si>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</si>
  <si>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</si>
  <si>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</si>
  <si>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</si>
  <si>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</si>
  <si>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</si>
  <si>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</si>
  <si>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</si>
  <si>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</si>
  <si>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</si>
  <si>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</si>
  <si>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</si>
  <si>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</si>
  <si>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</si>
  <si>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</si>
  <si>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</si>
  <si>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</si>
  <si>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</si>
  <si>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</si>
  <si>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</si>
  <si>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</si>
  <si>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</si>
  <si>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</si>
  <si>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</si>
  <si>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</si>
  <si>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</si>
  <si>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</si>
  <si>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</si>
  <si>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</si>
  <si>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</si>
  <si>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</si>
  <si>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</si>
  <si>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</si>
  <si>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</si>
  <si>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</si>
  <si>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</si>
  <si>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</si>
  <si>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</si>
  <si>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</si>
  <si>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</si>
  <si>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</si>
  <si>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</si>
  <si>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</si>
  <si>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</si>
  <si>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</si>
  <si>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</si>
  <si>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</si>
  <si>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</si>
  <si>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</si>
  <si>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</si>
  <si>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</si>
  <si>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</si>
  <si>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</si>
  <si>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</si>
  <si>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</si>
  <si>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</si>
  <si>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</si>
  <si>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</si>
  <si>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</si>
  <si>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</si>
  <si>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</si>
  <si>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</si>
  <si>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</si>
  <si>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</si>
  <si>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</si>
  <si>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</si>
  <si>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</si>
  <si>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</si>
  <si>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</si>
  <si>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</si>
  <si>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</si>
  <si>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</si>
  <si>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</si>
  <si>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</si>
  <si>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</si>
  <si>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</si>
  <si>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</si>
  <si>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</si>
  <si>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</si>
  <si>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</si>
  <si>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</si>
  <si>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</si>
  <si>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</si>
  <si>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</si>
  <si>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</si>
  <si>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</si>
  <si>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</si>
  <si>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</si>
  <si>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</si>
  <si>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</si>
  <si>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</si>
  <si>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</si>
  <si>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</si>
  <si>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</si>
  <si>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</si>
  <si>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</si>
  <si>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</si>
  <si>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</si>
  <si>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</si>
  <si>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</si>
  <si>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</si>
  <si>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</si>
  <si>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</si>
  <si>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</si>
  <si>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</si>
  <si>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</si>
  <si>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</si>
  <si>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</si>
  <si>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</si>
  <si>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</si>
  <si>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</si>
  <si>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</si>
  <si>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</si>
  <si>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</si>
  <si>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</si>
  <si>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</si>
  <si>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</si>
  <si>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</si>
  <si>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</si>
  <si>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</si>
  <si>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</si>
  <si>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</si>
  <si>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</si>
  <si>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</si>
  <si>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</si>
  <si>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</si>
  <si>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</si>
  <si>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</si>
  <si>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</si>
  <si>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</si>
  <si>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</si>
  <si>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</si>
  <si>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</si>
  <si>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</si>
  <si>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</si>
  <si>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</si>
  <si>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</si>
  <si>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</si>
  <si>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</si>
  <si>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</si>
  <si>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</si>
  <si>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</si>
  <si>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</si>
  <si>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</si>
  <si>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</si>
  <si>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</si>
  <si>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</si>
  <si>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</si>
  <si>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</si>
  <si>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</si>
  <si>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</si>
  <si>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</si>
  <si>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</si>
  <si>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</si>
  <si>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</si>
  <si>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</si>
  <si>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</si>
  <si>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</si>
  <si>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</si>
  <si>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</si>
  <si>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</si>
  <si>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</si>
  <si>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</si>
  <si>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</si>
  <si>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</si>
  <si>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</si>
  <si>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</si>
  <si>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</si>
  <si>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</si>
  <si>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</si>
  <si>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</si>
  <si>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</si>
  <si>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</si>
  <si>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</si>
  <si>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</si>
  <si>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</si>
  <si>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</si>
  <si>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</si>
  <si>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</si>
  <si>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</si>
  <si>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</si>
  <si>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</si>
  <si>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</si>
  <si>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</si>
  <si>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</si>
  <si>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</si>
  <si>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</si>
  <si>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</si>
  <si>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</si>
  <si>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</si>
  <si>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</si>
  <si>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</si>
  <si>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</si>
  <si>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</si>
  <si>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</si>
  <si>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</si>
  <si>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</si>
  <si>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</si>
  <si>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</si>
  <si>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</si>
  <si>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</si>
  <si>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</si>
  <si>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</si>
  <si>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</si>
  <si>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</si>
  <si>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</si>
  <si>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</si>
  <si>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</si>
  <si>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</si>
  <si>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</si>
  <si>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</si>
  <si>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</si>
  <si>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</si>
  <si>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</si>
  <si>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</si>
  <si>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</si>
  <si>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</si>
  <si>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</si>
  <si>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</si>
  <si>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</si>
  <si>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</si>
  <si>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</si>
  <si>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</si>
  <si>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</si>
  <si>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</si>
  <si>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</si>
  <si>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</si>
  <si>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</si>
  <si>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</si>
  <si>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</si>
  <si>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</si>
  <si>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</si>
  <si>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</si>
  <si>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</si>
  <si>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</si>
  <si>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</si>
  <si>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</si>
  <si>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</si>
  <si>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</si>
  <si>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</si>
  <si>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</si>
  <si>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</si>
  <si>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</si>
  <si>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</si>
  <si>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</si>
  <si>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</si>
  <si>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</si>
  <si>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</si>
  <si>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</si>
  <si>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</si>
  <si>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</si>
  <si>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</si>
  <si>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</si>
  <si>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</si>
  <si>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</si>
  <si>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</si>
  <si>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</si>
  <si>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</si>
  <si>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</si>
  <si>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</si>
  <si>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</si>
  <si>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</si>
  <si>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</si>
  <si>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</si>
  <si>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</si>
  <si>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</si>
  <si>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</si>
  <si>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</si>
  <si>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</si>
  <si>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</si>
  <si>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</si>
  <si>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</si>
  <si>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</si>
  <si>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</si>
  <si>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</si>
  <si>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</si>
  <si>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</si>
  <si>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</si>
  <si>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</si>
  <si>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</si>
  <si>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</si>
  <si>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</si>
  <si>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</si>
  <si>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</si>
  <si>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</si>
  <si>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</si>
  <si>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</si>
  <si>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</si>
  <si>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</si>
  <si>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</si>
  <si>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</si>
  <si>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</si>
  <si>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</si>
  <si>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</si>
  <si>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</si>
  <si>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</si>
  <si>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</si>
  <si>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</si>
  <si>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</si>
  <si>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</si>
  <si>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</si>
  <si>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</si>
  <si>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</si>
  <si>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</si>
  <si>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</si>
  <si>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</si>
  <si>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</si>
  <si>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</si>
  <si>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</si>
  <si>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</si>
  <si>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</si>
  <si>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</si>
  <si>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</si>
  <si>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</si>
  <si>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</si>
  <si>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</si>
  <si>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</si>
  <si>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</si>
  <si>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</si>
  <si>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</si>
  <si>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</si>
  <si>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</si>
  <si>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</si>
  <si>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</si>
  <si>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</si>
  <si>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</si>
  <si>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</si>
  <si>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</si>
  <si>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</si>
  <si>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</si>
  <si>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</si>
  <si>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</si>
  <si>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</si>
  <si>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</si>
  <si>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</si>
  <si>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</si>
  <si>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</si>
  <si>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</si>
  <si>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</si>
  <si>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</si>
  <si>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</si>
  <si>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</si>
  <si>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</si>
  <si>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</si>
  <si>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</si>
  <si>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</si>
  <si>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</si>
  <si>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</si>
  <si>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</si>
  <si>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</si>
  <si>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</si>
  <si>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</si>
  <si>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</si>
  <si>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</si>
  <si>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</si>
  <si>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</si>
  <si>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</si>
  <si>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</si>
  <si>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</si>
  <si>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</si>
  <si>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</si>
  <si>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</si>
  <si>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</si>
  <si>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</si>
  <si>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</si>
  <si>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</si>
  <si>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</si>
  <si>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</si>
  <si>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</si>
  <si>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</si>
  <si>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</si>
  <si>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</si>
  <si>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</si>
  <si>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</si>
  <si>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</si>
  <si>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</si>
  <si>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</si>
  <si>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</si>
  <si>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</si>
  <si>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</si>
  <si>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</si>
  <si>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</si>
  <si>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</si>
  <si>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</si>
  <si>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</si>
  <si>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</si>
  <si>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</si>
  <si>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</si>
  <si>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</si>
  <si>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</si>
  <si>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</si>
  <si>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</si>
  <si>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</si>
  <si>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</si>
  <si>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</si>
  <si>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</si>
  <si>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</si>
  <si>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</si>
  <si>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</si>
  <si>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</si>
  <si>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</si>
  <si>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</si>
  <si>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</si>
  <si>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</si>
  <si>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</si>
  <si>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</si>
  <si>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</si>
  <si>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</si>
  <si>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</si>
  <si>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</si>
  <si>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</si>
  <si>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</si>
  <si>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</si>
  <si>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</si>
  <si>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</si>
  <si>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</si>
  <si>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</si>
  <si>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</si>
  <si>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</si>
  <si>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</si>
  <si>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</si>
  <si>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</si>
  <si>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</si>
  <si>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</si>
  <si>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</si>
  <si>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</si>
  <si>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</si>
  <si>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</si>
  <si>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</si>
  <si>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</si>
  <si>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</si>
  <si>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</si>
  <si>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</si>
  <si>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</si>
  <si>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</si>
  <si>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</si>
  <si>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</si>
  <si>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</si>
  <si>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</si>
  <si>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</si>
  <si>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</si>
  <si>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</si>
  <si>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</si>
  <si>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</si>
  <si>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</si>
  <si>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</si>
  <si>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</si>
  <si>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</si>
  <si>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</si>
  <si>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</si>
  <si>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</si>
  <si>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</si>
  <si>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</si>
  <si>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</si>
  <si>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</si>
  <si>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</si>
  <si>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</si>
  <si>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</si>
  <si>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</si>
  <si>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</si>
  <si>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</si>
  <si>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</si>
  <si>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</si>
  <si>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</si>
  <si>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</si>
  <si>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</si>
  <si>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</si>
  <si>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</si>
  <si>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</si>
  <si>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</si>
  <si>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</si>
  <si>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</si>
  <si>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</si>
  <si>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</si>
  <si>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</si>
  <si>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</si>
  <si>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</si>
  <si>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</si>
  <si>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</si>
  <si>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</si>
  <si>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</si>
  <si>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</si>
  <si>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</si>
  <si>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</si>
  <si>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</si>
  <si>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</si>
  <si>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</si>
  <si>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</si>
  <si>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</si>
  <si>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</si>
  <si>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</si>
  <si>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</si>
  <si>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</si>
  <si>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</si>
  <si>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</si>
  <si>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</si>
  <si>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</si>
  <si>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</si>
  <si>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</si>
  <si>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</si>
  <si>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</si>
  <si>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</si>
  <si>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</si>
  <si>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</si>
  <si>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</si>
  <si>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</si>
  <si>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</si>
  <si>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</si>
  <si>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</si>
  <si>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</si>
  <si>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</si>
  <si>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</si>
  <si>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</si>
  <si>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</si>
  <si>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</si>
  <si>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</si>
  <si>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</si>
  <si>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</si>
  <si>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</si>
  <si>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</si>
  <si>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</si>
  <si>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</si>
  <si>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</si>
  <si>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</si>
  <si>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</si>
  <si>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</si>
  <si>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</si>
  <si>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</si>
  <si>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</si>
  <si>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</si>
  <si>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</si>
  <si>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</si>
  <si>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</si>
  <si>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</si>
  <si>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</si>
  <si>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</si>
  <si>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</si>
  <si>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</si>
  <si>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</si>
  <si>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</si>
  <si>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</si>
  <si>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</si>
  <si>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</si>
  <si>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</si>
  <si>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</si>
  <si>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</si>
  <si>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</si>
  <si>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</si>
  <si>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</si>
  <si>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</si>
  <si>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</si>
  <si>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</si>
  <si>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</si>
  <si>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</si>
  <si>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</si>
  <si>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</si>
  <si>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</si>
  <si>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</si>
  <si>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</si>
  <si>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</si>
  <si>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</si>
  <si>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</si>
  <si>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</si>
  <si>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</si>
  <si>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</si>
  <si>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</si>
  <si>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</si>
  <si>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</si>
  <si>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</si>
  <si>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</si>
  <si>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</si>
  <si>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</si>
  <si>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</si>
  <si>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</si>
  <si>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</si>
  <si>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</si>
  <si>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</si>
  <si>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</si>
  <si>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</si>
  <si>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</si>
  <si>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</si>
  <si>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</si>
  <si>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</si>
  <si>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</si>
  <si>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</si>
  <si>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</si>
  <si>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</si>
  <si>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</si>
  <si>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</si>
  <si>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</si>
  <si>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</si>
  <si>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</si>
  <si>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</si>
  <si>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</si>
  <si>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</si>
  <si>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</si>
  <si>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</si>
  <si>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</si>
  <si>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</si>
  <si>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</si>
  <si>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</si>
  <si>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</si>
  <si>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</si>
  <si>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</si>
  <si>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</si>
  <si>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</si>
  <si>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</si>
  <si>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</si>
  <si>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</si>
  <si>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</si>
  <si>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</si>
  <si>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</si>
  <si>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</si>
  <si>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</si>
  <si>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</si>
  <si>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</si>
  <si>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</si>
  <si>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</si>
  <si>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</si>
  <si>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</si>
  <si>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</si>
  <si>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</si>
  <si>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</si>
  <si>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</si>
  <si>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</si>
  <si>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</si>
  <si>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</si>
  <si>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</si>
  <si>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</si>
  <si>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</si>
  <si>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</si>
  <si>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</si>
  <si>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</si>
  <si>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</si>
  <si>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</si>
  <si>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</si>
  <si>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</si>
  <si>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</si>
  <si>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</si>
  <si>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</si>
  <si>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</si>
  <si>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</si>
  <si>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</si>
  <si>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</si>
  <si>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</si>
  <si>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</si>
  <si>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</si>
  <si>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</si>
  <si>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</si>
  <si>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</si>
  <si>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</si>
  <si>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</si>
  <si>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</si>
  <si>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</si>
  <si>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</si>
  <si>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</si>
  <si>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</si>
  <si>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</si>
  <si>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</si>
  <si>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</si>
  <si>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</si>
  <si>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</si>
  <si>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</si>
  <si>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</si>
  <si>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</si>
  <si>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</si>
  <si>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</si>
  <si>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</si>
  <si>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</si>
  <si>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</si>
  <si>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</si>
  <si>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</si>
  <si>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</si>
  <si>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</si>
  <si>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</si>
  <si>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</si>
  <si>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</si>
  <si>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</si>
  <si>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</si>
  <si>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</si>
  <si>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</si>
  <si>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</si>
  <si>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</si>
  <si>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</si>
  <si>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</si>
  <si>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</si>
  <si>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</si>
  <si>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</si>
  <si>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</si>
  <si>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</si>
  <si>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</si>
  <si>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</si>
  <si>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</si>
  <si>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</si>
  <si>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</si>
  <si>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</si>
  <si>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</si>
  <si>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</si>
  <si>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</si>
  <si>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</si>
  <si>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</si>
  <si>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</si>
  <si>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</si>
  <si>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</si>
  <si>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</si>
  <si>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</si>
  <si>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</si>
  <si>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</si>
  <si>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</si>
  <si>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</si>
  <si>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</si>
  <si>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</si>
  <si>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</si>
  <si>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</si>
  <si>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</si>
  <si>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</si>
  <si>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</si>
  <si>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</si>
  <si>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</si>
  <si>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</si>
  <si>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</si>
  <si>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</si>
  <si>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</si>
  <si>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</si>
  <si>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</si>
  <si>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</si>
  <si>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</si>
  <si>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</si>
  <si>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</si>
  <si>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</si>
  <si>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</si>
  <si>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</si>
  <si>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</si>
  <si>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</si>
  <si>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</si>
  <si>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</si>
  <si>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</si>
  <si>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</si>
  <si>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</si>
  <si>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</si>
  <si>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</si>
  <si>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</si>
  <si>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</si>
  <si>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</si>
  <si>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</si>
  <si>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</si>
  <si>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</si>
  <si>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</si>
  <si>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</si>
  <si>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</si>
  <si>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</si>
  <si>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</si>
  <si>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</si>
  <si>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</si>
  <si>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</si>
  <si>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</si>
  <si>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</si>
  <si>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</si>
  <si>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</si>
  <si>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</si>
  <si>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</si>
  <si>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</si>
  <si>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</si>
  <si>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</si>
  <si>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</si>
  <si>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</si>
  <si>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</si>
  <si>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</si>
  <si>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</si>
  <si>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</si>
  <si>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</si>
  <si>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</si>
  <si>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</si>
  <si>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</si>
  <si>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</si>
  <si>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</si>
  <si>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</si>
  <si>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</si>
  <si>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</si>
  <si>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</si>
  <si>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</si>
  <si>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</si>
  <si>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</si>
  <si>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</si>
  <si>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</si>
  <si>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</si>
  <si>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</si>
  <si>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</si>
  <si>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</si>
  <si>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</si>
  <si>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</si>
  <si>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</si>
  <si>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</si>
  <si>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</si>
  <si>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</si>
  <si>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</si>
  <si>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</si>
  <si>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</si>
  <si>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</si>
  <si>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</si>
  <si>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</si>
  <si>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</si>
  <si>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</si>
  <si>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</si>
  <si>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</si>
  <si>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</si>
  <si>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</si>
  <si>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</si>
  <si>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</si>
  <si>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</si>
  <si>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</si>
  <si>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</si>
  <si>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</si>
  <si>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</si>
  <si>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</si>
  <si>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</si>
  <si>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</si>
  <si>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</si>
  <si>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</si>
  <si>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</si>
  <si>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</si>
  <si>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</si>
  <si>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</si>
  <si>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</si>
  <si>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</si>
  <si>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</si>
  <si>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</si>
  <si>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</si>
  <si>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</si>
  <si>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</si>
  <si>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</si>
  <si>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</si>
  <si>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</si>
  <si>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</si>
  <si>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</si>
  <si>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</si>
  <si>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</si>
  <si>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</si>
  <si>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</si>
  <si>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</si>
  <si>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</si>
  <si>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</si>
  <si>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</si>
  <si>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</si>
  <si>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</si>
  <si>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</si>
  <si>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</si>
  <si>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</si>
  <si>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</si>
  <si>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</si>
  <si>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</si>
  <si>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</si>
  <si>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</si>
  <si>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</si>
  <si>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</si>
  <si>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</si>
  <si>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</si>
  <si>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</si>
  <si>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</si>
  <si>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</si>
  <si>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</si>
  <si>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</si>
  <si>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</si>
  <si>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</si>
  <si>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</si>
  <si>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</si>
  <si>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</si>
  <si>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</si>
  <si>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</si>
  <si>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</si>
  <si>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</si>
  <si>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</si>
  <si>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</si>
  <si>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</si>
  <si>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</si>
  <si>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</si>
  <si>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</si>
  <si>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</si>
  <si>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</si>
  <si>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</si>
  <si>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</si>
  <si>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</si>
  <si>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</si>
  <si>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</si>
  <si>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</si>
  <si>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</si>
  <si>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</si>
  <si>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</si>
  <si>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</si>
  <si>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</si>
  <si>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</si>
  <si>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</si>
  <si>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</si>
  <si>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</si>
  <si>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</si>
  <si>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</si>
  <si>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</si>
  <si>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</si>
  <si>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</si>
  <si>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</si>
  <si>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</si>
  <si>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</si>
  <si>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</si>
  <si>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</si>
  <si>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</si>
  <si>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</si>
  <si>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</si>
  <si>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</si>
  <si>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</si>
  <si>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</si>
  <si>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</si>
  <si>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</si>
  <si>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</si>
  <si>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</si>
  <si>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</si>
  <si>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</si>
  <si>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</si>
  <si>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</si>
  <si>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</si>
  <si>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</si>
  <si>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</si>
  <si>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</si>
  <si>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</si>
  <si>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</si>
  <si>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</si>
  <si>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</si>
  <si>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</si>
  <si>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</si>
  <si>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</si>
  <si>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</si>
  <si>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</si>
  <si>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</si>
  <si>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</si>
  <si>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</si>
  <si>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</si>
  <si>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</si>
  <si>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</si>
  <si>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</si>
  <si>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</si>
  <si>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</si>
  <si>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</si>
  <si>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</si>
  <si>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</si>
  <si>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</si>
  <si>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</si>
  <si>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</si>
  <si>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</si>
  <si>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</si>
  <si>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TTNV_PC</t>
  </si>
  <si>
    <t>Phụ cấp</t>
  </si>
  <si>
    <t>LAP:1:TTNV_KTX</t>
  </si>
  <si>
    <t>TTNV_KTX</t>
  </si>
  <si>
    <t>Phụ cấp không thường xuyên</t>
  </si>
  <si>
    <t>LAP:2:TTNV_GC</t>
  </si>
  <si>
    <t>VA26101101_01</t>
  </si>
  <si>
    <t>B62</t>
  </si>
  <si>
    <t>TTNV Phu cap: neo TTNV_PC, lap moi cot toi truoc TTNV_KTX (khach them/bot loai phu cap khong lech cot)</t>
  </si>
  <si>
    <t>VA26101101_02</t>
  </si>
  <si>
    <t>C62</t>
  </si>
  <si>
    <t>VA26101101_03</t>
  </si>
  <si>
    <t>F62</t>
  </si>
  <si>
    <t>VA26101101_04</t>
  </si>
  <si>
    <t>VA26101101_05</t>
  </si>
  <si>
    <t>B63</t>
  </si>
  <si>
    <t>TTNV Phu cap khong thuong xuyen (tien): neo TTNV_KTX, lap moi 2 cot toi truoc TTNV_GC</t>
  </si>
  <si>
    <t>VA26101101_06</t>
  </si>
  <si>
    <t>C63</t>
  </si>
  <si>
    <t>VA26101101_07</t>
  </si>
  <si>
    <t>F63</t>
  </si>
  <si>
    <t>VA26101101_08</t>
  </si>
  <si>
    <t>VA26101101_09</t>
  </si>
  <si>
    <t>B64</t>
  </si>
  <si>
    <t>TTNV Thang tinh PC: neo TTNV_KTX cot 2, lap moi 2 cot toi truoc TTNV_GC (truoc day kiem nham cot tien)</t>
  </si>
  <si>
    <t>VA26101101_10</t>
  </si>
  <si>
    <t>C64</t>
  </si>
  <si>
    <t>VA26101101_11</t>
  </si>
  <si>
    <t>D64</t>
  </si>
  <si>
    <t>VA26101101_12</t>
  </si>
  <si>
    <t>F64</t>
  </si>
  <si>
    <t>VA26101101_13</t>
  </si>
  <si>
    <t>VA26101101_14</t>
  </si>
  <si>
    <t>A65:H68</t>
  </si>
  <si>
    <t>Bo 4 dong TTNV cu (PC nha o/khac/khong thuong xuyen/thang) - da gop vao 3 dong LAP o tren</t>
  </si>
  <si>
    <t>Có: hóa đơn Mua Vào có THÁNG GHI SỔ (cột S) thuộc kỳ trước THÁNG KÊ KHAI (cột Q) là hóa đơn muộn - bấm Kết chuyển tờ khai GTGT thì máy tự bỏ khỏi [23]-[35] kỳ này, ghi [37]/[38] + giải trình KHBS (cột N:R); nút «Kết Chuyển» trên sổ này để chạy lại. Không: kê theo cột tháng kê khai như cũ.</t>
  </si>
  <si>
    <t>VA26101301_01</t>
  </si>
  <si>
    <t>KB_BoChanNKC</t>
  </si>
  <si>
    <t>=TTDN!$J$42</t>
  </si>
  <si>
    <t>Cong tac an (chi bao rieng khach can): 1 = ket chuyen NKC lech doi chieu PB-KH van giu so NKC/CDSPS, chi bao; 0 = chan nhu cu</t>
  </si>
  <si>
    <t>VA26101301_02</t>
  </si>
  <si>
    <t>J42</t>
  </si>
  <si>
    <t>Cong tac KB_BoChanNKC mac dinh 0 - chi dat khi o con trong</t>
  </si>
  <si>
    <t>VA26101301_03</t>
  </si>
  <si>
    <t>Cong tac KB_BoChanNKC: o khong nhan, chu xam nho</t>
  </si>
  <si>
    <t>VA26101301_04</t>
  </si>
  <si>
    <t>Cong tac KB_BoChanNKC chi nhan 0 hoac 1</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</si>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</sst>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1270000</xdr:colOff>
      <xdr:row>0</xdr:row>
      <xdr:rowOff>25400</xdr:rowOff>
    </xdr:from>
    <xdr:to>
      <xdr:col>2</xdr:col>
      <xdr:colOff>857250</xdr:colOff>
      <xdr:row>0</xdr:row>
      <xdr:rowOff>304800</xdr:rowOff>
    </xdr:to>
    <xdr:sp macro="DC3738_TuDong" textlink="">
      <xdr:nvSpPr>
        <xdr:cNvPr id="3" name="Nut_KC3738">
          <a:extLst>
            <a:ext uri="{FF2B5EF4-FFF2-40B4-BE49-F238E27FC236}">
              <a16:creationId xmlns:a16="http://schemas.microsoft.com/office/drawing/2014/main" id="{A3CBFD4C-218C-73F4-DC2F-149FB1F67BC4}"/>
            </a:ext>
          </a:extLst>
        </xdr:cNvPr>
        <xdr:cNvSpPr/>
      </xdr:nvSpPr>
      <xdr:spPr>
        <a:xfrm>
          <a:off x="1593850" y="25400"/>
          <a:ext cx="1168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4481</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4482</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4483</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4484</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5781</v>
      </c>
      <c r="B1" s="2113" t="s">
        <v>11</v>
      </c>
      <c r="C1" s="2113" t="s">
        <v>2389</v>
      </c>
      <c r="D1" s="2113" t="s">
        <v>5782</v>
      </c>
      <c r="E1" s="2113" t="s">
        <v>5726</v>
      </c>
      <c r="F1" s="2113" t="s">
        <v>5783</v>
      </c>
      <c r="G1" s="2113" t="s">
        <v>5784</v>
      </c>
      <c r="H1" s="2113" t="s">
        <v>22</v>
      </c>
      <c r="I1" s="2113" t="s">
        <v>5785</v>
      </c>
      <c r="K1" s="2114" t="s">
        <v>5801</v>
      </c>
    </row>
    <row r="2" spans="1:11" ht="15" x14ac:dyDescent="0.4">
      <c r="A2" s="1884" t="s">
        <v>5786</v>
      </c>
      <c r="B2" s="1884" t="s">
        <v>5787</v>
      </c>
      <c r="C2" s="1884" t="s">
        <v>3528</v>
      </c>
      <c r="D2" s="1884" t="s">
        <v>5788</v>
      </c>
      <c r="E2" s="1884" t="s">
        <v>5789</v>
      </c>
      <c r="F2" s="1884"/>
      <c r="G2" s="1884" t="s">
        <v>4281</v>
      </c>
      <c r="H2" s="1884" t="s">
        <v>5790</v>
      </c>
      <c r="I2" s="1884" t="s">
        <v>1850</v>
      </c>
      <c r="K2" s="2115"/>
    </row>
    <row r="3" spans="1:11" ht="15" x14ac:dyDescent="0.4">
      <c r="A3" s="1884" t="s">
        <v>5791</v>
      </c>
      <c r="B3" s="1884" t="s">
        <v>5792</v>
      </c>
      <c r="C3" s="1884" t="s">
        <v>3528</v>
      </c>
      <c r="D3" s="1884" t="s">
        <v>5788</v>
      </c>
      <c r="E3" s="1884"/>
      <c r="F3" s="1884" t="s">
        <v>5793</v>
      </c>
      <c r="G3" s="1884" t="s">
        <v>4281</v>
      </c>
      <c r="H3" s="1884" t="s">
        <v>5794</v>
      </c>
      <c r="I3" s="1884" t="s">
        <v>1850</v>
      </c>
      <c r="K3" s="2115" t="s">
        <v>5802</v>
      </c>
    </row>
    <row r="4" spans="1:11" ht="15" x14ac:dyDescent="0.4">
      <c r="A4" s="1884" t="s">
        <v>5795</v>
      </c>
      <c r="B4" s="1884" t="s">
        <v>5796</v>
      </c>
      <c r="C4" s="1884" t="s">
        <v>5797</v>
      </c>
      <c r="D4" s="1884"/>
      <c r="E4" s="1884" t="s">
        <v>5798</v>
      </c>
      <c r="F4" s="1884" t="s">
        <v>5799</v>
      </c>
      <c r="G4" s="1884" t="s">
        <v>4281</v>
      </c>
      <c r="H4" s="1884" t="s">
        <v>5800</v>
      </c>
      <c r="I4" s="1884" t="s">
        <v>1850</v>
      </c>
      <c r="K4" s="2115" t="s">
        <v>5803</v>
      </c>
    </row>
    <row r="5" spans="1:11" ht="15" x14ac:dyDescent="0.4">
      <c r="A5" s="1884" t="s">
        <v>5833</v>
      </c>
      <c r="B5" s="1884" t="s">
        <v>5787</v>
      </c>
      <c r="C5" s="1884" t="s">
        <v>3576</v>
      </c>
      <c r="D5" s="1884" t="s">
        <v>5834</v>
      </c>
      <c r="E5" s="1884" t="s">
        <v>5835</v>
      </c>
      <c r="F5" s="1884" t="s">
        <v>91</v>
      </c>
      <c r="G5" s="1884" t="s">
        <v>4281</v>
      </c>
      <c r="H5" s="1884" t="s">
        <v>5836</v>
      </c>
      <c r="I5" s="1884"/>
      <c r="K5" s="2115" t="s">
        <v>5804</v>
      </c>
    </row>
    <row r="6" spans="1:11" ht="15" x14ac:dyDescent="0.4">
      <c r="A6" s="1884" t="s">
        <v>5837</v>
      </c>
      <c r="B6" s="1884" t="s">
        <v>5787</v>
      </c>
      <c r="C6" s="1884" t="s">
        <v>3576</v>
      </c>
      <c r="D6" s="1884" t="s">
        <v>5838</v>
      </c>
      <c r="E6" s="1884" t="s">
        <v>5839</v>
      </c>
      <c r="F6" s="1884" t="s">
        <v>91</v>
      </c>
      <c r="G6" s="1884" t="s">
        <v>4281</v>
      </c>
      <c r="H6" s="1884" t="s">
        <v>5836</v>
      </c>
      <c r="I6" s="1884"/>
      <c r="K6" s="2115"/>
    </row>
    <row r="7" spans="1:11" ht="15" x14ac:dyDescent="0.4">
      <c r="A7" s="1884" t="s">
        <v>5840</v>
      </c>
      <c r="B7" s="1884" t="s">
        <v>5787</v>
      </c>
      <c r="C7" s="1884" t="s">
        <v>3576</v>
      </c>
      <c r="D7" s="1884" t="s">
        <v>5841</v>
      </c>
      <c r="E7" s="1884" t="s">
        <v>5842</v>
      </c>
      <c r="F7" s="1884" t="s">
        <v>91</v>
      </c>
      <c r="G7" s="1884" t="s">
        <v>4281</v>
      </c>
      <c r="H7" s="1884" t="s">
        <v>5836</v>
      </c>
      <c r="I7" s="1884"/>
      <c r="K7" s="2115" t="s">
        <v>5805</v>
      </c>
    </row>
    <row r="8" spans="1:11" ht="15" x14ac:dyDescent="0.4">
      <c r="A8" s="1884" t="s">
        <v>5843</v>
      </c>
      <c r="B8" s="1884" t="s">
        <v>5787</v>
      </c>
      <c r="C8" s="1884" t="s">
        <v>3576</v>
      </c>
      <c r="D8" s="1884" t="s">
        <v>5844</v>
      </c>
      <c r="E8" s="1884" t="s">
        <v>5845</v>
      </c>
      <c r="F8" s="1884" t="s">
        <v>91</v>
      </c>
      <c r="G8" s="1884" t="s">
        <v>4281</v>
      </c>
      <c r="H8" s="1884" t="s">
        <v>5836</v>
      </c>
      <c r="I8" s="1884"/>
      <c r="K8" s="2115" t="s">
        <v>5806</v>
      </c>
    </row>
    <row r="9" spans="1:11" ht="15" x14ac:dyDescent="0.4">
      <c r="A9" s="1884" t="s">
        <v>5850</v>
      </c>
      <c r="B9" s="1884" t="s">
        <v>5787</v>
      </c>
      <c r="C9" s="1884" t="s">
        <v>3583</v>
      </c>
      <c r="D9" s="1884" t="s">
        <v>5851</v>
      </c>
      <c r="E9" s="2132" t="s">
        <v>5852</v>
      </c>
      <c r="F9" s="1884" t="s">
        <v>91</v>
      </c>
      <c r="G9" s="1884" t="s">
        <v>4281</v>
      </c>
      <c r="H9" s="1884" t="s">
        <v>5853</v>
      </c>
      <c r="I9" s="1884"/>
      <c r="K9" s="2115" t="s">
        <v>5807</v>
      </c>
    </row>
    <row r="10" spans="1:11" ht="15" x14ac:dyDescent="0.4">
      <c r="A10" s="1884" t="s">
        <v>5854</v>
      </c>
      <c r="B10" s="1884" t="s">
        <v>5787</v>
      </c>
      <c r="C10" s="1884" t="s">
        <v>3583</v>
      </c>
      <c r="D10" s="1884" t="s">
        <v>5855</v>
      </c>
      <c r="E10" s="2132" t="s">
        <v>5856</v>
      </c>
      <c r="F10" s="1884" t="s">
        <v>91</v>
      </c>
      <c r="G10" s="1884" t="s">
        <v>4281</v>
      </c>
      <c r="H10" s="1884" t="s">
        <v>5853</v>
      </c>
      <c r="I10" s="1884"/>
      <c r="K10" s="2115" t="s">
        <v>5808</v>
      </c>
    </row>
    <row r="11" spans="1:11" ht="15" x14ac:dyDescent="0.4">
      <c r="A11" s="1884" t="s">
        <v>5857</v>
      </c>
      <c r="B11" s="1884" t="s">
        <v>5787</v>
      </c>
      <c r="C11" s="1884" t="s">
        <v>3583</v>
      </c>
      <c r="D11" s="1884" t="s">
        <v>5858</v>
      </c>
      <c r="E11" s="2132" t="s">
        <v>5859</v>
      </c>
      <c r="F11" s="1884" t="s">
        <v>91</v>
      </c>
      <c r="G11" s="1884" t="s">
        <v>4281</v>
      </c>
      <c r="H11" s="1884" t="s">
        <v>5853</v>
      </c>
      <c r="I11" s="1884"/>
      <c r="K11" s="2115" t="s">
        <v>5809</v>
      </c>
    </row>
    <row r="12" spans="1:11" ht="15" x14ac:dyDescent="0.4">
      <c r="A12" s="1884" t="s">
        <v>5860</v>
      </c>
      <c r="B12" s="1884" t="s">
        <v>5787</v>
      </c>
      <c r="C12" s="1884" t="s">
        <v>3583</v>
      </c>
      <c r="D12" s="1884" t="s">
        <v>5861</v>
      </c>
      <c r="E12" s="2132" t="s">
        <v>5862</v>
      </c>
      <c r="F12" s="1884" t="s">
        <v>91</v>
      </c>
      <c r="G12" s="1884" t="s">
        <v>4281</v>
      </c>
      <c r="H12" s="1884" t="s">
        <v>5853</v>
      </c>
      <c r="I12" s="1884"/>
      <c r="K12" s="2115" t="s">
        <v>5810</v>
      </c>
    </row>
    <row r="13" spans="1:11" ht="15" x14ac:dyDescent="0.4">
      <c r="A13" s="1884" t="s">
        <v>5863</v>
      </c>
      <c r="B13" s="1884" t="s">
        <v>5787</v>
      </c>
      <c r="C13" s="1884" t="s">
        <v>3583</v>
      </c>
      <c r="D13" s="1884" t="s">
        <v>5864</v>
      </c>
      <c r="E13" s="2132" t="s">
        <v>5865</v>
      </c>
      <c r="F13" s="1884" t="s">
        <v>91</v>
      </c>
      <c r="G13" s="1884" t="s">
        <v>4281</v>
      </c>
      <c r="H13" s="1884" t="s">
        <v>5853</v>
      </c>
      <c r="I13" s="1884"/>
      <c r="K13" s="2115" t="s">
        <v>5811</v>
      </c>
    </row>
    <row r="14" spans="1:11" ht="15" x14ac:dyDescent="0.4">
      <c r="A14" s="1884" t="s">
        <v>5866</v>
      </c>
      <c r="B14" s="1884" t="s">
        <v>5787</v>
      </c>
      <c r="C14" s="1884" t="s">
        <v>3583</v>
      </c>
      <c r="D14" s="1884" t="s">
        <v>5867</v>
      </c>
      <c r="E14" s="2132" t="s">
        <v>5868</v>
      </c>
      <c r="F14" s="1884" t="s">
        <v>91</v>
      </c>
      <c r="G14" s="1884" t="s">
        <v>4281</v>
      </c>
      <c r="H14" s="1884" t="s">
        <v>5869</v>
      </c>
      <c r="I14" s="1884"/>
      <c r="K14" s="2115" t="s">
        <v>5812</v>
      </c>
    </row>
    <row r="15" spans="1:11" ht="15" x14ac:dyDescent="0.4">
      <c r="A15" s="1884" t="s">
        <v>5870</v>
      </c>
      <c r="B15" s="1884" t="s">
        <v>5787</v>
      </c>
      <c r="C15" s="1884" t="s">
        <v>3583</v>
      </c>
      <c r="D15" s="1884" t="s">
        <v>5871</v>
      </c>
      <c r="E15" s="2132" t="s">
        <v>5872</v>
      </c>
      <c r="F15" s="1884" t="s">
        <v>91</v>
      </c>
      <c r="G15" s="1884" t="s">
        <v>4281</v>
      </c>
      <c r="H15" s="1884" t="s">
        <v>5869</v>
      </c>
      <c r="I15" s="1884"/>
      <c r="K15" s="2115" t="s">
        <v>5813</v>
      </c>
    </row>
    <row r="16" spans="1:11" ht="15" x14ac:dyDescent="0.4">
      <c r="A16" s="1884" t="s">
        <v>5873</v>
      </c>
      <c r="B16" s="1884" t="s">
        <v>5787</v>
      </c>
      <c r="C16" s="1884" t="s">
        <v>3583</v>
      </c>
      <c r="D16" s="1884" t="s">
        <v>5874</v>
      </c>
      <c r="E16" s="2132" t="s">
        <v>5875</v>
      </c>
      <c r="F16" s="1884" t="s">
        <v>91</v>
      </c>
      <c r="G16" s="1884" t="s">
        <v>4281</v>
      </c>
      <c r="H16" s="1884" t="s">
        <v>5869</v>
      </c>
      <c r="I16" s="1884"/>
      <c r="K16" s="2115"/>
    </row>
    <row r="17" spans="1:11" ht="15" x14ac:dyDescent="0.4">
      <c r="A17" s="1884" t="s">
        <v>5876</v>
      </c>
      <c r="B17" s="1884" t="s">
        <v>5787</v>
      </c>
      <c r="C17" s="1884" t="s">
        <v>3583</v>
      </c>
      <c r="D17" s="1884" t="s">
        <v>5877</v>
      </c>
      <c r="E17" s="2132" t="s">
        <v>5878</v>
      </c>
      <c r="F17" s="1884" t="s">
        <v>91</v>
      </c>
      <c r="G17" s="1884" t="s">
        <v>4281</v>
      </c>
      <c r="H17" s="1884" t="s">
        <v>5869</v>
      </c>
      <c r="I17" s="1884"/>
      <c r="K17" s="2115" t="s">
        <v>5814</v>
      </c>
    </row>
    <row r="18" spans="1:11" ht="15" x14ac:dyDescent="0.4">
      <c r="A18" s="1884" t="s">
        <v>5879</v>
      </c>
      <c r="B18" s="1884" t="s">
        <v>5787</v>
      </c>
      <c r="C18" s="1884" t="s">
        <v>3583</v>
      </c>
      <c r="D18" s="1884" t="s">
        <v>5880</v>
      </c>
      <c r="E18" s="2132" t="s">
        <v>5881</v>
      </c>
      <c r="F18" s="1884" t="s">
        <v>91</v>
      </c>
      <c r="G18" s="1884" t="s">
        <v>4281</v>
      </c>
      <c r="H18" s="1884" t="s">
        <v>5869</v>
      </c>
      <c r="I18" s="1884"/>
      <c r="K18" s="2115" t="s">
        <v>5815</v>
      </c>
    </row>
    <row r="19" spans="1:11" ht="15" x14ac:dyDescent="0.4">
      <c r="A19" s="1884" t="s">
        <v>5882</v>
      </c>
      <c r="B19" s="1884" t="s">
        <v>5787</v>
      </c>
      <c r="C19" s="1884" t="s">
        <v>3583</v>
      </c>
      <c r="D19" s="1884" t="s">
        <v>5883</v>
      </c>
      <c r="E19" s="2132" t="s">
        <v>5884</v>
      </c>
      <c r="F19" s="1884" t="s">
        <v>91</v>
      </c>
      <c r="G19" s="1884" t="s">
        <v>4281</v>
      </c>
      <c r="H19" s="1884" t="s">
        <v>5885</v>
      </c>
      <c r="I19" s="1884"/>
      <c r="K19" s="2115" t="s">
        <v>5816</v>
      </c>
    </row>
    <row r="20" spans="1:11" ht="15" x14ac:dyDescent="0.4">
      <c r="A20" s="1884" t="s">
        <v>5886</v>
      </c>
      <c r="B20" s="1884" t="s">
        <v>5787</v>
      </c>
      <c r="C20" s="1884" t="s">
        <v>3583</v>
      </c>
      <c r="D20" s="1884" t="s">
        <v>5887</v>
      </c>
      <c r="E20" s="2132" t="s">
        <v>5888</v>
      </c>
      <c r="F20" s="1884" t="s">
        <v>91</v>
      </c>
      <c r="G20" s="1884" t="s">
        <v>4281</v>
      </c>
      <c r="H20" s="1884" t="s">
        <v>5885</v>
      </c>
      <c r="I20" s="1884"/>
      <c r="K20" s="2115" t="s">
        <v>5817</v>
      </c>
    </row>
    <row r="21" spans="1:11" ht="15" x14ac:dyDescent="0.4">
      <c r="A21" s="1884" t="s">
        <v>5889</v>
      </c>
      <c r="B21" s="1884" t="s">
        <v>5787</v>
      </c>
      <c r="C21" s="1884" t="s">
        <v>3583</v>
      </c>
      <c r="D21" s="1884" t="s">
        <v>5890</v>
      </c>
      <c r="E21" s="2132" t="s">
        <v>5891</v>
      </c>
      <c r="F21" s="1884" t="s">
        <v>91</v>
      </c>
      <c r="G21" s="1884" t="s">
        <v>4281</v>
      </c>
      <c r="H21" s="1884" t="s">
        <v>5885</v>
      </c>
      <c r="I21" s="1884"/>
      <c r="K21" s="2115"/>
    </row>
    <row r="22" spans="1:11" ht="15" x14ac:dyDescent="0.4">
      <c r="A22" s="1884" t="s">
        <v>5892</v>
      </c>
      <c r="B22" s="1884" t="s">
        <v>5787</v>
      </c>
      <c r="C22" s="1884" t="s">
        <v>3583</v>
      </c>
      <c r="D22" s="1884" t="s">
        <v>5893</v>
      </c>
      <c r="E22" s="2132" t="s">
        <v>5894</v>
      </c>
      <c r="F22" s="1884" t="s">
        <v>91</v>
      </c>
      <c r="G22" s="1884" t="s">
        <v>4281</v>
      </c>
      <c r="H22" s="1884" t="s">
        <v>5885</v>
      </c>
      <c r="I22" s="1884"/>
      <c r="K22" s="2115" t="s">
        <v>5818</v>
      </c>
    </row>
    <row r="23" spans="1:11" ht="15" x14ac:dyDescent="0.4">
      <c r="A23" s="1884" t="s">
        <v>5895</v>
      </c>
      <c r="B23" s="1884" t="s">
        <v>5787</v>
      </c>
      <c r="C23" s="1884" t="s">
        <v>3583</v>
      </c>
      <c r="D23" s="1884" t="s">
        <v>5896</v>
      </c>
      <c r="E23" s="2132" t="s">
        <v>5897</v>
      </c>
      <c r="F23" s="1884" t="s">
        <v>91</v>
      </c>
      <c r="G23" s="1884" t="s">
        <v>4281</v>
      </c>
      <c r="H23" s="1884" t="s">
        <v>5885</v>
      </c>
      <c r="I23" s="1884"/>
      <c r="K23" s="2115" t="s">
        <v>5819</v>
      </c>
    </row>
    <row r="24" spans="1:11" ht="15" x14ac:dyDescent="0.4">
      <c r="A24" s="1884" t="s">
        <v>5898</v>
      </c>
      <c r="B24" s="1884" t="s">
        <v>5787</v>
      </c>
      <c r="C24" s="1884" t="s">
        <v>3583</v>
      </c>
      <c r="D24" s="1884" t="s">
        <v>5899</v>
      </c>
      <c r="E24" s="2132" t="s">
        <v>5900</v>
      </c>
      <c r="F24" s="1884" t="s">
        <v>91</v>
      </c>
      <c r="G24" s="1884" t="s">
        <v>4281</v>
      </c>
      <c r="H24" s="1884" t="s">
        <v>5901</v>
      </c>
      <c r="I24" s="1884"/>
      <c r="K24" s="2115" t="s">
        <v>5820</v>
      </c>
    </row>
    <row r="25" spans="1:11" ht="15" x14ac:dyDescent="0.4">
      <c r="A25" s="1884" t="s">
        <v>5902</v>
      </c>
      <c r="B25" s="1884" t="s">
        <v>5787</v>
      </c>
      <c r="C25" s="1884" t="s">
        <v>3583</v>
      </c>
      <c r="D25" s="1884" t="s">
        <v>5903</v>
      </c>
      <c r="E25" s="2132" t="s">
        <v>5904</v>
      </c>
      <c r="F25" s="1884" t="s">
        <v>91</v>
      </c>
      <c r="G25" s="1884" t="s">
        <v>4281</v>
      </c>
      <c r="H25" s="1884" t="s">
        <v>5901</v>
      </c>
      <c r="I25" s="1884"/>
      <c r="K25" s="2115" t="s">
        <v>5821</v>
      </c>
    </row>
    <row r="26" spans="1:11" ht="15" x14ac:dyDescent="0.4">
      <c r="A26" s="1884" t="s">
        <v>5905</v>
      </c>
      <c r="B26" s="1884" t="s">
        <v>5787</v>
      </c>
      <c r="C26" s="1884" t="s">
        <v>3583</v>
      </c>
      <c r="D26" s="1884" t="s">
        <v>5906</v>
      </c>
      <c r="E26" s="2132" t="s">
        <v>5907</v>
      </c>
      <c r="F26" s="1884" t="s">
        <v>91</v>
      </c>
      <c r="G26" s="1884" t="s">
        <v>4281</v>
      </c>
      <c r="H26" s="1884" t="s">
        <v>5901</v>
      </c>
      <c r="I26" s="1884"/>
      <c r="K26" s="2115"/>
    </row>
    <row r="27" spans="1:11" ht="15" x14ac:dyDescent="0.4">
      <c r="A27" s="1884" t="s">
        <v>5908</v>
      </c>
      <c r="B27" s="1884" t="s">
        <v>5787</v>
      </c>
      <c r="C27" s="1884" t="s">
        <v>3583</v>
      </c>
      <c r="D27" s="1884" t="s">
        <v>5909</v>
      </c>
      <c r="E27" s="2132" t="s">
        <v>5910</v>
      </c>
      <c r="F27" s="1884" t="s">
        <v>91</v>
      </c>
      <c r="G27" s="1884" t="s">
        <v>4281</v>
      </c>
      <c r="H27" s="1884" t="s">
        <v>5901</v>
      </c>
      <c r="I27" s="1884"/>
      <c r="K27" s="2115" t="s">
        <v>5822</v>
      </c>
    </row>
    <row r="28" spans="1:11" ht="15" x14ac:dyDescent="0.4">
      <c r="A28" s="1884" t="s">
        <v>5911</v>
      </c>
      <c r="B28" s="1884" t="s">
        <v>5787</v>
      </c>
      <c r="C28" s="1884" t="s">
        <v>3583</v>
      </c>
      <c r="D28" s="1884" t="s">
        <v>5912</v>
      </c>
      <c r="E28" s="2132" t="s">
        <v>5913</v>
      </c>
      <c r="F28" s="1884" t="s">
        <v>91</v>
      </c>
      <c r="G28" s="1884" t="s">
        <v>4281</v>
      </c>
      <c r="H28" s="1884" t="s">
        <v>5901</v>
      </c>
      <c r="I28" s="1884"/>
      <c r="K28" s="2115"/>
    </row>
    <row r="29" spans="1:11" ht="15" x14ac:dyDescent="0.4">
      <c r="A29" s="1884" t="s">
        <v>5914</v>
      </c>
      <c r="B29" s="1884" t="s">
        <v>5787</v>
      </c>
      <c r="C29" s="1884" t="s">
        <v>3583</v>
      </c>
      <c r="D29" s="1884" t="s">
        <v>5915</v>
      </c>
      <c r="E29" s="2132" t="s">
        <v>5916</v>
      </c>
      <c r="F29" s="1884" t="s">
        <v>91</v>
      </c>
      <c r="G29" s="1884" t="s">
        <v>4281</v>
      </c>
      <c r="H29" s="1884" t="s">
        <v>5901</v>
      </c>
      <c r="I29" s="1884"/>
      <c r="K29" s="2115" t="s">
        <v>5823</v>
      </c>
    </row>
    <row r="30" spans="1:11" ht="15" x14ac:dyDescent="0.4">
      <c r="A30" s="1884" t="s">
        <v>5917</v>
      </c>
      <c r="B30" s="1884" t="s">
        <v>5787</v>
      </c>
      <c r="C30" s="1884" t="s">
        <v>3583</v>
      </c>
      <c r="D30" s="1884" t="s">
        <v>5918</v>
      </c>
      <c r="E30" s="2132" t="s">
        <v>5919</v>
      </c>
      <c r="F30" s="1884" t="s">
        <v>91</v>
      </c>
      <c r="G30" s="1884" t="s">
        <v>4281</v>
      </c>
      <c r="H30" s="1884" t="s">
        <v>5901</v>
      </c>
      <c r="I30" s="1884"/>
      <c r="K30" s="2115" t="s">
        <v>5824</v>
      </c>
    </row>
    <row r="31" spans="1:11" ht="15" x14ac:dyDescent="0.4">
      <c r="A31" s="1884" t="s">
        <v>5920</v>
      </c>
      <c r="B31" s="1884" t="s">
        <v>5787</v>
      </c>
      <c r="C31" s="1884" t="s">
        <v>3583</v>
      </c>
      <c r="D31" s="1884" t="s">
        <v>5921</v>
      </c>
      <c r="E31" s="2132" t="s">
        <v>5922</v>
      </c>
      <c r="F31" s="1884" t="s">
        <v>91</v>
      </c>
      <c r="G31" s="1884" t="s">
        <v>4281</v>
      </c>
      <c r="H31" s="1884" t="s">
        <v>5901</v>
      </c>
      <c r="I31" s="1884"/>
      <c r="K31" s="2115" t="s">
        <v>5825</v>
      </c>
    </row>
    <row r="32" spans="1:11" x14ac:dyDescent="0.3">
      <c r="A32" s="1884" t="s">
        <v>5923</v>
      </c>
      <c r="B32" s="1884" t="s">
        <v>5787</v>
      </c>
      <c r="C32" s="1884" t="s">
        <v>3583</v>
      </c>
      <c r="D32" s="1884" t="s">
        <v>5924</v>
      </c>
      <c r="E32" s="2132" t="s">
        <v>5925</v>
      </c>
      <c r="F32" s="1884" t="s">
        <v>91</v>
      </c>
      <c r="G32" s="1884" t="s">
        <v>4281</v>
      </c>
      <c r="H32" s="1884" t="s">
        <v>5926</v>
      </c>
      <c r="I32" s="1884"/>
    </row>
    <row r="33" spans="1:9" x14ac:dyDescent="0.3">
      <c r="A33" s="1884" t="s">
        <v>5927</v>
      </c>
      <c r="B33" s="1884" t="s">
        <v>5787</v>
      </c>
      <c r="C33" s="1884" t="s">
        <v>3583</v>
      </c>
      <c r="D33" s="1884" t="s">
        <v>5928</v>
      </c>
      <c r="E33" s="2132" t="s">
        <v>5929</v>
      </c>
      <c r="F33" s="1884" t="s">
        <v>91</v>
      </c>
      <c r="G33" s="1884" t="s">
        <v>4281</v>
      </c>
      <c r="H33" s="1884" t="s">
        <v>5930</v>
      </c>
      <c r="I33" s="1884"/>
    </row>
    <row r="34" spans="1:9" x14ac:dyDescent="0.3">
      <c r="A34" s="1884" t="s">
        <v>5931</v>
      </c>
      <c r="B34" s="1884" t="s">
        <v>5787</v>
      </c>
      <c r="C34" s="1884" t="s">
        <v>3583</v>
      </c>
      <c r="D34" s="1884" t="s">
        <v>5932</v>
      </c>
      <c r="E34" s="2132" t="s">
        <v>5933</v>
      </c>
      <c r="F34" s="1884" t="s">
        <v>91</v>
      </c>
      <c r="G34" s="1884" t="s">
        <v>4281</v>
      </c>
      <c r="H34" s="1884" t="s">
        <v>5934</v>
      </c>
      <c r="I34" s="1884"/>
    </row>
    <row r="35" spans="1:9" x14ac:dyDescent="0.3">
      <c r="A35" s="1884" t="s">
        <v>5935</v>
      </c>
      <c r="B35" s="1884" t="s">
        <v>5787</v>
      </c>
      <c r="C35" s="1884" t="s">
        <v>3583</v>
      </c>
      <c r="D35" s="1884" t="s">
        <v>5936</v>
      </c>
      <c r="E35" s="2132" t="s">
        <v>5937</v>
      </c>
      <c r="F35" s="1884" t="s">
        <v>91</v>
      </c>
      <c r="G35" s="1884" t="s">
        <v>4281</v>
      </c>
      <c r="H35" s="1884" t="s">
        <v>5938</v>
      </c>
      <c r="I35" s="1884"/>
    </row>
    <row r="36" spans="1:9" x14ac:dyDescent="0.3">
      <c r="A36" s="1884" t="s">
        <v>5939</v>
      </c>
      <c r="B36" s="1884" t="s">
        <v>5940</v>
      </c>
      <c r="C36" s="1884" t="s">
        <v>5941</v>
      </c>
      <c r="D36" s="1884" t="s">
        <v>5942</v>
      </c>
      <c r="E36" s="1884" t="s">
        <v>4558</v>
      </c>
      <c r="F36" s="1884" t="s">
        <v>91</v>
      </c>
      <c r="G36" s="1884" t="s">
        <v>4281</v>
      </c>
      <c r="H36" s="1884" t="s">
        <v>5943</v>
      </c>
      <c r="I36" s="1884"/>
    </row>
    <row r="37" spans="1:9" x14ac:dyDescent="0.3">
      <c r="A37" s="1884" t="s">
        <v>5944</v>
      </c>
      <c r="B37" s="1884" t="s">
        <v>5940</v>
      </c>
      <c r="C37" s="1884" t="s">
        <v>5941</v>
      </c>
      <c r="D37" s="1884" t="s">
        <v>5945</v>
      </c>
      <c r="E37" s="1884" t="s">
        <v>4558</v>
      </c>
      <c r="F37" s="1884" t="s">
        <v>91</v>
      </c>
      <c r="G37" s="1884" t="s">
        <v>4281</v>
      </c>
      <c r="H37" s="1884" t="s">
        <v>5946</v>
      </c>
      <c r="I37" s="1884"/>
    </row>
    <row r="38" spans="1:9" x14ac:dyDescent="0.3">
      <c r="A38" s="1884" t="s">
        <v>5948</v>
      </c>
      <c r="B38" s="1884" t="s">
        <v>5940</v>
      </c>
      <c r="C38" s="1884" t="s">
        <v>4226</v>
      </c>
      <c r="D38" s="1884" t="s">
        <v>5949</v>
      </c>
      <c r="E38" s="1884" t="s">
        <v>1616</v>
      </c>
      <c r="F38" s="1884" t="s">
        <v>91</v>
      </c>
      <c r="G38" s="1884" t="s">
        <v>4281</v>
      </c>
      <c r="H38" s="1884" t="s">
        <v>5950</v>
      </c>
      <c r="I38" s="1884"/>
    </row>
    <row r="39" spans="1:9" x14ac:dyDescent="0.3">
      <c r="A39" s="1884" t="s">
        <v>5951</v>
      </c>
      <c r="B39" s="1884" t="s">
        <v>5787</v>
      </c>
      <c r="C39" s="1884" t="s">
        <v>4226</v>
      </c>
      <c r="D39" s="1884" t="s">
        <v>5952</v>
      </c>
      <c r="E39" s="2132" t="s">
        <v>5953</v>
      </c>
      <c r="F39" s="1884" t="s">
        <v>91</v>
      </c>
      <c r="G39" s="1884" t="s">
        <v>4281</v>
      </c>
      <c r="H39" s="1884" t="s">
        <v>5954</v>
      </c>
      <c r="I39" s="1884"/>
    </row>
    <row r="40" spans="1:9" x14ac:dyDescent="0.3">
      <c r="A40" s="1884" t="s">
        <v>5955</v>
      </c>
      <c r="B40" s="1884" t="s">
        <v>5940</v>
      </c>
      <c r="C40" s="1884" t="s">
        <v>4226</v>
      </c>
      <c r="D40" s="1884" t="s">
        <v>1098</v>
      </c>
      <c r="E40" s="1884" t="s">
        <v>2380</v>
      </c>
      <c r="F40" s="1884" t="s">
        <v>91</v>
      </c>
      <c r="G40" s="1884" t="s">
        <v>5956</v>
      </c>
      <c r="H40" s="1884" t="s">
        <v>5957</v>
      </c>
      <c r="I40" s="1884"/>
    </row>
    <row r="41" spans="1:9" x14ac:dyDescent="0.3">
      <c r="A41" s="1884" t="s">
        <v>5958</v>
      </c>
      <c r="B41" s="1884" t="s">
        <v>5792</v>
      </c>
      <c r="C41" s="1884" t="s">
        <v>4226</v>
      </c>
      <c r="D41" s="1884" t="s">
        <v>5959</v>
      </c>
      <c r="E41" s="1884" t="s">
        <v>91</v>
      </c>
      <c r="F41" s="1884" t="s">
        <v>5960</v>
      </c>
      <c r="G41" s="1884" t="s">
        <v>4281</v>
      </c>
      <c r="H41" s="1884" t="s">
        <v>5961</v>
      </c>
      <c r="I41" s="1884"/>
    </row>
    <row r="42" spans="1:9" x14ac:dyDescent="0.3">
      <c r="A42" s="1884" t="s">
        <v>5962</v>
      </c>
      <c r="B42" s="1884" t="s">
        <v>5792</v>
      </c>
      <c r="C42" s="1884" t="s">
        <v>4226</v>
      </c>
      <c r="D42" s="1884" t="s">
        <v>5963</v>
      </c>
      <c r="E42" s="1884" t="s">
        <v>91</v>
      </c>
      <c r="F42" s="1884" t="s">
        <v>5973</v>
      </c>
      <c r="G42" s="1884" t="s">
        <v>4281</v>
      </c>
      <c r="H42" s="1884" t="s">
        <v>5964</v>
      </c>
      <c r="I42" s="1884"/>
    </row>
    <row r="43" spans="1:9" x14ac:dyDescent="0.3">
      <c r="A43" s="1884" t="s">
        <v>5965</v>
      </c>
      <c r="B43" s="1884" t="s">
        <v>5796</v>
      </c>
      <c r="C43" s="1884" t="s">
        <v>4226</v>
      </c>
      <c r="D43" s="1884" t="s">
        <v>91</v>
      </c>
      <c r="E43" s="1884" t="s">
        <v>5966</v>
      </c>
      <c r="F43" s="1884" t="s">
        <v>5967</v>
      </c>
      <c r="G43" s="1884" t="s">
        <v>4281</v>
      </c>
      <c r="H43" s="1884" t="s">
        <v>5968</v>
      </c>
      <c r="I43" s="1884"/>
    </row>
    <row r="44" spans="1:9" x14ac:dyDescent="0.3">
      <c r="A44" s="1884" t="s">
        <v>5969</v>
      </c>
      <c r="B44" s="1884" t="s">
        <v>5787</v>
      </c>
      <c r="C44" s="1884" t="s">
        <v>4226</v>
      </c>
      <c r="D44" s="1884" t="s">
        <v>5970</v>
      </c>
      <c r="E44" s="2132" t="s">
        <v>5971</v>
      </c>
      <c r="F44" s="1884" t="s">
        <v>91</v>
      </c>
      <c r="G44" s="1884" t="s">
        <v>4281</v>
      </c>
      <c r="H44" s="1884" t="s">
        <v>5972</v>
      </c>
      <c r="I44" s="1884"/>
    </row>
    <row r="45" spans="1:9" x14ac:dyDescent="0.3">
      <c r="A45" s="1884" t="s">
        <v>5974</v>
      </c>
      <c r="B45" s="1884" t="s">
        <v>5975</v>
      </c>
      <c r="C45" s="1884" t="s">
        <v>3484</v>
      </c>
      <c r="D45" s="1884" t="s">
        <v>5976</v>
      </c>
      <c r="E45" s="1884" t="s">
        <v>5977</v>
      </c>
      <c r="F45" s="1884" t="s">
        <v>91</v>
      </c>
      <c r="G45" s="1884" t="s">
        <v>4281</v>
      </c>
      <c r="H45" s="1884" t="s">
        <v>5978</v>
      </c>
      <c r="I45" s="1884"/>
    </row>
    <row r="46" spans="1:9" x14ac:dyDescent="0.3">
      <c r="A46" s="1884" t="s">
        <v>5979</v>
      </c>
      <c r="B46" s="1884" t="s">
        <v>5940</v>
      </c>
      <c r="C46" s="1884" t="s">
        <v>3484</v>
      </c>
      <c r="D46" s="1884" t="s">
        <v>5980</v>
      </c>
      <c r="E46" s="1884" t="s">
        <v>4652</v>
      </c>
      <c r="F46" s="1884" t="s">
        <v>91</v>
      </c>
      <c r="G46" s="1884" t="s">
        <v>5956</v>
      </c>
      <c r="H46" s="1884" t="s">
        <v>5981</v>
      </c>
      <c r="I46" s="1884"/>
    </row>
    <row r="47" spans="1:9" x14ac:dyDescent="0.3">
      <c r="A47" s="1884" t="s">
        <v>5982</v>
      </c>
      <c r="B47" s="1884" t="s">
        <v>5792</v>
      </c>
      <c r="C47" s="1884" t="s">
        <v>3484</v>
      </c>
      <c r="D47" s="1884" t="s">
        <v>5980</v>
      </c>
      <c r="E47" s="1884" t="s">
        <v>91</v>
      </c>
      <c r="F47" s="1884" t="s">
        <v>5983</v>
      </c>
      <c r="G47" s="1884" t="s">
        <v>4281</v>
      </c>
      <c r="H47" s="1884" t="s">
        <v>5984</v>
      </c>
      <c r="I47" s="1884"/>
    </row>
    <row r="48" spans="1:9" x14ac:dyDescent="0.3">
      <c r="A48" s="1884" t="s">
        <v>5985</v>
      </c>
      <c r="B48" s="1884" t="s">
        <v>5986</v>
      </c>
      <c r="C48" s="1884" t="s">
        <v>3484</v>
      </c>
      <c r="D48" s="1884" t="s">
        <v>5980</v>
      </c>
      <c r="E48" s="1884" t="s">
        <v>5987</v>
      </c>
      <c r="F48" s="1884" t="s">
        <v>91</v>
      </c>
      <c r="G48" s="1884" t="s">
        <v>4281</v>
      </c>
      <c r="H48" s="1884" t="s">
        <v>5988</v>
      </c>
      <c r="I48" s="1884"/>
    </row>
    <row r="49" spans="1:9" x14ac:dyDescent="0.3">
      <c r="A49" s="1884" t="s">
        <v>5989</v>
      </c>
      <c r="B49" s="1884" t="s">
        <v>5975</v>
      </c>
      <c r="C49" s="1884" t="s">
        <v>3484</v>
      </c>
      <c r="D49" s="1884" t="s">
        <v>5990</v>
      </c>
      <c r="E49" s="1884" t="s">
        <v>5991</v>
      </c>
      <c r="F49" s="1884" t="s">
        <v>91</v>
      </c>
      <c r="G49" s="1884" t="s">
        <v>4281</v>
      </c>
      <c r="H49" s="1884" t="s">
        <v>5992</v>
      </c>
      <c r="I49" s="1884"/>
    </row>
    <row r="50" spans="1:9" x14ac:dyDescent="0.3">
      <c r="A50" s="1884" t="s">
        <v>5993</v>
      </c>
      <c r="B50" s="1884" t="s">
        <v>5940</v>
      </c>
      <c r="C50" s="1884" t="s">
        <v>3484</v>
      </c>
      <c r="D50" s="1884" t="s">
        <v>5994</v>
      </c>
      <c r="E50" s="1884" t="s">
        <v>4652</v>
      </c>
      <c r="F50" s="1884" t="s">
        <v>91</v>
      </c>
      <c r="G50" s="1884" t="s">
        <v>5956</v>
      </c>
      <c r="H50" s="1884" t="s">
        <v>5995</v>
      </c>
      <c r="I50" s="1884"/>
    </row>
    <row r="51" spans="1:9" x14ac:dyDescent="0.3">
      <c r="A51" s="1884" t="s">
        <v>5996</v>
      </c>
      <c r="B51" s="1884" t="s">
        <v>5792</v>
      </c>
      <c r="C51" s="1884" t="s">
        <v>3484</v>
      </c>
      <c r="D51" s="1884" t="s">
        <v>5994</v>
      </c>
      <c r="E51" s="1884" t="s">
        <v>91</v>
      </c>
      <c r="F51" s="1884" t="s">
        <v>5983</v>
      </c>
      <c r="G51" s="1884" t="s">
        <v>4281</v>
      </c>
      <c r="H51" s="1884" t="s">
        <v>5997</v>
      </c>
      <c r="I51" s="1884"/>
    </row>
    <row r="52" spans="1:9" x14ac:dyDescent="0.3">
      <c r="A52" s="1884" t="s">
        <v>5998</v>
      </c>
      <c r="B52" s="1884" t="s">
        <v>5986</v>
      </c>
      <c r="C52" s="1884" t="s">
        <v>3484</v>
      </c>
      <c r="D52" s="1884" t="s">
        <v>5994</v>
      </c>
      <c r="E52" s="1884" t="s">
        <v>5987</v>
      </c>
      <c r="F52" s="1884" t="s">
        <v>91</v>
      </c>
      <c r="G52" s="1884" t="s">
        <v>4281</v>
      </c>
      <c r="H52" s="1884" t="s">
        <v>5999</v>
      </c>
      <c r="I52" s="1884"/>
    </row>
    <row r="53" spans="1:9" x14ac:dyDescent="0.3">
      <c r="A53" s="1884" t="s">
        <v>6000</v>
      </c>
      <c r="B53" s="1884" t="s">
        <v>5940</v>
      </c>
      <c r="C53" s="1884" t="s">
        <v>5941</v>
      </c>
      <c r="D53" s="1884" t="s">
        <v>6001</v>
      </c>
      <c r="E53" s="1884" t="s">
        <v>4558</v>
      </c>
      <c r="F53" s="1884" t="s">
        <v>91</v>
      </c>
      <c r="G53" s="1884" t="s">
        <v>4281</v>
      </c>
      <c r="H53" s="1884" t="s">
        <v>6002</v>
      </c>
      <c r="I53" s="1884" t="s">
        <v>91</v>
      </c>
    </row>
    <row r="54" spans="1:9" x14ac:dyDescent="0.3">
      <c r="A54" s="1884" t="s">
        <v>6003</v>
      </c>
      <c r="B54" s="1884" t="s">
        <v>5940</v>
      </c>
      <c r="C54" s="1884" t="s">
        <v>5941</v>
      </c>
      <c r="D54" s="1884" t="s">
        <v>6004</v>
      </c>
      <c r="E54" s="1884" t="s">
        <v>4558</v>
      </c>
      <c r="F54" s="1884" t="s">
        <v>91</v>
      </c>
      <c r="G54" s="1884" t="s">
        <v>4281</v>
      </c>
      <c r="H54" s="1884" t="s">
        <v>6005</v>
      </c>
      <c r="I54" s="1884" t="s">
        <v>91</v>
      </c>
    </row>
    <row r="55" spans="1:9" x14ac:dyDescent="0.3">
      <c r="A55" s="1884" t="s">
        <v>6012</v>
      </c>
      <c r="B55" s="1884" t="s">
        <v>5940</v>
      </c>
      <c r="C55" s="1884" t="s">
        <v>5941</v>
      </c>
      <c r="D55" s="1884" t="s">
        <v>6013</v>
      </c>
      <c r="E55" s="1884" t="s">
        <v>6006</v>
      </c>
      <c r="F55" s="1884" t="s">
        <v>91</v>
      </c>
      <c r="G55" s="1884" t="s">
        <v>4281</v>
      </c>
      <c r="H55" s="1884" t="s">
        <v>6014</v>
      </c>
      <c r="I55" s="1884" t="s">
        <v>91</v>
      </c>
    </row>
    <row r="56" spans="1:9" x14ac:dyDescent="0.3">
      <c r="A56" s="1884" t="s">
        <v>6015</v>
      </c>
      <c r="B56" s="1884" t="s">
        <v>5940</v>
      </c>
      <c r="C56" s="1884" t="s">
        <v>5941</v>
      </c>
      <c r="D56" s="1884" t="s">
        <v>6016</v>
      </c>
      <c r="E56" s="1884" t="s">
        <v>4552</v>
      </c>
      <c r="F56" s="1884" t="s">
        <v>91</v>
      </c>
      <c r="G56" s="1884" t="s">
        <v>4281</v>
      </c>
      <c r="H56" s="1884" t="s">
        <v>6014</v>
      </c>
      <c r="I56" s="1884" t="s">
        <v>91</v>
      </c>
    </row>
    <row r="57" spans="1:9" x14ac:dyDescent="0.3">
      <c r="A57" s="1884" t="s">
        <v>6017</v>
      </c>
      <c r="B57" s="1884" t="s">
        <v>5940</v>
      </c>
      <c r="C57" s="1884" t="s">
        <v>5941</v>
      </c>
      <c r="D57" s="1884" t="s">
        <v>6018</v>
      </c>
      <c r="E57" s="1884" t="s">
        <v>6007</v>
      </c>
      <c r="F57" s="1884" t="s">
        <v>91</v>
      </c>
      <c r="G57" s="1884" t="s">
        <v>4281</v>
      </c>
      <c r="H57" s="1884" t="s">
        <v>6014</v>
      </c>
      <c r="I57" s="1884" t="s">
        <v>91</v>
      </c>
    </row>
    <row r="58" spans="1:9" x14ac:dyDescent="0.3">
      <c r="A58" s="1884" t="s">
        <v>6019</v>
      </c>
      <c r="B58" s="1884" t="s">
        <v>5940</v>
      </c>
      <c r="C58" s="1884" t="s">
        <v>5941</v>
      </c>
      <c r="D58" s="1884" t="s">
        <v>3382</v>
      </c>
      <c r="E58" s="1884" t="s">
        <v>6008</v>
      </c>
      <c r="F58" s="1884" t="s">
        <v>91</v>
      </c>
      <c r="G58" s="1884" t="s">
        <v>4281</v>
      </c>
      <c r="H58" s="1884" t="s">
        <v>6014</v>
      </c>
      <c r="I58" s="1884" t="s">
        <v>91</v>
      </c>
    </row>
    <row r="59" spans="1:9" x14ac:dyDescent="0.3">
      <c r="A59" s="1884" t="s">
        <v>6020</v>
      </c>
      <c r="B59" s="1884" t="s">
        <v>5940</v>
      </c>
      <c r="C59" s="1884" t="s">
        <v>5941</v>
      </c>
      <c r="D59" s="1884" t="s">
        <v>6021</v>
      </c>
      <c r="E59" s="1884" t="s">
        <v>6009</v>
      </c>
      <c r="F59" s="1884" t="s">
        <v>91</v>
      </c>
      <c r="G59" s="1884" t="s">
        <v>4281</v>
      </c>
      <c r="H59" s="1884" t="s">
        <v>6022</v>
      </c>
      <c r="I59" s="1884" t="s">
        <v>91</v>
      </c>
    </row>
    <row r="60" spans="1:9" x14ac:dyDescent="0.3">
      <c r="A60" s="1884" t="s">
        <v>6023</v>
      </c>
      <c r="B60" s="1884" t="s">
        <v>5940</v>
      </c>
      <c r="C60" s="1884" t="s">
        <v>5941</v>
      </c>
      <c r="D60" s="1884" t="s">
        <v>6024</v>
      </c>
      <c r="E60" s="1884" t="s">
        <v>4552</v>
      </c>
      <c r="F60" s="1884" t="s">
        <v>91</v>
      </c>
      <c r="G60" s="1884" t="s">
        <v>4281</v>
      </c>
      <c r="H60" s="1884" t="s">
        <v>6022</v>
      </c>
      <c r="I60" s="1884" t="s">
        <v>91</v>
      </c>
    </row>
    <row r="61" spans="1:9" x14ac:dyDescent="0.3">
      <c r="A61" s="1884" t="s">
        <v>6025</v>
      </c>
      <c r="B61" s="1884" t="s">
        <v>5940</v>
      </c>
      <c r="C61" s="1884" t="s">
        <v>5941</v>
      </c>
      <c r="D61" s="1884" t="s">
        <v>6026</v>
      </c>
      <c r="E61" s="1884" t="s">
        <v>6010</v>
      </c>
      <c r="F61" s="1884" t="s">
        <v>91</v>
      </c>
      <c r="G61" s="1884" t="s">
        <v>4281</v>
      </c>
      <c r="H61" s="1884" t="s">
        <v>6022</v>
      </c>
      <c r="I61" s="1884" t="s">
        <v>91</v>
      </c>
    </row>
    <row r="62" spans="1:9" x14ac:dyDescent="0.3">
      <c r="A62" s="1884" t="s">
        <v>6027</v>
      </c>
      <c r="B62" s="1884" t="s">
        <v>5940</v>
      </c>
      <c r="C62" s="1884" t="s">
        <v>5941</v>
      </c>
      <c r="D62" s="1884" t="s">
        <v>3751</v>
      </c>
      <c r="E62" s="1884" t="s">
        <v>6011</v>
      </c>
      <c r="F62" s="1884" t="s">
        <v>91</v>
      </c>
      <c r="G62" s="1884" t="s">
        <v>4281</v>
      </c>
      <c r="H62" s="1884" t="s">
        <v>6022</v>
      </c>
      <c r="I62" s="1884" t="s">
        <v>91</v>
      </c>
    </row>
    <row r="63" spans="1:9" x14ac:dyDescent="0.3">
      <c r="A63" s="1884" t="s">
        <v>6028</v>
      </c>
      <c r="B63" s="1884" t="s">
        <v>5940</v>
      </c>
      <c r="C63" s="1884" t="s">
        <v>5941</v>
      </c>
      <c r="D63" s="1884" t="s">
        <v>6029</v>
      </c>
      <c r="E63" s="1884" t="s">
        <v>6009</v>
      </c>
      <c r="F63" s="1884" t="s">
        <v>91</v>
      </c>
      <c r="G63" s="1884" t="s">
        <v>4281</v>
      </c>
      <c r="H63" s="1884" t="s">
        <v>6030</v>
      </c>
      <c r="I63" s="1884" t="s">
        <v>91</v>
      </c>
    </row>
    <row r="64" spans="1:9" x14ac:dyDescent="0.3">
      <c r="A64" s="1884" t="s">
        <v>6031</v>
      </c>
      <c r="B64" s="1884" t="s">
        <v>5940</v>
      </c>
      <c r="C64" s="1884" t="s">
        <v>5941</v>
      </c>
      <c r="D64" s="1884" t="s">
        <v>6032</v>
      </c>
      <c r="E64" s="1884" t="s">
        <v>4558</v>
      </c>
      <c r="F64" s="1884" t="s">
        <v>91</v>
      </c>
      <c r="G64" s="1884" t="s">
        <v>4281</v>
      </c>
      <c r="H64" s="1884" t="s">
        <v>6030</v>
      </c>
      <c r="I64" s="1884" t="s">
        <v>91</v>
      </c>
    </row>
    <row r="65" spans="1:9" x14ac:dyDescent="0.3">
      <c r="A65" s="1884" t="s">
        <v>6033</v>
      </c>
      <c r="B65" s="1884" t="s">
        <v>5940</v>
      </c>
      <c r="C65" s="1884" t="s">
        <v>5941</v>
      </c>
      <c r="D65" s="1884" t="s">
        <v>6034</v>
      </c>
      <c r="E65" s="1884" t="s">
        <v>4305</v>
      </c>
      <c r="F65" s="1884" t="s">
        <v>91</v>
      </c>
      <c r="G65" s="1884" t="s">
        <v>4281</v>
      </c>
      <c r="H65" s="1884" t="s">
        <v>6030</v>
      </c>
      <c r="I65" s="1884" t="s">
        <v>91</v>
      </c>
    </row>
    <row r="66" spans="1:9" x14ac:dyDescent="0.3">
      <c r="A66" s="1884" t="s">
        <v>6035</v>
      </c>
      <c r="B66" s="1884" t="s">
        <v>5940</v>
      </c>
      <c r="C66" s="1884" t="s">
        <v>5941</v>
      </c>
      <c r="D66" s="1884" t="s">
        <v>6036</v>
      </c>
      <c r="E66" s="1884" t="s">
        <v>1723</v>
      </c>
      <c r="F66" s="1884" t="s">
        <v>91</v>
      </c>
      <c r="G66" s="1884" t="s">
        <v>4281</v>
      </c>
      <c r="H66" s="1884" t="s">
        <v>6030</v>
      </c>
      <c r="I66" s="1884" t="s">
        <v>91</v>
      </c>
    </row>
    <row r="67" spans="1:9" x14ac:dyDescent="0.3">
      <c r="A67" s="1884" t="s">
        <v>6037</v>
      </c>
      <c r="B67" s="1884" t="s">
        <v>5940</v>
      </c>
      <c r="C67" s="1884" t="s">
        <v>5941</v>
      </c>
      <c r="D67" s="1884" t="s">
        <v>3384</v>
      </c>
      <c r="E67" s="1884" t="s">
        <v>6011</v>
      </c>
      <c r="F67" s="1884" t="s">
        <v>91</v>
      </c>
      <c r="G67" s="1884" t="s">
        <v>4281</v>
      </c>
      <c r="H67" s="1884" t="s">
        <v>6030</v>
      </c>
      <c r="I67" s="1884" t="s">
        <v>91</v>
      </c>
    </row>
    <row r="68" spans="1:9" x14ac:dyDescent="0.3">
      <c r="A68" s="1884" t="s">
        <v>6038</v>
      </c>
      <c r="B68" s="1884" t="s">
        <v>5940</v>
      </c>
      <c r="C68" s="1884" t="s">
        <v>5941</v>
      </c>
      <c r="D68" s="1884" t="s">
        <v>6039</v>
      </c>
      <c r="E68" s="1884" t="s">
        <v>91</v>
      </c>
      <c r="F68" s="1884" t="s">
        <v>91</v>
      </c>
      <c r="G68" s="1884" t="s">
        <v>4281</v>
      </c>
      <c r="H68" s="1884" t="s">
        <v>6040</v>
      </c>
      <c r="I68" s="1884" t="s">
        <v>91</v>
      </c>
    </row>
    <row r="69" spans="1:9" x14ac:dyDescent="0.3">
      <c r="A69" s="1884" t="s">
        <v>6042</v>
      </c>
      <c r="B69" s="1884" t="s">
        <v>5975</v>
      </c>
      <c r="C69" s="1884" t="s">
        <v>3484</v>
      </c>
      <c r="D69" s="1884" t="s">
        <v>6043</v>
      </c>
      <c r="E69" s="1884" t="s">
        <v>6044</v>
      </c>
      <c r="F69" s="1884" t="s">
        <v>91</v>
      </c>
      <c r="G69" s="1884" t="s">
        <v>4281</v>
      </c>
      <c r="H69" s="1884" t="s">
        <v>6045</v>
      </c>
      <c r="I69" s="1884"/>
    </row>
    <row r="70" spans="1:9" x14ac:dyDescent="0.3">
      <c r="A70" s="1884" t="s">
        <v>6046</v>
      </c>
      <c r="B70" s="1884" t="s">
        <v>5940</v>
      </c>
      <c r="C70" s="1884" t="s">
        <v>3484</v>
      </c>
      <c r="D70" s="1884" t="s">
        <v>6047</v>
      </c>
      <c r="E70" s="1884" t="s">
        <v>4652</v>
      </c>
      <c r="F70" s="1884" t="s">
        <v>91</v>
      </c>
      <c r="G70" s="1884" t="s">
        <v>5956</v>
      </c>
      <c r="H70" s="1884" t="s">
        <v>6048</v>
      </c>
      <c r="I70" s="1884"/>
    </row>
    <row r="71" spans="1:9" x14ac:dyDescent="0.3">
      <c r="A71" s="1884" t="s">
        <v>6049</v>
      </c>
      <c r="B71" s="1884" t="s">
        <v>5792</v>
      </c>
      <c r="C71" s="1884" t="s">
        <v>3484</v>
      </c>
      <c r="D71" s="1884" t="s">
        <v>6047</v>
      </c>
      <c r="E71" s="1884" t="s">
        <v>91</v>
      </c>
      <c r="F71" s="1884" t="s">
        <v>5983</v>
      </c>
      <c r="G71" s="1884" t="s">
        <v>4281</v>
      </c>
      <c r="H71" s="1884" t="s">
        <v>6050</v>
      </c>
      <c r="I71" s="1884"/>
    </row>
    <row r="72" spans="1:9" x14ac:dyDescent="0.3">
      <c r="A72" s="1884" t="s">
        <v>6051</v>
      </c>
      <c r="B72" s="1884" t="s">
        <v>5986</v>
      </c>
      <c r="C72" s="1884" t="s">
        <v>3484</v>
      </c>
      <c r="D72" s="1884" t="s">
        <v>6047</v>
      </c>
      <c r="E72" s="1884" t="s">
        <v>5987</v>
      </c>
      <c r="F72" s="1884" t="s">
        <v>91</v>
      </c>
      <c r="G72" s="1884" t="s">
        <v>4281</v>
      </c>
      <c r="H72" s="1884" t="s">
        <v>6052</v>
      </c>
      <c r="I72" s="1884"/>
    </row>
    <row r="73" spans="1:9" x14ac:dyDescent="0.3">
      <c r="A73" s="1884"/>
      <c r="B73" s="1884"/>
      <c r="C73" s="1884"/>
      <c r="D73" s="1884"/>
      <c r="E73" s="1884"/>
      <c r="F73" s="1884"/>
      <c r="G73" s="1884"/>
      <c r="H73" s="1884"/>
      <c r="I73" s="1884"/>
    </row>
    <row r="74" spans="1:9" x14ac:dyDescent="0.3">
      <c r="A74" s="1884"/>
      <c r="B74" s="1884"/>
      <c r="C74" s="1884"/>
      <c r="D74" s="1884"/>
      <c r="E74" s="1884"/>
      <c r="F74" s="1884"/>
      <c r="G74" s="1884"/>
      <c r="H74" s="1884"/>
      <c r="I74" s="1884"/>
    </row>
    <row r="75" spans="1:9" x14ac:dyDescent="0.3">
      <c r="A75" s="1884"/>
      <c r="B75" s="1884"/>
      <c r="C75" s="1884"/>
      <c r="D75" s="1884"/>
      <c r="E75" s="1884"/>
      <c r="F75" s="1884"/>
      <c r="G75" s="1884"/>
      <c r="H75" s="1884"/>
      <c r="I75" s="1884"/>
    </row>
    <row r="76" spans="1:9" x14ac:dyDescent="0.3">
      <c r="A76" s="1884"/>
      <c r="B76" s="1884"/>
      <c r="C76" s="1884"/>
      <c r="D76" s="1884"/>
      <c r="E76" s="1884"/>
      <c r="F76" s="1884"/>
      <c r="G76" s="1884"/>
      <c r="H76" s="1884"/>
      <c r="I76" s="1884"/>
    </row>
    <row r="77" spans="1:9" x14ac:dyDescent="0.3">
      <c r="A77" s="1884"/>
      <c r="B77" s="1884"/>
      <c r="C77" s="1884"/>
      <c r="D77" s="1884"/>
      <c r="E77" s="1884"/>
      <c r="F77" s="1884"/>
      <c r="G77" s="1884"/>
      <c r="H77" s="1884"/>
      <c r="I77" s="1884"/>
    </row>
    <row r="78" spans="1:9" x14ac:dyDescent="0.3">
      <c r="A78" s="1884"/>
      <c r="B78" s="1884"/>
      <c r="C78" s="1884"/>
      <c r="D78" s="1884"/>
      <c r="E78" s="1884"/>
      <c r="F78" s="1884"/>
      <c r="G78" s="1884"/>
      <c r="H78" s="1884"/>
      <c r="I78" s="1884"/>
    </row>
    <row r="79" spans="1:9" x14ac:dyDescent="0.3">
      <c r="A79" s="1884"/>
      <c r="B79" s="1884"/>
      <c r="C79" s="1884"/>
      <c r="D79" s="1884"/>
      <c r="E79" s="1884"/>
      <c r="F79" s="1884"/>
      <c r="G79" s="1884"/>
      <c r="H79" s="1884"/>
      <c r="I79" s="1884"/>
    </row>
    <row r="80" spans="1:9" x14ac:dyDescent="0.3">
      <c r="A80" s="1884"/>
      <c r="B80" s="1884"/>
      <c r="C80" s="1884"/>
      <c r="D80" s="1884"/>
      <c r="E80" s="1884"/>
      <c r="F80" s="1884"/>
      <c r="G80" s="1884"/>
      <c r="H80" s="1884"/>
      <c r="I80" s="1884"/>
    </row>
    <row r="81" spans="1:9" x14ac:dyDescent="0.3">
      <c r="A81" s="1884"/>
      <c r="B81" s="1884"/>
      <c r="C81" s="1884"/>
      <c r="D81" s="1884"/>
      <c r="E81" s="1884"/>
      <c r="F81" s="1884"/>
      <c r="G81" s="1884"/>
      <c r="H81" s="1884"/>
      <c r="I81" s="1884"/>
    </row>
    <row r="82" spans="1:9" x14ac:dyDescent="0.3">
      <c r="A82" s="1884"/>
      <c r="B82" s="1884"/>
      <c r="C82" s="1884"/>
      <c r="D82" s="1884"/>
      <c r="E82" s="1884"/>
      <c r="F82" s="1884"/>
      <c r="G82" s="1884"/>
      <c r="H82" s="1884"/>
      <c r="I82" s="1884"/>
    </row>
    <row r="83" spans="1:9" x14ac:dyDescent="0.3">
      <c r="A83" s="1884"/>
      <c r="B83" s="1884"/>
      <c r="C83" s="1884"/>
      <c r="D83" s="1884"/>
      <c r="E83" s="1884"/>
      <c r="F83" s="1884"/>
      <c r="G83" s="1884"/>
      <c r="H83" s="1884"/>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60" t="s">
        <v>10</v>
      </c>
      <c r="E1" s="2160"/>
      <c r="F1" s="2160"/>
      <c r="G1" s="2160"/>
      <c r="H1" s="2160"/>
      <c r="I1" s="2160"/>
      <c r="J1" s="2160"/>
      <c r="K1" s="2160"/>
      <c r="L1" s="2160"/>
      <c r="M1" s="2160"/>
      <c r="N1" s="2160"/>
      <c r="O1" s="2160"/>
      <c r="P1" s="2160"/>
      <c r="Q1" s="216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61"/>
      <c r="E2" s="2161"/>
      <c r="F2" s="2161"/>
      <c r="G2" s="2161"/>
      <c r="H2" s="2161"/>
      <c r="I2" s="2161"/>
      <c r="J2" s="2161"/>
      <c r="K2" s="2161"/>
      <c r="L2" s="2161"/>
      <c r="M2" s="2161"/>
      <c r="N2" s="2161"/>
      <c r="O2" s="2161"/>
      <c r="P2" s="2161"/>
      <c r="Q2" s="216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4490</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59" t="s">
        <v>707</v>
      </c>
      <c r="BA4" s="2159"/>
      <c r="BB4" s="2159"/>
      <c r="BC4" s="2159"/>
      <c r="BD4" s="2159"/>
      <c r="BE4" s="2159"/>
      <c r="BF4" s="2159"/>
      <c r="BG4" s="2159"/>
      <c r="BH4" s="2159"/>
      <c r="BI4" s="2159"/>
      <c r="BJ4" s="215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62"/>
      <c r="G5" s="2163"/>
      <c r="H5" s="2163"/>
      <c r="I5" s="2163"/>
      <c r="J5" s="2163"/>
      <c r="K5" s="2163"/>
      <c r="L5" s="2163"/>
      <c r="M5" s="2163"/>
      <c r="N5" s="1183"/>
      <c r="O5" s="1183"/>
      <c r="P5" s="1183"/>
      <c r="Q5" s="1195"/>
      <c r="AL5" s="805" t="s">
        <v>845</v>
      </c>
      <c r="AM5" s="805" t="s">
        <v>846</v>
      </c>
      <c r="AN5" s="367">
        <v>4</v>
      </c>
      <c r="AO5" s="367" t="s">
        <v>42</v>
      </c>
      <c r="AR5" s="367" t="s">
        <v>619</v>
      </c>
      <c r="AS5" s="367" t="s">
        <v>1045</v>
      </c>
      <c r="AT5" s="367" t="s">
        <v>620</v>
      </c>
      <c r="AZ5" s="2159"/>
      <c r="BA5" s="2159"/>
      <c r="BB5" s="2159"/>
      <c r="BC5" s="2159"/>
      <c r="BD5" s="2159"/>
      <c r="BE5" s="2159"/>
      <c r="BF5" s="2159"/>
      <c r="BG5" s="2159"/>
      <c r="BH5" s="2159"/>
      <c r="BI5" s="2159"/>
      <c r="BJ5" s="215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65" t="s">
        <v>708</v>
      </c>
      <c r="BA6" s="2165"/>
      <c r="BB6" s="2165"/>
      <c r="BC6" s="2165"/>
      <c r="BD6" s="2165"/>
      <c r="BE6" s="2165"/>
      <c r="BF6" s="2165"/>
      <c r="BG6" s="2165"/>
      <c r="BH6" s="2165"/>
      <c r="BI6" s="2165"/>
      <c r="BJ6" s="2165"/>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62"/>
      <c r="G7" s="2163"/>
      <c r="H7" s="2163"/>
      <c r="I7" s="2163"/>
      <c r="J7" s="2163"/>
      <c r="K7" s="2163"/>
      <c r="L7" s="2163"/>
      <c r="M7" s="2163"/>
      <c r="N7" s="1183"/>
      <c r="O7" s="1183"/>
      <c r="P7" s="1183"/>
      <c r="Q7" s="1195"/>
      <c r="AN7" s="367">
        <v>6</v>
      </c>
      <c r="AR7" s="367" t="s">
        <v>609</v>
      </c>
      <c r="AS7" s="367" t="s">
        <v>625</v>
      </c>
      <c r="AU7" s="367" t="s">
        <v>626</v>
      </c>
      <c r="AV7" s="367" t="s">
        <v>627</v>
      </c>
      <c r="AW7" s="367" t="s">
        <v>628</v>
      </c>
      <c r="AZ7" s="2165" t="s">
        <v>709</v>
      </c>
      <c r="BA7" s="2165"/>
      <c r="BB7" s="2165"/>
      <c r="BC7" s="2165"/>
      <c r="BD7" s="2165"/>
      <c r="BE7" s="2165"/>
      <c r="BF7" s="2165"/>
      <c r="BG7" s="2165"/>
      <c r="BH7" s="2165"/>
      <c r="BI7" s="2165"/>
      <c r="BJ7" s="2165"/>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66" t="s">
        <v>91</v>
      </c>
      <c r="G9" s="2167"/>
      <c r="H9" s="2167"/>
      <c r="I9" s="1184"/>
      <c r="J9" s="1798" t="s">
        <v>2</v>
      </c>
      <c r="K9" s="2166" t="s">
        <v>91</v>
      </c>
      <c r="L9" s="2168"/>
      <c r="M9" s="2168"/>
      <c r="N9" s="1185"/>
      <c r="O9" s="1186"/>
      <c r="P9" s="1185"/>
      <c r="Q9" s="1195"/>
      <c r="AN9" s="367">
        <v>8</v>
      </c>
      <c r="AR9" s="367" t="s">
        <v>631</v>
      </c>
      <c r="AS9" s="367" t="s">
        <v>632</v>
      </c>
      <c r="AZ9" s="2164" t="s">
        <v>710</v>
      </c>
      <c r="BA9" s="2164"/>
      <c r="BB9" s="2164"/>
      <c r="BC9" s="2164"/>
      <c r="BD9" s="2164"/>
      <c r="BE9" s="2164"/>
      <c r="BF9" s="2164"/>
      <c r="BG9" s="2164"/>
      <c r="BH9" s="2164"/>
      <c r="BI9" s="2164"/>
      <c r="BJ9" s="2164"/>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64" t="s">
        <v>711</v>
      </c>
      <c r="BA10" s="2164"/>
      <c r="BB10" s="2164"/>
      <c r="BC10" s="2164"/>
      <c r="BD10" s="2164"/>
      <c r="BE10" s="2164"/>
      <c r="BF10" s="2164"/>
      <c r="BG10" s="2164"/>
      <c r="BH10" s="2164"/>
      <c r="BI10" s="2164"/>
      <c r="BJ10" s="2164"/>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66" t="s">
        <v>91</v>
      </c>
      <c r="G11" s="2167"/>
      <c r="H11" s="2167"/>
      <c r="I11" s="1184"/>
      <c r="J11" s="1798" t="s">
        <v>4</v>
      </c>
      <c r="K11" s="2166" t="s">
        <v>91</v>
      </c>
      <c r="L11" s="2168"/>
      <c r="M11" s="2168"/>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4491</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69" t="s">
        <v>712</v>
      </c>
      <c r="BA12" s="2169"/>
      <c r="BB12" s="2169"/>
      <c r="BC12" s="2169"/>
      <c r="BD12" s="2169"/>
      <c r="BE12" s="2169"/>
      <c r="BF12" s="2169"/>
      <c r="BG12" s="2169"/>
      <c r="BH12" s="2169"/>
      <c r="BI12" s="2169"/>
      <c r="BJ12" s="2169"/>
      <c r="BN12" s="430"/>
      <c r="BO12" s="430"/>
      <c r="BP12" s="1164"/>
      <c r="BQ12" s="430"/>
      <c r="BR12" s="430"/>
      <c r="BS12" s="430"/>
      <c r="BT12" s="1165" t="s">
        <v>1138</v>
      </c>
      <c r="BU12" s="1165"/>
      <c r="BV12" s="1165" t="s">
        <v>722</v>
      </c>
      <c r="BW12" s="1165"/>
      <c r="BX12" s="1165" t="s">
        <v>723</v>
      </c>
      <c r="BY12" s="1165"/>
    </row>
    <row r="13" spans="1:114" ht="20.25" customHeight="1" x14ac:dyDescent="0.45">
      <c r="A13" s="1480">
        <v>26101501</v>
      </c>
      <c r="B13" s="1468"/>
      <c r="C13" s="1474"/>
      <c r="D13" s="1183"/>
      <c r="E13" s="1800"/>
      <c r="F13" s="2171" t="s">
        <v>6</v>
      </c>
      <c r="G13" s="2172"/>
      <c r="H13" s="2172"/>
      <c r="I13" s="1182"/>
      <c r="J13" s="1800"/>
      <c r="K13" s="2171" t="s">
        <v>7</v>
      </c>
      <c r="L13" s="2172"/>
      <c r="M13" s="2172"/>
      <c r="N13" s="1182"/>
      <c r="O13" s="1183"/>
      <c r="P13" s="1183"/>
      <c r="Q13" s="1195"/>
      <c r="AN13" s="367">
        <v>12</v>
      </c>
      <c r="AR13" s="367" t="s">
        <v>640</v>
      </c>
      <c r="AS13" s="367" t="s">
        <v>641</v>
      </c>
      <c r="AU13" s="367" t="s">
        <v>642</v>
      </c>
      <c r="AZ13" s="2170" t="s">
        <v>45</v>
      </c>
      <c r="BA13" s="2175" t="s">
        <v>760</v>
      </c>
      <c r="BB13" s="2176"/>
      <c r="BC13" s="2176"/>
      <c r="BD13" s="2177"/>
      <c r="BE13" s="2170" t="s">
        <v>713</v>
      </c>
      <c r="BF13" s="2170" t="s">
        <v>714</v>
      </c>
      <c r="BG13" s="2181" t="s">
        <v>49</v>
      </c>
      <c r="BH13" s="2170" t="s">
        <v>761</v>
      </c>
      <c r="BI13" s="2170" t="s">
        <v>50</v>
      </c>
      <c r="BJ13" s="2170"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73">
        <v>46023</v>
      </c>
      <c r="G14" s="2174"/>
      <c r="H14" s="2174"/>
      <c r="I14" s="1183"/>
      <c r="J14" s="1801"/>
      <c r="K14" s="2173">
        <v>46387</v>
      </c>
      <c r="L14" s="2174"/>
      <c r="M14" s="2174"/>
      <c r="N14" s="1183"/>
      <c r="O14" s="1183"/>
      <c r="P14" s="1183"/>
      <c r="Q14" s="1195"/>
      <c r="AR14" s="367" t="s">
        <v>643</v>
      </c>
      <c r="AS14" s="367" t="s">
        <v>644</v>
      </c>
      <c r="AT14" s="367" t="s">
        <v>645</v>
      </c>
      <c r="AU14" s="367" t="s">
        <v>642</v>
      </c>
      <c r="AZ14" s="2170"/>
      <c r="BA14" s="2178"/>
      <c r="BB14" s="2179"/>
      <c r="BC14" s="2179"/>
      <c r="BD14" s="2180"/>
      <c r="BE14" s="2170"/>
      <c r="BF14" s="2170"/>
      <c r="BG14" s="2182"/>
      <c r="BH14" s="2170"/>
      <c r="BI14" s="2170"/>
      <c r="BJ14" s="2170"/>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0"/>
      <c r="BA15" s="1166" t="s">
        <v>12</v>
      </c>
      <c r="BB15" s="1166" t="s">
        <v>46</v>
      </c>
      <c r="BC15" s="1166" t="s">
        <v>715</v>
      </c>
      <c r="BD15" s="1166" t="s">
        <v>757</v>
      </c>
      <c r="BE15" s="2170"/>
      <c r="BF15" s="2170"/>
      <c r="BG15" s="2183"/>
      <c r="BH15" s="2170"/>
      <c r="BI15" s="2170"/>
      <c r="BJ15" s="2170"/>
      <c r="BP15" s="368"/>
      <c r="BR15" s="431"/>
    </row>
    <row r="16" spans="1:114" ht="23.5" customHeight="1" x14ac:dyDescent="0.45">
      <c r="A16" s="1469"/>
      <c r="B16" s="1468"/>
      <c r="C16" s="1474"/>
      <c r="D16" s="1183"/>
      <c r="E16" s="1798" t="s">
        <v>44</v>
      </c>
      <c r="F16" s="1802"/>
      <c r="G16" s="1183"/>
      <c r="H16" s="1183"/>
      <c r="I16" s="1183"/>
      <c r="J16" s="1798" t="s">
        <v>43</v>
      </c>
      <c r="K16" s="2186" t="s">
        <v>6053</v>
      </c>
      <c r="L16" s="2187"/>
      <c r="M16" s="218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65"/>
      <c r="BI17" s="2165"/>
      <c r="BJ17" s="2165"/>
      <c r="BP17" s="368"/>
      <c r="BR17" s="431"/>
    </row>
    <row r="18" spans="1:70" ht="23.5" customHeight="1" x14ac:dyDescent="0.45">
      <c r="D18" s="1189"/>
      <c r="E18" s="1798" t="s">
        <v>2519</v>
      </c>
      <c r="F18" s="2190" t="s">
        <v>91</v>
      </c>
      <c r="G18" s="2167"/>
      <c r="H18" s="2167"/>
      <c r="I18" s="1183"/>
      <c r="J18" s="1798" t="s">
        <v>2673</v>
      </c>
      <c r="K18" s="2188" t="s">
        <v>2674</v>
      </c>
      <c r="L18" s="2189"/>
      <c r="M18" s="2189"/>
      <c r="N18" s="1183"/>
      <c r="O18" s="1183"/>
      <c r="P18" s="1183"/>
      <c r="Q18" s="1195"/>
      <c r="AM18" s="495">
        <v>10</v>
      </c>
      <c r="AN18" s="537"/>
      <c r="AR18" s="367" t="b">
        <v>1</v>
      </c>
      <c r="AS18" s="367" t="s">
        <v>1406</v>
      </c>
      <c r="AZ18" s="537"/>
      <c r="BA18" s="537"/>
      <c r="BB18" s="537"/>
      <c r="BC18" s="537"/>
      <c r="BD18" s="537"/>
      <c r="BE18" s="537"/>
      <c r="BF18" s="537"/>
      <c r="BG18" s="537"/>
      <c r="BH18" s="2165"/>
      <c r="BI18" s="2165"/>
      <c r="BJ18" s="2165"/>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95" t="s">
        <v>2570</v>
      </c>
      <c r="F21" s="2196"/>
      <c r="G21" s="2196"/>
      <c r="H21" s="1183"/>
      <c r="I21" s="2195" t="s">
        <v>8</v>
      </c>
      <c r="J21" s="2196"/>
      <c r="K21" s="2196"/>
      <c r="L21" s="1183"/>
      <c r="M21" s="2195" t="s">
        <v>9</v>
      </c>
      <c r="N21" s="2196"/>
      <c r="O21" s="2196"/>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59" t="s">
        <v>716</v>
      </c>
      <c r="BA22" s="2159"/>
      <c r="BB22" s="2159"/>
      <c r="BC22" s="2159"/>
      <c r="BD22" s="2159"/>
      <c r="BE22" s="2159"/>
      <c r="BF22" s="2159"/>
      <c r="BG22" s="2159"/>
      <c r="BH22" s="2159"/>
      <c r="BI22" s="2159"/>
      <c r="BJ22" s="2159"/>
      <c r="BK22" s="2159"/>
      <c r="BP22" s="368"/>
      <c r="BR22" s="431"/>
    </row>
    <row r="23" spans="1:70" ht="10.5" customHeight="1" x14ac:dyDescent="0.45">
      <c r="D23" s="1189"/>
      <c r="E23" s="2191"/>
      <c r="F23" s="2191"/>
      <c r="G23" s="2192"/>
      <c r="H23" s="1903"/>
      <c r="I23" s="2191"/>
      <c r="J23" s="2191"/>
      <c r="K23" s="2192"/>
      <c r="L23" s="1903"/>
      <c r="M23" s="2191"/>
      <c r="N23" s="2191"/>
      <c r="O23" s="2192"/>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93"/>
      <c r="F24" s="2193"/>
      <c r="G24" s="2194"/>
      <c r="H24" s="1903"/>
      <c r="I24" s="2193"/>
      <c r="J24" s="2193"/>
      <c r="K24" s="2194"/>
      <c r="L24" s="1903"/>
      <c r="M24" s="2193"/>
      <c r="N24" s="2193"/>
      <c r="O24" s="2194"/>
      <c r="P24" s="1183"/>
      <c r="Q24" s="1195"/>
      <c r="AM24" s="431" t="s">
        <v>291</v>
      </c>
      <c r="AN24" s="367" t="s">
        <v>1085</v>
      </c>
      <c r="AO24" s="367" t="s">
        <v>1037</v>
      </c>
      <c r="AZ24" s="2165" t="s">
        <v>708</v>
      </c>
      <c r="BA24" s="2165"/>
      <c r="BB24" s="2165"/>
      <c r="BC24" s="2165"/>
      <c r="BD24" s="2165"/>
      <c r="BE24" s="2165"/>
      <c r="BF24" s="2165"/>
      <c r="BG24" s="2165"/>
      <c r="BH24" s="2165"/>
      <c r="BI24" s="2165"/>
      <c r="BJ24" s="2165"/>
      <c r="BK24" s="2165"/>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65" t="s">
        <v>717</v>
      </c>
      <c r="BA25" s="2165"/>
      <c r="BB25" s="2165"/>
      <c r="BC25" s="2165"/>
      <c r="BD25" s="2165"/>
      <c r="BE25" s="2165"/>
      <c r="BF25" s="2165"/>
      <c r="BG25" s="2165"/>
      <c r="BH25" s="2165"/>
      <c r="BI25" s="2165"/>
      <c r="BJ25" s="2165"/>
      <c r="BK25" s="2165"/>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64" t="s">
        <v>710</v>
      </c>
      <c r="BA27" s="2164"/>
      <c r="BB27" s="2164"/>
      <c r="BC27" s="2164"/>
      <c r="BD27" s="2164"/>
      <c r="BE27" s="2164"/>
      <c r="BF27" s="2164"/>
      <c r="BG27" s="2164"/>
      <c r="BH27" s="2164"/>
      <c r="BI27" s="2164"/>
      <c r="BJ27" s="2164"/>
      <c r="BK27" s="2164"/>
      <c r="BP27" s="368"/>
      <c r="BR27" s="431"/>
    </row>
    <row r="28" spans="1:70" ht="17.5" customHeight="1" x14ac:dyDescent="0.45">
      <c r="D28" s="1329"/>
      <c r="E28" s="1330"/>
      <c r="F28" s="2156" t="s">
        <v>2675</v>
      </c>
      <c r="G28" s="2157"/>
      <c r="H28" s="2157"/>
      <c r="I28" s="2157"/>
      <c r="J28" s="2157"/>
      <c r="K28" s="2157"/>
      <c r="L28" s="2157"/>
      <c r="M28" s="1330"/>
      <c r="N28" s="1331"/>
      <c r="O28" s="1331"/>
      <c r="P28" s="1331"/>
      <c r="Q28" s="1332"/>
      <c r="AR28" s="1174">
        <v>2</v>
      </c>
      <c r="AS28" s="1174" t="s">
        <v>3077</v>
      </c>
      <c r="AZ28" s="2164" t="s">
        <v>711</v>
      </c>
      <c r="BA28" s="2164"/>
      <c r="BB28" s="2164"/>
      <c r="BC28" s="2164"/>
      <c r="BD28" s="2164"/>
      <c r="BE28" s="2164"/>
      <c r="BF28" s="2164"/>
      <c r="BG28" s="2164"/>
      <c r="BH28" s="2164"/>
      <c r="BI28" s="2164"/>
      <c r="BJ28" s="2164"/>
      <c r="BK28" s="2164"/>
      <c r="BP28" s="368"/>
      <c r="BR28" s="431"/>
    </row>
    <row r="29" spans="1:70" ht="18" customHeight="1" x14ac:dyDescent="0.45">
      <c r="D29" s="651"/>
      <c r="E29" s="1328"/>
      <c r="F29" s="2158"/>
      <c r="G29" s="2158"/>
      <c r="H29" s="2158"/>
      <c r="I29" s="2158"/>
      <c r="J29" s="2158"/>
      <c r="K29" s="2158"/>
      <c r="L29" s="2158"/>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85" t="s">
        <v>712</v>
      </c>
      <c r="BA30" s="2185"/>
      <c r="BB30" s="2185"/>
      <c r="BC30" s="2185"/>
      <c r="BD30" s="2185"/>
      <c r="BE30" s="2185"/>
      <c r="BF30" s="2185"/>
      <c r="BG30" s="2185"/>
      <c r="BH30" s="2185"/>
      <c r="BI30" s="2185"/>
      <c r="BJ30" s="2185"/>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0" t="s">
        <v>45</v>
      </c>
      <c r="BA31" s="2175" t="s">
        <v>756</v>
      </c>
      <c r="BB31" s="2176"/>
      <c r="BC31" s="2176"/>
      <c r="BD31" s="2177"/>
      <c r="BE31" s="2170" t="s">
        <v>47</v>
      </c>
      <c r="BF31" s="2170" t="s">
        <v>48</v>
      </c>
      <c r="BG31" s="2181" t="s">
        <v>49</v>
      </c>
      <c r="BH31" s="2170" t="s">
        <v>758</v>
      </c>
      <c r="BI31" s="2184" t="s">
        <v>20</v>
      </c>
      <c r="BJ31" s="2184" t="s">
        <v>759</v>
      </c>
      <c r="BK31" s="2181"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0"/>
      <c r="BA32" s="2178"/>
      <c r="BB32" s="2179"/>
      <c r="BC32" s="2179"/>
      <c r="BD32" s="2180"/>
      <c r="BE32" s="2170"/>
      <c r="BF32" s="2170"/>
      <c r="BG32" s="2182"/>
      <c r="BH32" s="2170"/>
      <c r="BI32" s="2184"/>
      <c r="BJ32" s="2184"/>
      <c r="BK32" s="2182"/>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0"/>
      <c r="BA33" s="1166" t="s">
        <v>12</v>
      </c>
      <c r="BB33" s="1166" t="s">
        <v>46</v>
      </c>
      <c r="BC33" s="1166" t="s">
        <v>715</v>
      </c>
      <c r="BD33" s="1166" t="s">
        <v>757</v>
      </c>
      <c r="BE33" s="2170"/>
      <c r="BF33" s="2170"/>
      <c r="BG33" s="2183"/>
      <c r="BH33" s="2170"/>
      <c r="BI33" s="2184"/>
      <c r="BJ33" s="2184"/>
      <c r="BK33" s="2183"/>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J42" s="2136">
        <v>0</v>
      </c>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J42"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5766</v>
      </c>
      <c r="I4" s="379"/>
      <c r="J4" s="379"/>
      <c r="K4" s="379"/>
      <c r="L4" s="379"/>
      <c r="M4" s="379"/>
      <c r="N4" s="379"/>
      <c r="O4" s="379"/>
      <c r="P4" s="379"/>
      <c r="Q4" s="379"/>
      <c r="R4" s="379"/>
      <c r="S4" s="379"/>
      <c r="T4" s="379"/>
      <c r="V4" s="2087" t="s">
        <v>5767</v>
      </c>
    </row>
    <row r="5" spans="2:22" x14ac:dyDescent="0.45">
      <c r="B5" s="1923" t="s">
        <v>1865</v>
      </c>
      <c r="C5" s="1492">
        <v>1</v>
      </c>
      <c r="D5" s="1492" t="s">
        <v>2392</v>
      </c>
      <c r="E5" s="1492">
        <v>1111</v>
      </c>
      <c r="F5" s="583">
        <v>5111</v>
      </c>
      <c r="H5" s="2197" t="s">
        <v>32</v>
      </c>
      <c r="I5" s="2197" t="s">
        <v>5768</v>
      </c>
      <c r="J5" s="2197"/>
      <c r="K5" s="2197"/>
      <c r="L5" s="2197"/>
      <c r="M5" s="2198" t="s">
        <v>5769</v>
      </c>
      <c r="N5" s="2198"/>
      <c r="O5" s="2198"/>
      <c r="P5" s="2198"/>
      <c r="Q5" s="2199" t="s">
        <v>5770</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5771</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5772</v>
      </c>
      <c r="I22" s="379"/>
      <c r="J22" s="379"/>
      <c r="K22" s="379"/>
      <c r="L22" s="379"/>
      <c r="M22" s="379"/>
      <c r="N22" s="379"/>
      <c r="O22" s="379"/>
      <c r="P22" s="379"/>
      <c r="Q22" s="379"/>
      <c r="R22" s="379"/>
      <c r="S22" s="379"/>
      <c r="T22" s="379"/>
      <c r="V22" s="2087" t="s">
        <v>5767</v>
      </c>
    </row>
    <row r="23" spans="2:22" x14ac:dyDescent="0.45">
      <c r="B23" s="613"/>
      <c r="C23" s="392"/>
      <c r="D23" s="392"/>
      <c r="E23" s="392"/>
      <c r="F23" s="583"/>
      <c r="H23" s="2197" t="s">
        <v>32</v>
      </c>
      <c r="I23" s="2197" t="s">
        <v>5773</v>
      </c>
      <c r="J23" s="2197"/>
      <c r="K23" s="2197"/>
      <c r="L23" s="2197"/>
      <c r="M23" s="2198" t="s">
        <v>5774</v>
      </c>
      <c r="N23" s="2198"/>
      <c r="O23" s="2198"/>
      <c r="P23" s="2198"/>
      <c r="Q23" s="2199" t="s">
        <v>5770</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5771</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4384</v>
      </c>
    </row>
    <row r="3" spans="1:10" x14ac:dyDescent="0.45">
      <c r="A3" s="1315"/>
    </row>
    <row r="5" spans="1:10" x14ac:dyDescent="0.45">
      <c r="A5" s="434" t="s">
        <v>45</v>
      </c>
      <c r="B5" s="435" t="s">
        <v>2389</v>
      </c>
      <c r="C5" s="435" t="s">
        <v>4385</v>
      </c>
      <c r="D5" s="435" t="s">
        <v>4386</v>
      </c>
      <c r="E5" s="435" t="s">
        <v>4387</v>
      </c>
      <c r="F5" s="436" t="s">
        <v>4388</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5846</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5847</v>
      </c>
      <c r="AD6" s="642" t="s">
        <v>5848</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4480</v>
      </c>
      <c r="G4" s="431"/>
      <c r="I4" s="496">
        <f>+SUBTOTAL(9,I8:I1478)</f>
        <v>0</v>
      </c>
      <c r="J4" s="472"/>
      <c r="K4" s="496">
        <f>+SUBTOTAL(9,K8:K1478)</f>
        <v>0</v>
      </c>
      <c r="R4" s="496">
        <f>+SUBTOTAL(9,R8:R1478)</f>
        <v>0</v>
      </c>
      <c r="S4" s="1886" t="s">
        <v>4473</v>
      </c>
      <c r="T4" s="2214" t="s">
        <v>74</v>
      </c>
      <c r="U4" s="2214"/>
      <c r="V4" s="2214"/>
      <c r="W4" s="2214"/>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2" t="s">
        <v>4467</v>
      </c>
      <c r="T5" s="2204" t="s">
        <v>482</v>
      </c>
      <c r="U5" s="2204" t="s">
        <v>483</v>
      </c>
      <c r="V5" s="2204" t="s">
        <v>484</v>
      </c>
      <c r="W5" s="2204" t="s">
        <v>1879</v>
      </c>
    </row>
    <row r="6" spans="1:27" x14ac:dyDescent="0.45">
      <c r="A6" s="2215"/>
      <c r="B6" s="2211"/>
      <c r="C6" s="2211"/>
      <c r="D6" s="2211"/>
      <c r="E6" s="2217"/>
      <c r="F6" s="2211"/>
      <c r="G6" s="2211"/>
      <c r="H6" s="2211"/>
      <c r="I6" s="2211"/>
      <c r="J6" s="2211"/>
      <c r="K6" s="2211"/>
      <c r="L6" s="2211"/>
      <c r="M6" s="2211" t="s">
        <v>30</v>
      </c>
      <c r="N6" s="2211"/>
      <c r="O6" s="2211" t="s">
        <v>31</v>
      </c>
      <c r="P6" s="2211"/>
      <c r="Q6" s="2211"/>
      <c r="R6" s="2211"/>
      <c r="S6" s="2213" t="s">
        <v>4468</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5764</v>
      </c>
      <c r="J1" s="1823" t="s">
        <v>5765</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4480</v>
      </c>
      <c r="I4" s="496">
        <f>+SUBTOTAL(9,I8:I1478)</f>
        <v>0</v>
      </c>
      <c r="K4" s="496">
        <f>+SUBTOTAL(9,K8:K1478)</f>
        <v>0</v>
      </c>
      <c r="R4" s="496">
        <f>+SUBTOTAL(9,R8:R1478)</f>
        <v>0</v>
      </c>
      <c r="T4" s="1886" t="s">
        <v>4473</v>
      </c>
      <c r="U4" s="2219" t="s">
        <v>74</v>
      </c>
      <c r="V4" s="2220"/>
      <c r="W4" s="2220"/>
      <c r="X4" s="2220"/>
      <c r="Y4" s="2221"/>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2" t="s">
        <v>4467</v>
      </c>
      <c r="U5" s="2204" t="s">
        <v>482</v>
      </c>
      <c r="V5" s="2204" t="s">
        <v>600</v>
      </c>
      <c r="W5" s="2204" t="s">
        <v>484</v>
      </c>
      <c r="X5" s="2204" t="s">
        <v>601</v>
      </c>
      <c r="Y5" s="2204" t="s">
        <v>1879</v>
      </c>
      <c r="AA5" s="490" t="s">
        <v>796</v>
      </c>
      <c r="AB5" s="490"/>
      <c r="AC5" s="490"/>
    </row>
    <row r="6" spans="1:29" x14ac:dyDescent="0.45">
      <c r="A6" s="2215"/>
      <c r="B6" s="2211"/>
      <c r="C6" s="2211"/>
      <c r="D6" s="2211"/>
      <c r="E6" s="2217"/>
      <c r="F6" s="2211"/>
      <c r="G6" s="2211"/>
      <c r="H6" s="2211"/>
      <c r="I6" s="2218"/>
      <c r="J6" s="2211"/>
      <c r="K6" s="2218"/>
      <c r="L6" s="2211"/>
      <c r="M6" s="2211" t="s">
        <v>30</v>
      </c>
      <c r="N6" s="2211"/>
      <c r="O6" s="2211" t="s">
        <v>31</v>
      </c>
      <c r="P6" s="2211"/>
      <c r="Q6" s="2211"/>
      <c r="R6" s="2211"/>
      <c r="S6" s="2211"/>
      <c r="T6" s="2223" t="s">
        <v>4468</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02E6157B-8E05-493F-91AB-6884849E28CC}"/>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5764</v>
      </c>
      <c r="J1" s="1823" t="s">
        <v>5765</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5"/>
      <c r="D6" s="2211"/>
      <c r="E6" s="2211"/>
      <c r="F6" s="2211"/>
      <c r="G6" s="2211"/>
      <c r="H6" s="2211"/>
      <c r="I6" s="2211"/>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5"/>
      <c r="D6" s="2217"/>
      <c r="E6" s="2211"/>
      <c r="F6" s="2211"/>
      <c r="G6" s="2211"/>
      <c r="H6" s="2211"/>
      <c r="I6" s="2211"/>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4489</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5"/>
      <c r="C11" s="2211"/>
      <c r="D11" s="2211"/>
      <c r="E11" s="2211"/>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4489</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5"/>
      <c r="D14" s="2211"/>
      <c r="E14" s="2211"/>
      <c r="F14" s="2211"/>
      <c r="G14" s="2211"/>
      <c r="H14" s="2211"/>
      <c r="I14" s="2211"/>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32">
        <v>1</v>
      </c>
      <c r="Z6" s="2228">
        <v>2</v>
      </c>
      <c r="AA6" s="2228">
        <v>3</v>
      </c>
      <c r="AB6" s="2228">
        <v>4</v>
      </c>
      <c r="AC6" s="2228">
        <v>5</v>
      </c>
      <c r="AD6" s="2228">
        <v>6</v>
      </c>
      <c r="AE6" s="2228">
        <v>7</v>
      </c>
      <c r="AF6" s="2228">
        <v>8</v>
      </c>
      <c r="AG6" s="2228">
        <v>9</v>
      </c>
      <c r="AH6" s="2228">
        <v>10</v>
      </c>
      <c r="AI6" s="2228">
        <v>11</v>
      </c>
      <c r="AJ6" s="2230">
        <v>12</v>
      </c>
    </row>
    <row r="7" spans="2:36" ht="32" x14ac:dyDescent="0.45">
      <c r="B7" s="2215"/>
      <c r="C7" s="2211"/>
      <c r="D7" s="2211"/>
      <c r="E7" s="2211"/>
      <c r="F7" s="2211"/>
      <c r="G7" s="2211"/>
      <c r="H7" s="2211"/>
      <c r="I7" s="2211"/>
      <c r="J7" s="2211"/>
      <c r="K7" s="2211"/>
      <c r="L7" s="2211"/>
      <c r="M7" s="2211"/>
      <c r="N7" s="2211"/>
      <c r="O7" s="2211"/>
      <c r="P7" s="474" t="s">
        <v>104</v>
      </c>
      <c r="Q7" s="474" t="s">
        <v>359</v>
      </c>
      <c r="R7" s="474" t="s">
        <v>701</v>
      </c>
      <c r="S7" s="2211"/>
      <c r="T7" s="2211"/>
      <c r="U7" s="474" t="s">
        <v>2360</v>
      </c>
      <c r="V7" s="474" t="s">
        <v>1212</v>
      </c>
      <c r="W7" s="476" t="s">
        <v>2361</v>
      </c>
      <c r="X7" s="581"/>
      <c r="Y7" s="2233"/>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0" t="s">
        <v>2668</v>
      </c>
      <c r="E8" s="2240"/>
      <c r="F8" s="2240"/>
      <c r="G8" s="2240"/>
      <c r="H8" s="2240"/>
      <c r="I8" s="2240"/>
      <c r="J8" s="2240"/>
      <c r="K8" s="2240"/>
      <c r="L8" s="2240"/>
      <c r="M8" s="2240"/>
      <c r="N8" s="2240"/>
      <c r="O8" s="2240"/>
      <c r="P8" s="2240"/>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41" t="s">
        <v>98</v>
      </c>
      <c r="E12" s="2241"/>
      <c r="F12" s="2241" t="s">
        <v>606</v>
      </c>
      <c r="G12" s="2241" t="s">
        <v>364</v>
      </c>
      <c r="H12" s="2241" t="s">
        <v>365</v>
      </c>
      <c r="I12" s="2241" t="s">
        <v>607</v>
      </c>
      <c r="J12" s="2241" t="s">
        <v>368</v>
      </c>
      <c r="K12" s="2241" t="s">
        <v>605</v>
      </c>
      <c r="L12" s="2241" t="s">
        <v>366</v>
      </c>
      <c r="M12" s="2241" t="s">
        <v>367</v>
      </c>
      <c r="N12" s="2241" t="s">
        <v>369</v>
      </c>
      <c r="O12" s="2241" t="s">
        <v>859</v>
      </c>
      <c r="P12" s="2237" t="s">
        <v>22</v>
      </c>
      <c r="R12" s="2234" t="s">
        <v>1866</v>
      </c>
      <c r="S12" s="2241"/>
      <c r="T12" s="2241"/>
      <c r="U12" s="2241"/>
      <c r="V12" s="2241"/>
      <c r="W12" s="2241"/>
      <c r="X12" s="2241"/>
      <c r="Y12" s="2241"/>
      <c r="Z12" s="2241"/>
      <c r="AA12" s="2241"/>
      <c r="AB12" s="2241"/>
      <c r="AC12" s="2237"/>
    </row>
    <row r="13" spans="3:29" x14ac:dyDescent="0.45">
      <c r="C13" s="2235"/>
      <c r="D13" s="2242" t="s">
        <v>362</v>
      </c>
      <c r="E13" s="2242" t="s">
        <v>363</v>
      </c>
      <c r="F13" s="2242"/>
      <c r="G13" s="2242"/>
      <c r="H13" s="2242"/>
      <c r="I13" s="2242"/>
      <c r="J13" s="2242"/>
      <c r="K13" s="2242"/>
      <c r="L13" s="2242"/>
      <c r="M13" s="2242"/>
      <c r="N13" s="2242"/>
      <c r="O13" s="2242"/>
      <c r="P13" s="2238"/>
      <c r="R13" s="2244">
        <v>1</v>
      </c>
      <c r="S13" s="2246">
        <v>2</v>
      </c>
      <c r="T13" s="2246">
        <v>3</v>
      </c>
      <c r="U13" s="2246">
        <v>4</v>
      </c>
      <c r="V13" s="2246">
        <v>5</v>
      </c>
      <c r="W13" s="2246">
        <v>6</v>
      </c>
      <c r="X13" s="2246">
        <v>7</v>
      </c>
      <c r="Y13" s="2246">
        <v>8</v>
      </c>
      <c r="Z13" s="2246">
        <v>9</v>
      </c>
      <c r="AA13" s="2246">
        <v>10</v>
      </c>
      <c r="AB13" s="2246">
        <v>11</v>
      </c>
      <c r="AC13" s="2248">
        <v>12</v>
      </c>
    </row>
    <row r="14" spans="3:29" x14ac:dyDescent="0.45">
      <c r="C14" s="2236"/>
      <c r="D14" s="2243"/>
      <c r="E14" s="2243"/>
      <c r="F14" s="2243"/>
      <c r="G14" s="2243"/>
      <c r="H14" s="2243"/>
      <c r="I14" s="2243"/>
      <c r="J14" s="2243"/>
      <c r="K14" s="2243"/>
      <c r="L14" s="2243"/>
      <c r="M14" s="2243"/>
      <c r="N14" s="2243"/>
      <c r="O14" s="2243"/>
      <c r="P14" s="2239"/>
      <c r="R14" s="2245"/>
      <c r="S14" s="2247"/>
      <c r="T14" s="2247"/>
      <c r="U14" s="2247"/>
      <c r="V14" s="2247"/>
      <c r="W14" s="2247"/>
      <c r="X14" s="2247"/>
      <c r="Y14" s="2247"/>
      <c r="Z14" s="2247"/>
      <c r="AA14" s="2247"/>
      <c r="AB14" s="2247"/>
      <c r="AC14" s="2249"/>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4" t="s">
        <v>1443</v>
      </c>
      <c r="H1" s="2254"/>
      <c r="I1" s="2255"/>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6">
        <v>12</v>
      </c>
      <c r="H2" s="2256"/>
      <c r="I2" s="2257"/>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0" t="str">
        <f>"SỔ THEO DÕI VÀ TRÍCH KHẤU HAO TSCĐ "&amp;IF($G$1="All","",RIGHT($G$1,LEN($G$1)-5)&amp;" ")&amp;"NĂM "&amp;YEAR(KB_Den)</f>
        <v>SỔ THEO DÕI VÀ TRÍCH KHẤU HAO TSCĐ NĂM 2026</v>
      </c>
      <c r="D8" s="2240"/>
      <c r="E8" s="2240"/>
      <c r="F8" s="2240"/>
      <c r="G8" s="2240"/>
      <c r="H8" s="2240"/>
      <c r="I8" s="2240"/>
      <c r="J8" s="2240"/>
      <c r="K8" s="2240"/>
      <c r="L8" s="2240"/>
      <c r="M8" s="2240"/>
      <c r="N8" s="2240"/>
      <c r="O8" s="2240"/>
      <c r="P8" s="2240"/>
      <c r="Q8" s="2240"/>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41" t="s">
        <v>343</v>
      </c>
      <c r="C10" s="2241" t="s">
        <v>344</v>
      </c>
      <c r="D10" s="2241" t="s">
        <v>345</v>
      </c>
      <c r="E10" s="2241"/>
      <c r="F10" s="2241"/>
      <c r="G10" s="2241"/>
      <c r="H10" s="2241"/>
      <c r="I10" s="2241"/>
      <c r="J10" s="2241"/>
      <c r="K10" s="2241" t="s">
        <v>346</v>
      </c>
      <c r="L10" s="2241"/>
      <c r="M10" s="2241"/>
      <c r="N10" s="2241"/>
      <c r="O10" s="2241" t="s">
        <v>347</v>
      </c>
      <c r="P10" s="2241"/>
      <c r="Q10" s="2241"/>
      <c r="R10" s="2241" t="s">
        <v>855</v>
      </c>
      <c r="S10" s="2241"/>
      <c r="T10" s="2237"/>
      <c r="V10" s="2234" t="s">
        <v>1867</v>
      </c>
      <c r="W10" s="2241"/>
      <c r="X10" s="2241"/>
      <c r="Y10" s="2241"/>
      <c r="Z10" s="2241"/>
      <c r="AA10" s="2241"/>
      <c r="AB10" s="2241"/>
      <c r="AC10" s="2241"/>
      <c r="AD10" s="2241"/>
      <c r="AE10" s="2241"/>
      <c r="AF10" s="2241"/>
      <c r="AG10" s="2237"/>
    </row>
    <row r="11" spans="1:33" x14ac:dyDescent="0.45">
      <c r="A11" s="2235"/>
      <c r="B11" s="2242"/>
      <c r="C11" s="2242"/>
      <c r="D11" s="2242" t="s">
        <v>98</v>
      </c>
      <c r="E11" s="2242"/>
      <c r="F11" s="2242" t="s">
        <v>348</v>
      </c>
      <c r="G11" s="2242" t="s">
        <v>349</v>
      </c>
      <c r="H11" s="2242" t="s">
        <v>350</v>
      </c>
      <c r="I11" s="2242" t="s">
        <v>351</v>
      </c>
      <c r="J11" s="2242" t="s">
        <v>352</v>
      </c>
      <c r="K11" s="2242" t="s">
        <v>353</v>
      </c>
      <c r="L11" s="2242"/>
      <c r="M11" s="2242"/>
      <c r="N11" s="2242" t="s">
        <v>354</v>
      </c>
      <c r="O11" s="2242" t="s">
        <v>98</v>
      </c>
      <c r="P11" s="2242"/>
      <c r="Q11" s="2242" t="s">
        <v>355</v>
      </c>
      <c r="R11" s="2250" t="s">
        <v>856</v>
      </c>
      <c r="S11" s="2250" t="s">
        <v>857</v>
      </c>
      <c r="T11" s="2252" t="s">
        <v>858</v>
      </c>
      <c r="V11" s="2244">
        <v>1</v>
      </c>
      <c r="W11" s="2246">
        <v>2</v>
      </c>
      <c r="X11" s="2246">
        <v>3</v>
      </c>
      <c r="Y11" s="2246">
        <v>4</v>
      </c>
      <c r="Z11" s="2246">
        <v>5</v>
      </c>
      <c r="AA11" s="2246">
        <v>6</v>
      </c>
      <c r="AB11" s="2246">
        <v>7</v>
      </c>
      <c r="AC11" s="2246">
        <v>8</v>
      </c>
      <c r="AD11" s="2246">
        <v>9</v>
      </c>
      <c r="AE11" s="2246">
        <v>10</v>
      </c>
      <c r="AF11" s="2246">
        <v>11</v>
      </c>
      <c r="AG11" s="2248">
        <v>12</v>
      </c>
    </row>
    <row r="12" spans="1:33" x14ac:dyDescent="0.45">
      <c r="A12" s="2235"/>
      <c r="B12" s="2242"/>
      <c r="C12" s="2242"/>
      <c r="D12" s="2242" t="s">
        <v>104</v>
      </c>
      <c r="E12" s="2242" t="s">
        <v>105</v>
      </c>
      <c r="F12" s="2242"/>
      <c r="G12" s="2242"/>
      <c r="H12" s="2242"/>
      <c r="I12" s="2242"/>
      <c r="J12" s="2242"/>
      <c r="K12" s="2242" t="s">
        <v>356</v>
      </c>
      <c r="L12" s="2242" t="s">
        <v>357</v>
      </c>
      <c r="M12" s="2242" t="s">
        <v>358</v>
      </c>
      <c r="N12" s="2242"/>
      <c r="O12" s="2242" t="s">
        <v>104</v>
      </c>
      <c r="P12" s="2242" t="s">
        <v>359</v>
      </c>
      <c r="Q12" s="2242"/>
      <c r="R12" s="2250"/>
      <c r="S12" s="2250"/>
      <c r="T12" s="2252"/>
      <c r="V12" s="2244"/>
      <c r="W12" s="2246"/>
      <c r="X12" s="2246"/>
      <c r="Y12" s="2246"/>
      <c r="Z12" s="2246"/>
      <c r="AA12" s="2246"/>
      <c r="AB12" s="2246"/>
      <c r="AC12" s="2246"/>
      <c r="AD12" s="2246"/>
      <c r="AE12" s="2246"/>
      <c r="AF12" s="2246"/>
      <c r="AG12" s="2248"/>
    </row>
    <row r="13" spans="1:33" x14ac:dyDescent="0.45">
      <c r="A13" s="2235"/>
      <c r="B13" s="2242"/>
      <c r="C13" s="2242"/>
      <c r="D13" s="2242"/>
      <c r="E13" s="2242"/>
      <c r="F13" s="2242"/>
      <c r="G13" s="2242"/>
      <c r="H13" s="2242"/>
      <c r="I13" s="2242"/>
      <c r="J13" s="2242"/>
      <c r="K13" s="2242"/>
      <c r="L13" s="2242"/>
      <c r="M13" s="2242"/>
      <c r="N13" s="2242"/>
      <c r="O13" s="2242"/>
      <c r="P13" s="2242"/>
      <c r="Q13" s="2242"/>
      <c r="R13" s="2250"/>
      <c r="S13" s="2250"/>
      <c r="T13" s="2252"/>
      <c r="V13" s="2244"/>
      <c r="W13" s="2246"/>
      <c r="X13" s="2246"/>
      <c r="Y13" s="2246"/>
      <c r="Z13" s="2246"/>
      <c r="AA13" s="2246"/>
      <c r="AB13" s="2246"/>
      <c r="AC13" s="2246"/>
      <c r="AD13" s="2246"/>
      <c r="AE13" s="2246"/>
      <c r="AF13" s="2246"/>
      <c r="AG13" s="2248"/>
    </row>
    <row r="14" spans="1:33" x14ac:dyDescent="0.45">
      <c r="A14" s="2236"/>
      <c r="B14" s="2243"/>
      <c r="C14" s="2243"/>
      <c r="D14" s="2243"/>
      <c r="E14" s="2243"/>
      <c r="F14" s="2243"/>
      <c r="G14" s="2243"/>
      <c r="H14" s="2243"/>
      <c r="I14" s="2243"/>
      <c r="J14" s="2243"/>
      <c r="K14" s="2243"/>
      <c r="L14" s="2243"/>
      <c r="M14" s="2243"/>
      <c r="N14" s="2243"/>
      <c r="O14" s="2243"/>
      <c r="P14" s="2243"/>
      <c r="Q14" s="2243"/>
      <c r="R14" s="2251"/>
      <c r="S14" s="2251"/>
      <c r="T14" s="2253"/>
      <c r="V14" s="2245"/>
      <c r="W14" s="2247"/>
      <c r="X14" s="2247"/>
      <c r="Y14" s="2247"/>
      <c r="Z14" s="2247"/>
      <c r="AA14" s="2247"/>
      <c r="AB14" s="2247"/>
      <c r="AC14" s="2247"/>
      <c r="AD14" s="2247"/>
      <c r="AE14" s="2247"/>
      <c r="AF14" s="2247"/>
      <c r="AG14" s="2249"/>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5"/>
      <c r="C6" s="2211"/>
      <c r="D6" s="2211"/>
      <c r="E6" s="474" t="s">
        <v>230</v>
      </c>
      <c r="F6" s="474" t="s">
        <v>231</v>
      </c>
      <c r="G6" s="474" t="s">
        <v>19</v>
      </c>
      <c r="H6" s="2211"/>
      <c r="I6" s="2225"/>
      <c r="J6" s="741"/>
      <c r="K6" s="2215"/>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5776</v>
      </c>
      <c r="N2" s="1823" t="s">
        <v>3516</v>
      </c>
      <c r="O2" s="1914"/>
      <c r="P2" s="1914"/>
      <c r="Q2" s="1914"/>
    </row>
    <row r="3" spans="1:17" ht="16" customHeight="1" x14ac:dyDescent="0.3"/>
    <row r="4" spans="1:17" ht="16" customHeight="1" x14ac:dyDescent="0.35">
      <c r="A4" s="1916" t="s">
        <v>5714</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5715</v>
      </c>
      <c r="E5" s="2260"/>
      <c r="F5" s="2260"/>
      <c r="G5" s="2260"/>
      <c r="H5" s="2260"/>
      <c r="I5" s="2259"/>
      <c r="J5" s="2266" t="s">
        <v>68</v>
      </c>
      <c r="K5" s="2266" t="s">
        <v>5717</v>
      </c>
      <c r="L5" s="2261" t="s">
        <v>5716</v>
      </c>
      <c r="M5" s="2262"/>
      <c r="N5" s="2262"/>
      <c r="O5" s="2262"/>
      <c r="P5" s="2262"/>
      <c r="Q5" s="2263"/>
    </row>
    <row r="6" spans="1:17" s="1909" customFormat="1" ht="14" customHeight="1" x14ac:dyDescent="0.3">
      <c r="A6" s="2265"/>
      <c r="B6" s="550" t="s">
        <v>512</v>
      </c>
      <c r="C6" s="474" t="s">
        <v>63</v>
      </c>
      <c r="D6" s="550" t="s">
        <v>5718</v>
      </c>
      <c r="E6" s="474" t="s">
        <v>5719</v>
      </c>
      <c r="F6" s="550" t="s">
        <v>1591</v>
      </c>
      <c r="G6" s="474" t="s">
        <v>230</v>
      </c>
      <c r="H6" s="550" t="s">
        <v>231</v>
      </c>
      <c r="I6" s="497" t="s">
        <v>19</v>
      </c>
      <c r="J6" s="2267"/>
      <c r="K6" s="2267"/>
      <c r="L6" s="2097" t="s">
        <v>5718</v>
      </c>
      <c r="M6" s="2098" t="s">
        <v>5719</v>
      </c>
      <c r="N6" s="2097" t="s">
        <v>1591</v>
      </c>
      <c r="O6" s="2098" t="s">
        <v>5720</v>
      </c>
      <c r="P6" s="2097" t="s">
        <v>5721</v>
      </c>
      <c r="Q6" s="2098" t="s">
        <v>5722</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5723</v>
      </c>
    </row>
    <row r="3" spans="2:4" x14ac:dyDescent="0.3">
      <c r="B3" s="1912" t="s">
        <v>5724</v>
      </c>
    </row>
    <row r="5" spans="2:4" x14ac:dyDescent="0.3">
      <c r="B5" s="1913" t="s">
        <v>5725</v>
      </c>
      <c r="C5" s="1913" t="s">
        <v>5726</v>
      </c>
      <c r="D5" s="1913" t="s">
        <v>5727</v>
      </c>
    </row>
    <row r="6" spans="2:4" x14ac:dyDescent="0.3">
      <c r="B6" s="1910" t="s">
        <v>5728</v>
      </c>
      <c r="C6" s="1910">
        <v>70</v>
      </c>
      <c r="D6" s="1910" t="s">
        <v>5729</v>
      </c>
    </row>
    <row r="7" spans="2:4" x14ac:dyDescent="0.3">
      <c r="B7" s="1910" t="s">
        <v>5730</v>
      </c>
      <c r="C7" s="1910">
        <v>15</v>
      </c>
      <c r="D7" s="1910" t="s">
        <v>5731</v>
      </c>
    </row>
    <row r="8" spans="2:4" x14ac:dyDescent="0.3">
      <c r="B8" s="1910" t="s">
        <v>5732</v>
      </c>
      <c r="C8" s="1910">
        <v>1</v>
      </c>
      <c r="D8" s="1910" t="s">
        <v>5733</v>
      </c>
    </row>
    <row r="9" spans="2:4" x14ac:dyDescent="0.3">
      <c r="B9" s="1910" t="s">
        <v>5734</v>
      </c>
      <c r="C9" s="1910">
        <v>4</v>
      </c>
      <c r="D9" s="1910" t="s">
        <v>5735</v>
      </c>
    </row>
    <row r="10" spans="2:4" x14ac:dyDescent="0.3">
      <c r="B10" s="1910" t="s">
        <v>5736</v>
      </c>
      <c r="C10" s="1910">
        <v>0</v>
      </c>
      <c r="D10" s="1910" t="s">
        <v>5737</v>
      </c>
    </row>
    <row r="11" spans="2:4" x14ac:dyDescent="0.3">
      <c r="B11" s="1910" t="s">
        <v>5748</v>
      </c>
      <c r="C11" s="1910">
        <v>1</v>
      </c>
      <c r="D11" s="1910" t="s">
        <v>5749</v>
      </c>
    </row>
    <row r="16" spans="2:4" x14ac:dyDescent="0.3">
      <c r="B16" s="364" t="s">
        <v>5738</v>
      </c>
    </row>
    <row r="17" spans="2:4" x14ac:dyDescent="0.3">
      <c r="B17" s="1912" t="s">
        <v>5739</v>
      </c>
    </row>
    <row r="18" spans="2:4" x14ac:dyDescent="0.3">
      <c r="B18" s="1913" t="s">
        <v>5740</v>
      </c>
      <c r="C18" s="1913" t="s">
        <v>5741</v>
      </c>
      <c r="D18" s="1913" t="s">
        <v>22</v>
      </c>
    </row>
    <row r="19" spans="2:4" x14ac:dyDescent="0.3">
      <c r="B19" s="1910" t="s">
        <v>5742</v>
      </c>
      <c r="C19" s="1910" t="s">
        <v>5743</v>
      </c>
      <c r="D19" s="1910" t="s">
        <v>5747</v>
      </c>
    </row>
    <row r="20" spans="2:4" x14ac:dyDescent="0.3">
      <c r="B20" s="1910" t="s">
        <v>5744</v>
      </c>
      <c r="C20" s="1910" t="s">
        <v>5743</v>
      </c>
      <c r="D20" s="1910"/>
    </row>
    <row r="21" spans="2:4" x14ac:dyDescent="0.3">
      <c r="B21" s="1910" t="s">
        <v>5745</v>
      </c>
      <c r="C21" s="1910" t="s">
        <v>5746</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5750</v>
      </c>
    </row>
    <row r="221" spans="2:4" x14ac:dyDescent="0.3">
      <c r="B221" s="1912" t="s">
        <v>5751</v>
      </c>
    </row>
    <row r="222" spans="2:4" x14ac:dyDescent="0.3">
      <c r="B222" s="1913" t="s">
        <v>5752</v>
      </c>
      <c r="C222" s="1913" t="s">
        <v>5753</v>
      </c>
      <c r="D222" s="1913" t="s">
        <v>22</v>
      </c>
    </row>
    <row r="223" spans="2:4" x14ac:dyDescent="0.3">
      <c r="B223" s="1910" t="s">
        <v>5754</v>
      </c>
      <c r="C223" s="1910" t="s">
        <v>5755</v>
      </c>
      <c r="D223" s="1910" t="s">
        <v>5756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41" t="s">
        <v>747</v>
      </c>
      <c r="D10" s="2241" t="s">
        <v>748</v>
      </c>
      <c r="E10" s="2241" t="s">
        <v>229</v>
      </c>
      <c r="F10" s="2241" t="s">
        <v>749</v>
      </c>
      <c r="G10" s="2241"/>
      <c r="H10" s="2241" t="s">
        <v>750</v>
      </c>
      <c r="I10" s="2241"/>
      <c r="J10" s="2241" t="s">
        <v>1413</v>
      </c>
      <c r="K10" s="2241"/>
      <c r="L10" s="2241" t="s">
        <v>750</v>
      </c>
      <c r="M10" s="2241"/>
      <c r="N10" s="2241" t="s">
        <v>1414</v>
      </c>
      <c r="O10" s="2241"/>
      <c r="P10" s="2241" t="s">
        <v>1414</v>
      </c>
      <c r="Q10" s="2241"/>
      <c r="R10" s="2241" t="s">
        <v>1414</v>
      </c>
      <c r="S10" s="2241"/>
      <c r="T10" s="2241" t="s">
        <v>502</v>
      </c>
      <c r="U10" s="2241"/>
      <c r="V10" s="2241" t="s">
        <v>751</v>
      </c>
      <c r="W10" s="2237" t="s">
        <v>68</v>
      </c>
      <c r="Y10" s="1241"/>
      <c r="Z10" s="1242"/>
      <c r="AA10" s="1243"/>
      <c r="AB10" s="1243"/>
      <c r="AC10" s="1243"/>
      <c r="AD10" s="1243"/>
      <c r="AE10" s="1243"/>
      <c r="AF10" s="1243"/>
      <c r="AG10" s="1243"/>
      <c r="AH10" s="1243"/>
      <c r="AI10" s="1243"/>
      <c r="AJ10" s="1243"/>
      <c r="AK10" s="1243"/>
      <c r="AL10" s="1243"/>
    </row>
    <row r="11" spans="2:38" x14ac:dyDescent="0.45">
      <c r="B11" s="2236"/>
      <c r="C11" s="2243"/>
      <c r="D11" s="2243"/>
      <c r="E11" s="2243"/>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3"/>
      <c r="W11" s="2239"/>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96355D00-3A04-4A59-857D-DE665F8C8866}"/>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5828</v>
      </c>
      <c r="C44" s="1350" t="s">
        <v>1492</v>
      </c>
      <c r="D44" s="1350" t="s">
        <v>5829</v>
      </c>
      <c r="E44" s="734"/>
      <c r="F44" s="734"/>
      <c r="G44" s="734"/>
      <c r="H44" s="734"/>
      <c r="I44" s="734"/>
      <c r="J44" s="734"/>
      <c r="K44" s="734"/>
      <c r="L44" s="734"/>
      <c r="M44" s="734"/>
      <c r="N44" s="734"/>
      <c r="O44" s="734"/>
      <c r="P44" s="1341"/>
    </row>
    <row r="45" spans="2:16" x14ac:dyDescent="0.45">
      <c r="B45" s="730" t="s">
        <v>5830</v>
      </c>
      <c r="C45" s="1350" t="s">
        <v>1499</v>
      </c>
      <c r="D45" s="1350" t="s">
        <v>5829</v>
      </c>
      <c r="E45" s="734"/>
      <c r="F45" s="734"/>
      <c r="G45" s="734"/>
      <c r="H45" s="734"/>
      <c r="I45" s="734"/>
      <c r="J45" s="734"/>
      <c r="K45" s="734"/>
      <c r="L45" s="734"/>
      <c r="M45" s="734"/>
      <c r="N45" s="734"/>
      <c r="O45" s="734"/>
      <c r="P45" s="1341"/>
    </row>
    <row r="46" spans="2:16" x14ac:dyDescent="0.45">
      <c r="B46" s="730" t="s">
        <v>5831</v>
      </c>
      <c r="C46" s="1350" t="s">
        <v>1166</v>
      </c>
      <c r="D46" s="1350" t="s">
        <v>5829</v>
      </c>
      <c r="E46" s="734"/>
      <c r="F46" s="734"/>
      <c r="G46" s="734"/>
      <c r="H46" s="734"/>
      <c r="I46" s="734"/>
      <c r="J46" s="734"/>
      <c r="K46" s="734"/>
      <c r="L46" s="734"/>
      <c r="M46" s="734"/>
      <c r="N46" s="734"/>
      <c r="O46" s="734"/>
      <c r="P46" s="1341"/>
    </row>
    <row r="47" spans="2:16" x14ac:dyDescent="0.45">
      <c r="B47" s="730" t="s">
        <v>5832</v>
      </c>
      <c r="C47" s="1350" t="s">
        <v>1129</v>
      </c>
      <c r="D47" s="1350" t="s">
        <v>5829</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90" t="s">
        <v>45</v>
      </c>
      <c r="C6" s="2289" t="s">
        <v>1696</v>
      </c>
      <c r="D6" s="2289" t="s">
        <v>1697</v>
      </c>
      <c r="E6" s="2289" t="s">
        <v>1698</v>
      </c>
      <c r="F6" s="2289" t="s">
        <v>1699</v>
      </c>
      <c r="G6" s="2289" t="s">
        <v>1700</v>
      </c>
      <c r="H6" s="2289" t="s">
        <v>1701</v>
      </c>
      <c r="I6" s="2289" t="s">
        <v>1702</v>
      </c>
      <c r="J6" s="2289"/>
      <c r="K6" s="2289"/>
      <c r="L6" s="2289"/>
      <c r="M6" s="2289"/>
      <c r="N6" s="2289" t="s">
        <v>1703</v>
      </c>
      <c r="O6" s="2289"/>
      <c r="P6" s="2289"/>
      <c r="Q6" s="2289"/>
      <c r="R6" s="2289" t="s">
        <v>1704</v>
      </c>
      <c r="S6" s="2289"/>
      <c r="T6" s="2289"/>
      <c r="U6" s="2289"/>
      <c r="V6" s="2291"/>
      <c r="W6" s="1446"/>
      <c r="X6" s="2290" t="s">
        <v>1705</v>
      </c>
      <c r="Y6" s="2289"/>
      <c r="Z6" s="2289"/>
      <c r="AA6" s="2289"/>
      <c r="AB6" s="2289"/>
      <c r="AC6" s="2289" t="s">
        <v>1706</v>
      </c>
      <c r="AD6" s="2289"/>
      <c r="AE6" s="2289"/>
      <c r="AF6" s="2289"/>
      <c r="AG6" s="2289" t="s">
        <v>1573</v>
      </c>
      <c r="AH6" s="2289"/>
      <c r="AI6" s="2289"/>
      <c r="AJ6" s="2289"/>
      <c r="AK6" s="2289" t="s">
        <v>1707</v>
      </c>
      <c r="AL6" s="2291"/>
      <c r="AM6" s="2292"/>
      <c r="AN6" s="2290" t="s">
        <v>22</v>
      </c>
      <c r="AO6" s="2289"/>
      <c r="AP6" s="2289"/>
      <c r="AQ6" s="2291"/>
      <c r="AR6" s="1446"/>
      <c r="AS6" s="2290" t="s">
        <v>1708</v>
      </c>
      <c r="AT6" s="2289"/>
      <c r="AU6" s="2289"/>
      <c r="AV6" s="2289"/>
      <c r="AW6" s="2289"/>
      <c r="AX6" s="2289"/>
      <c r="AY6" s="2289"/>
      <c r="AZ6" s="2289"/>
      <c r="BA6" s="2289"/>
      <c r="BB6" s="2289"/>
      <c r="BC6" s="2289"/>
      <c r="BD6" s="2291"/>
      <c r="BE6" s="1446"/>
      <c r="BF6" s="2293" t="s">
        <v>1708</v>
      </c>
      <c r="BG6" s="2294"/>
      <c r="BH6" s="2294"/>
      <c r="BI6" s="2294"/>
      <c r="BJ6" s="2294"/>
      <c r="BK6" s="2294"/>
      <c r="BL6" s="2294"/>
      <c r="BM6" s="2294"/>
      <c r="BN6" s="2294"/>
      <c r="BO6" s="2294"/>
      <c r="BP6" s="2294"/>
      <c r="BQ6" s="2295"/>
      <c r="BR6" s="1446"/>
      <c r="BS6" s="1313"/>
      <c r="BT6" s="1312"/>
      <c r="BU6" s="1312"/>
      <c r="BV6" s="1312"/>
      <c r="BW6" s="1312"/>
      <c r="BX6" s="1312"/>
      <c r="BY6" s="1312"/>
      <c r="BZ6" s="1433"/>
      <c r="CA6" s="1446"/>
      <c r="CB6" s="1313"/>
      <c r="CC6" s="1433"/>
    </row>
    <row r="7" spans="2:81" ht="16" customHeight="1" x14ac:dyDescent="0.45">
      <c r="B7" s="2281"/>
      <c r="C7" s="2277"/>
      <c r="D7" s="2277"/>
      <c r="E7" s="2277"/>
      <c r="F7" s="2277"/>
      <c r="G7" s="2277"/>
      <c r="H7" s="2277"/>
      <c r="I7" s="2277" t="s">
        <v>1709</v>
      </c>
      <c r="J7" s="2277" t="s">
        <v>1710</v>
      </c>
      <c r="K7" s="2277" t="s">
        <v>1711</v>
      </c>
      <c r="L7" s="2277" t="s">
        <v>1712</v>
      </c>
      <c r="M7" s="2277" t="s">
        <v>1713</v>
      </c>
      <c r="N7" s="2277" t="s">
        <v>1714</v>
      </c>
      <c r="O7" s="2277" t="s">
        <v>1715</v>
      </c>
      <c r="P7" s="2277" t="s">
        <v>1716</v>
      </c>
      <c r="Q7" s="2277" t="s">
        <v>1717</v>
      </c>
      <c r="R7" s="2277" t="s">
        <v>1718</v>
      </c>
      <c r="S7" s="2277" t="s">
        <v>1719</v>
      </c>
      <c r="T7" s="2277" t="s">
        <v>357</v>
      </c>
      <c r="U7" s="2277"/>
      <c r="V7" s="2279" t="s">
        <v>1904</v>
      </c>
      <c r="W7" s="1446"/>
      <c r="X7" s="2281" t="s">
        <v>1720</v>
      </c>
      <c r="Y7" s="2277" t="s">
        <v>852</v>
      </c>
      <c r="Z7" s="2277" t="s">
        <v>1721</v>
      </c>
      <c r="AA7" s="2277" t="s">
        <v>2381</v>
      </c>
      <c r="AB7" s="2277" t="s">
        <v>1561</v>
      </c>
      <c r="AC7" s="2277" t="s">
        <v>1722</v>
      </c>
      <c r="AD7" s="2277" t="s">
        <v>1723</v>
      </c>
      <c r="AE7" s="2277" t="s">
        <v>1724</v>
      </c>
      <c r="AF7" s="2277" t="s">
        <v>1723</v>
      </c>
      <c r="AG7" s="2277" t="s">
        <v>1576</v>
      </c>
      <c r="AH7" s="2277" t="s">
        <v>1577</v>
      </c>
      <c r="AI7" s="2277"/>
      <c r="AJ7" s="2277"/>
      <c r="AK7" s="2277" t="s">
        <v>1720</v>
      </c>
      <c r="AL7" s="2279" t="s">
        <v>852</v>
      </c>
      <c r="AM7" s="2279" t="s">
        <v>1561</v>
      </c>
      <c r="AN7" s="2281" t="s">
        <v>1725</v>
      </c>
      <c r="AO7" s="2277" t="s">
        <v>1726</v>
      </c>
      <c r="AP7" s="2277" t="s">
        <v>1727</v>
      </c>
      <c r="AQ7" s="2279" t="s">
        <v>1728</v>
      </c>
      <c r="AR7" s="1446"/>
      <c r="AS7" s="2285">
        <v>1</v>
      </c>
      <c r="AT7" s="2287">
        <v>2</v>
      </c>
      <c r="AU7" s="2287">
        <v>3</v>
      </c>
      <c r="AV7" s="2287">
        <v>4</v>
      </c>
      <c r="AW7" s="2287">
        <v>5</v>
      </c>
      <c r="AX7" s="2287">
        <v>6</v>
      </c>
      <c r="AY7" s="2287">
        <v>7</v>
      </c>
      <c r="AZ7" s="2287">
        <v>8</v>
      </c>
      <c r="BA7" s="2287">
        <v>9</v>
      </c>
      <c r="BB7" s="2287">
        <v>10</v>
      </c>
      <c r="BC7" s="2287">
        <v>11</v>
      </c>
      <c r="BD7" s="2283">
        <v>12</v>
      </c>
      <c r="BE7" s="1446"/>
      <c r="BF7" s="2285">
        <v>1</v>
      </c>
      <c r="BG7" s="2287">
        <v>2</v>
      </c>
      <c r="BH7" s="2287">
        <v>3</v>
      </c>
      <c r="BI7" s="2287">
        <v>4</v>
      </c>
      <c r="BJ7" s="2287">
        <v>5</v>
      </c>
      <c r="BK7" s="2287">
        <v>6</v>
      </c>
      <c r="BL7" s="2287">
        <v>7</v>
      </c>
      <c r="BM7" s="2287">
        <v>8</v>
      </c>
      <c r="BN7" s="2287">
        <v>9</v>
      </c>
      <c r="BO7" s="2287">
        <v>10</v>
      </c>
      <c r="BP7" s="2287">
        <v>11</v>
      </c>
      <c r="BQ7" s="2283">
        <v>12</v>
      </c>
      <c r="BR7" s="1446"/>
      <c r="BS7" s="1314"/>
      <c r="BT7" s="2277" t="s">
        <v>1913</v>
      </c>
      <c r="BU7" s="2277"/>
      <c r="BV7" s="2277" t="s">
        <v>1905</v>
      </c>
      <c r="BW7" s="2277"/>
      <c r="BX7" s="2277" t="s">
        <v>1906</v>
      </c>
      <c r="BY7" s="2277"/>
      <c r="BZ7" s="2279" t="s">
        <v>1907</v>
      </c>
      <c r="CA7" s="1446"/>
      <c r="CB7" s="1314"/>
      <c r="CC7" s="1434"/>
    </row>
    <row r="8" spans="2:81" ht="16" customHeight="1" x14ac:dyDescent="0.45">
      <c r="B8" s="2282"/>
      <c r="C8" s="2278"/>
      <c r="D8" s="2278"/>
      <c r="E8" s="2278"/>
      <c r="F8" s="2278"/>
      <c r="G8" s="2278"/>
      <c r="H8" s="2278"/>
      <c r="I8" s="2278"/>
      <c r="J8" s="2278"/>
      <c r="K8" s="2278"/>
      <c r="L8" s="2278"/>
      <c r="M8" s="2278"/>
      <c r="N8" s="2278"/>
      <c r="O8" s="2278"/>
      <c r="P8" s="2278"/>
      <c r="Q8" s="2278"/>
      <c r="R8" s="2278"/>
      <c r="S8" s="2278"/>
      <c r="T8" s="1811" t="s">
        <v>1729</v>
      </c>
      <c r="U8" s="1811" t="s">
        <v>1730</v>
      </c>
      <c r="V8" s="2280"/>
      <c r="W8" s="1446"/>
      <c r="X8" s="2282"/>
      <c r="Y8" s="2278"/>
      <c r="Z8" s="2278"/>
      <c r="AA8" s="2278"/>
      <c r="AB8" s="2278"/>
      <c r="AC8" s="2278"/>
      <c r="AD8" s="2278"/>
      <c r="AE8" s="2278"/>
      <c r="AF8" s="2278"/>
      <c r="AG8" s="2278"/>
      <c r="AH8" s="1811" t="s">
        <v>230</v>
      </c>
      <c r="AI8" s="1811" t="s">
        <v>246</v>
      </c>
      <c r="AJ8" s="1811" t="s">
        <v>1731</v>
      </c>
      <c r="AK8" s="2278"/>
      <c r="AL8" s="2280"/>
      <c r="AM8" s="2280"/>
      <c r="AN8" s="2282"/>
      <c r="AO8" s="2278"/>
      <c r="AP8" s="2278"/>
      <c r="AQ8" s="2280"/>
      <c r="AR8" s="1446"/>
      <c r="AS8" s="2286"/>
      <c r="AT8" s="2288"/>
      <c r="AU8" s="2288"/>
      <c r="AV8" s="2288"/>
      <c r="AW8" s="2288"/>
      <c r="AX8" s="2288"/>
      <c r="AY8" s="2288"/>
      <c r="AZ8" s="2288"/>
      <c r="BA8" s="2288"/>
      <c r="BB8" s="2288"/>
      <c r="BC8" s="2288"/>
      <c r="BD8" s="2284"/>
      <c r="BE8" s="1446"/>
      <c r="BF8" s="2286"/>
      <c r="BG8" s="2288"/>
      <c r="BH8" s="2288"/>
      <c r="BI8" s="2288"/>
      <c r="BJ8" s="2288"/>
      <c r="BK8" s="2288"/>
      <c r="BL8" s="2288"/>
      <c r="BM8" s="2288"/>
      <c r="BN8" s="2288"/>
      <c r="BO8" s="2288"/>
      <c r="BP8" s="2288"/>
      <c r="BQ8" s="2284"/>
      <c r="BR8" s="1446"/>
      <c r="BS8" s="1810" t="s">
        <v>32</v>
      </c>
      <c r="BT8" s="1811" t="s">
        <v>1575</v>
      </c>
      <c r="BU8" s="1811" t="s">
        <v>5706</v>
      </c>
      <c r="BV8" s="1811" t="s">
        <v>1575</v>
      </c>
      <c r="BW8" s="1811" t="s">
        <v>5706</v>
      </c>
      <c r="BX8" s="1811" t="s">
        <v>1908</v>
      </c>
      <c r="BY8" s="1811" t="s">
        <v>1909</v>
      </c>
      <c r="BZ8" s="2280"/>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324" t="s">
        <v>1748</v>
      </c>
      <c r="H12" s="2324"/>
      <c r="I12" s="2324"/>
      <c r="J12" s="2324"/>
      <c r="K12" s="2324"/>
      <c r="L12" s="2324"/>
      <c r="M12" s="2324"/>
      <c r="N12" s="2324"/>
      <c r="O12" s="2324"/>
      <c r="P12" s="2324"/>
    </row>
    <row r="13" spans="5:18" ht="12" customHeight="1" x14ac:dyDescent="0.45">
      <c r="G13" s="2324" t="s">
        <v>1749</v>
      </c>
      <c r="H13" s="2324"/>
      <c r="I13" s="2324"/>
      <c r="J13" s="2324"/>
      <c r="K13" s="2324"/>
      <c r="L13" s="2324"/>
      <c r="M13" s="2324"/>
      <c r="N13" s="2324"/>
      <c r="O13" s="2324"/>
      <c r="P13" s="2324"/>
    </row>
    <row r="14" spans="5:18" ht="18" customHeight="1" x14ac:dyDescent="0.45">
      <c r="G14" s="2324"/>
      <c r="H14" s="2324"/>
      <c r="I14" s="2324"/>
      <c r="J14" s="2324"/>
      <c r="K14" s="2324"/>
      <c r="L14" s="2324"/>
      <c r="M14" s="2324"/>
      <c r="N14" s="2324"/>
      <c r="O14" s="2324"/>
      <c r="P14" s="2324"/>
    </row>
    <row r="15" spans="5:18" ht="13.5" customHeight="1" x14ac:dyDescent="0.45">
      <c r="G15" s="2324" t="str">
        <f>"Căn cứ nhu cầu hoạt động của "&amp;KB_CTy&amp;" và xét khả năng của người lao động;"</f>
        <v>Căn cứ nhu cầu hoạt động của  và xét khả năng của người lao động;</v>
      </c>
      <c r="H15" s="2324"/>
      <c r="I15" s="2324"/>
      <c r="J15" s="2324"/>
      <c r="K15" s="2324"/>
      <c r="L15" s="2324"/>
      <c r="M15" s="2324"/>
      <c r="N15" s="2324"/>
      <c r="O15" s="2324"/>
      <c r="P15" s="2324"/>
    </row>
    <row r="16" spans="5:18" ht="9" customHeight="1" x14ac:dyDescent="0.45"/>
    <row r="17" spans="5:17" ht="18" customHeight="1" x14ac:dyDescent="0.45">
      <c r="F17" s="2325" t="s">
        <v>2041</v>
      </c>
      <c r="G17" s="2325"/>
      <c r="H17" s="2325"/>
      <c r="I17" s="2325"/>
      <c r="J17" s="2325"/>
      <c r="K17" s="2325"/>
      <c r="L17" s="2325"/>
      <c r="M17" s="2325"/>
      <c r="N17" s="2325"/>
      <c r="O17" s="2325"/>
      <c r="P17" s="2325"/>
      <c r="Q17" s="2325"/>
    </row>
    <row r="18" spans="5:17" ht="18" customHeight="1" x14ac:dyDescent="0.45">
      <c r="F18" s="2325"/>
      <c r="G18" s="2325"/>
      <c r="H18" s="2325"/>
      <c r="I18" s="2325"/>
      <c r="J18" s="2325"/>
      <c r="K18" s="2325"/>
      <c r="L18" s="2325"/>
      <c r="M18" s="2325"/>
      <c r="N18" s="2325"/>
      <c r="O18" s="2325"/>
      <c r="P18" s="2325"/>
      <c r="Q18" s="2325"/>
    </row>
    <row r="19" spans="5:17" x14ac:dyDescent="0.45">
      <c r="F19" s="2325"/>
      <c r="G19" s="2325"/>
      <c r="H19" s="2325"/>
      <c r="I19" s="2325"/>
      <c r="J19" s="2325"/>
      <c r="K19" s="2325"/>
      <c r="L19" s="2325"/>
      <c r="M19" s="2325"/>
      <c r="N19" s="2325"/>
      <c r="O19" s="2325"/>
      <c r="P19" s="2325"/>
      <c r="Q19" s="2325"/>
    </row>
    <row r="20" spans="5:17" ht="30" customHeight="1" x14ac:dyDescent="0.45">
      <c r="F20" s="2326" t="s">
        <v>1750</v>
      </c>
      <c r="G20" s="2327"/>
      <c r="H20" s="2327" t="s">
        <v>1751</v>
      </c>
      <c r="I20" s="2327"/>
      <c r="J20" s="2327"/>
      <c r="K20" s="2327"/>
      <c r="L20" s="2327"/>
      <c r="M20" s="2327" t="s">
        <v>1752</v>
      </c>
      <c r="N20" s="2327"/>
      <c r="O20" s="2327"/>
      <c r="P20" s="2327"/>
      <c r="Q20" s="2328"/>
    </row>
    <row r="21" spans="5:17" ht="18" customHeight="1" x14ac:dyDescent="0.45">
      <c r="F21" s="2329" t="s">
        <v>1753</v>
      </c>
      <c r="G21" s="2330"/>
      <c r="H21" s="2331">
        <f>KB_CTy</f>
        <v>0</v>
      </c>
      <c r="I21" s="2331"/>
      <c r="J21" s="2331"/>
      <c r="K21" s="2331"/>
      <c r="L21" s="2331"/>
      <c r="M21" s="2331" t="s">
        <v>1875</v>
      </c>
      <c r="N21" s="2331"/>
      <c r="O21" s="2331"/>
      <c r="P21" s="2331"/>
      <c r="Q21" s="2332"/>
    </row>
    <row r="22" spans="5:17" ht="18" customHeight="1" x14ac:dyDescent="0.45">
      <c r="F22" s="2315" t="s">
        <v>1754</v>
      </c>
      <c r="G22" s="2316"/>
      <c r="H22" s="2322" t="str">
        <f>"Mã số thuế: "&amp;KB_MST</f>
        <v xml:space="preserve">Mã số thuế: </v>
      </c>
      <c r="I22" s="2322"/>
      <c r="J22" s="2322"/>
      <c r="K22" s="2322"/>
      <c r="L22" s="2322"/>
      <c r="M22" s="2322" t="s">
        <v>1826</v>
      </c>
      <c r="N22" s="2322"/>
      <c r="O22" s="2322"/>
      <c r="P22" s="2322"/>
      <c r="Q22" s="2323"/>
    </row>
    <row r="23" spans="5:17" ht="18" customHeight="1" x14ac:dyDescent="0.45">
      <c r="E23" s="1258" t="s">
        <v>1821</v>
      </c>
      <c r="F23" s="2315"/>
      <c r="G23" s="2316"/>
      <c r="H23" s="2322" t="s">
        <v>1819</v>
      </c>
      <c r="I23" s="2322"/>
      <c r="J23" s="2322"/>
      <c r="K23" s="2322"/>
      <c r="L23" s="2322"/>
      <c r="M23" s="2322" t="s">
        <v>1827</v>
      </c>
      <c r="N23" s="2322"/>
      <c r="O23" s="2322"/>
      <c r="P23" s="2322"/>
      <c r="Q23" s="2323"/>
    </row>
    <row r="24" spans="5:17" ht="18" customHeight="1" x14ac:dyDescent="0.45">
      <c r="E24" s="1258" t="s">
        <v>1822</v>
      </c>
      <c r="F24" s="2315"/>
      <c r="G24" s="2316"/>
      <c r="H24" s="2322" t="s">
        <v>1820</v>
      </c>
      <c r="I24" s="2322"/>
      <c r="J24" s="2322"/>
      <c r="K24" s="2322"/>
      <c r="L24" s="2322"/>
      <c r="M24" s="2322" t="s">
        <v>1828</v>
      </c>
      <c r="N24" s="2322"/>
      <c r="O24" s="2322"/>
      <c r="P24" s="2322"/>
      <c r="Q24" s="2323"/>
    </row>
    <row r="25" spans="5:17" ht="18" customHeight="1" x14ac:dyDescent="0.45">
      <c r="F25" s="2320" t="s">
        <v>1702</v>
      </c>
      <c r="G25" s="2321"/>
      <c r="H25" s="2322" t="str">
        <f>"Điện thoại: "&amp;KB_DT</f>
        <v xml:space="preserve">Điện thoại: </v>
      </c>
      <c r="I25" s="2322"/>
      <c r="J25" s="2322"/>
      <c r="K25" s="2322"/>
      <c r="L25" s="2322"/>
      <c r="M25" s="2322" t="s">
        <v>1829</v>
      </c>
      <c r="N25" s="2322"/>
      <c r="O25" s="2322"/>
      <c r="P25" s="2322"/>
      <c r="Q25" s="2323"/>
    </row>
    <row r="26" spans="5:17" ht="18" customHeight="1" x14ac:dyDescent="0.45">
      <c r="F26" s="2320"/>
      <c r="G26" s="2321"/>
      <c r="H26" s="2322" t="str">
        <f>"Fax: "&amp;KB_Fax</f>
        <v xml:space="preserve">Fax: </v>
      </c>
      <c r="I26" s="2322"/>
      <c r="J26" s="2322"/>
      <c r="K26" s="2322"/>
      <c r="L26" s="2322"/>
      <c r="M26" s="2322" t="s">
        <v>1755</v>
      </c>
      <c r="N26" s="2322"/>
      <c r="O26" s="2322"/>
      <c r="P26" s="2322"/>
      <c r="Q26" s="2323"/>
    </row>
    <row r="27" spans="5:17" ht="18" customHeight="1" x14ac:dyDescent="0.45">
      <c r="F27" s="2320"/>
      <c r="G27" s="2321"/>
      <c r="H27" s="2322" t="str">
        <f>"Email: "&amp;KB_Email</f>
        <v xml:space="preserve">Email: </v>
      </c>
      <c r="I27" s="2322"/>
      <c r="J27" s="2322"/>
      <c r="K27" s="2322"/>
      <c r="L27" s="2322"/>
      <c r="M27" s="2322" t="s">
        <v>1830</v>
      </c>
      <c r="N27" s="2322"/>
      <c r="O27" s="2322"/>
      <c r="P27" s="2322"/>
      <c r="Q27" s="2323"/>
    </row>
    <row r="28" spans="5:17" ht="29.25" customHeight="1" x14ac:dyDescent="0.45">
      <c r="F28" s="2315" t="s">
        <v>851</v>
      </c>
      <c r="G28" s="2316"/>
      <c r="H28" s="2317">
        <f>KB_DC</f>
        <v>0</v>
      </c>
      <c r="I28" s="2317"/>
      <c r="J28" s="2317"/>
      <c r="K28" s="2317"/>
      <c r="L28" s="2317"/>
      <c r="M28" s="2318"/>
      <c r="N28" s="2318"/>
      <c r="O28" s="2318"/>
      <c r="P28" s="2318"/>
      <c r="Q28" s="2319"/>
    </row>
    <row r="29" spans="5:17" ht="18" customHeight="1" x14ac:dyDescent="0.45">
      <c r="F29" s="2320" t="s">
        <v>1756</v>
      </c>
      <c r="G29" s="2321"/>
      <c r="H29" s="2317">
        <f>KB_GD</f>
        <v>0</v>
      </c>
      <c r="I29" s="2317"/>
      <c r="J29" s="2317"/>
      <c r="K29" s="2317"/>
      <c r="L29" s="2317"/>
      <c r="M29" s="2322"/>
      <c r="N29" s="2322"/>
      <c r="O29" s="2322"/>
      <c r="P29" s="2322"/>
      <c r="Q29" s="2323"/>
    </row>
    <row r="30" spans="5:17" ht="18" customHeight="1" x14ac:dyDescent="0.45">
      <c r="E30" s="1258" t="s">
        <v>1824</v>
      </c>
      <c r="F30" s="2310" t="s">
        <v>1757</v>
      </c>
      <c r="G30" s="2311"/>
      <c r="H30" s="2312"/>
      <c r="I30" s="2312"/>
      <c r="J30" s="2312"/>
      <c r="K30" s="2312"/>
      <c r="L30" s="2312"/>
      <c r="M30" s="2312"/>
      <c r="N30" s="2312"/>
      <c r="O30" s="2312"/>
      <c r="P30" s="2312"/>
      <c r="Q30" s="2313"/>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4" t="s">
        <v>1761</v>
      </c>
      <c r="H35" s="2314"/>
      <c r="I35" s="2314"/>
      <c r="J35" s="2314"/>
      <c r="K35" s="2314"/>
      <c r="L35" s="2314"/>
      <c r="M35" s="2314"/>
      <c r="N35" s="2314"/>
      <c r="O35" s="2314"/>
      <c r="P35" s="2314"/>
    </row>
    <row r="36" spans="6:17" ht="18" customHeight="1" x14ac:dyDescent="0.45">
      <c r="G36" s="2314"/>
      <c r="H36" s="2314"/>
      <c r="I36" s="2314"/>
      <c r="J36" s="2314"/>
      <c r="K36" s="2314"/>
      <c r="L36" s="2314"/>
      <c r="M36" s="2314"/>
      <c r="N36" s="2314"/>
      <c r="O36" s="2314"/>
      <c r="P36" s="2314"/>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296" t="s">
        <v>1770</v>
      </c>
      <c r="H46" s="2296"/>
      <c r="I46" s="2296"/>
      <c r="J46" s="2296"/>
      <c r="K46" s="2296"/>
      <c r="L46" s="2296"/>
      <c r="M46" s="2296"/>
      <c r="N46" s="2296"/>
      <c r="O46" s="2296"/>
      <c r="P46" s="2296"/>
      <c r="Q46" s="2296"/>
    </row>
    <row r="47" spans="6:17" ht="8.25" customHeight="1" x14ac:dyDescent="0.45">
      <c r="G47" s="2296"/>
      <c r="H47" s="2296"/>
      <c r="I47" s="2296"/>
      <c r="J47" s="2296"/>
      <c r="K47" s="2296"/>
      <c r="L47" s="2296"/>
      <c r="M47" s="2296"/>
      <c r="N47" s="2296"/>
      <c r="O47" s="2296"/>
      <c r="P47" s="2296"/>
      <c r="Q47" s="2296"/>
    </row>
    <row r="48" spans="6:17" ht="18" customHeight="1" x14ac:dyDescent="0.45">
      <c r="G48" s="2296"/>
      <c r="H48" s="2296"/>
      <c r="I48" s="2296"/>
      <c r="J48" s="2296"/>
      <c r="K48" s="2296"/>
      <c r="L48" s="2296"/>
      <c r="M48" s="2296"/>
      <c r="N48" s="2296"/>
      <c r="O48" s="2296"/>
      <c r="P48" s="2296"/>
      <c r="Q48" s="229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296" t="s">
        <v>1772</v>
      </c>
      <c r="H51" s="2296"/>
      <c r="I51" s="2296"/>
      <c r="J51" s="2296"/>
      <c r="K51" s="2296"/>
      <c r="L51" s="2296"/>
      <c r="M51" s="2296"/>
      <c r="N51" s="2296"/>
      <c r="O51" s="2296"/>
      <c r="P51" s="2296"/>
      <c r="Q51" s="2296"/>
    </row>
    <row r="52" spans="6:17" ht="15" customHeight="1" x14ac:dyDescent="0.45">
      <c r="G52" s="2296"/>
      <c r="H52" s="2296"/>
      <c r="I52" s="2296"/>
      <c r="J52" s="2296"/>
      <c r="K52" s="2296"/>
      <c r="L52" s="2296"/>
      <c r="M52" s="2296"/>
      <c r="N52" s="2296"/>
      <c r="O52" s="2296"/>
      <c r="P52" s="2296"/>
      <c r="Q52" s="2296"/>
    </row>
    <row r="53" spans="6:17" ht="11.25" customHeight="1" x14ac:dyDescent="0.45">
      <c r="G53" s="2296"/>
      <c r="H53" s="2296"/>
      <c r="I53" s="2296"/>
      <c r="J53" s="2296"/>
      <c r="K53" s="2296"/>
      <c r="L53" s="2296"/>
      <c r="M53" s="2296"/>
      <c r="N53" s="2296"/>
      <c r="O53" s="2296"/>
      <c r="P53" s="2296"/>
      <c r="Q53" s="2296"/>
    </row>
    <row r="54" spans="6:17" ht="18" customHeight="1" x14ac:dyDescent="0.45"/>
    <row r="55" spans="6:17" ht="18" customHeight="1" x14ac:dyDescent="0.45">
      <c r="F55" s="1261" t="s">
        <v>1773</v>
      </c>
    </row>
    <row r="56" spans="6:17" ht="18" customHeight="1" x14ac:dyDescent="0.45">
      <c r="F56" s="2296" t="s">
        <v>1774</v>
      </c>
      <c r="G56" s="2296"/>
      <c r="H56" s="2296"/>
      <c r="I56" s="2296"/>
      <c r="J56" s="2296"/>
      <c r="K56" s="2296"/>
      <c r="L56" s="2296"/>
      <c r="M56" s="2296"/>
      <c r="N56" s="2296"/>
      <c r="O56" s="2296"/>
      <c r="P56" s="2296"/>
      <c r="Q56" s="2296"/>
    </row>
    <row r="57" spans="6:17" ht="21" customHeight="1" x14ac:dyDescent="0.45">
      <c r="F57" s="2296"/>
      <c r="G57" s="2296"/>
      <c r="H57" s="2296"/>
      <c r="I57" s="2296"/>
      <c r="J57" s="2296"/>
      <c r="K57" s="2296"/>
      <c r="L57" s="2296"/>
      <c r="M57" s="2296"/>
      <c r="N57" s="2296"/>
      <c r="O57" s="2296"/>
      <c r="P57" s="2296"/>
      <c r="Q57" s="2296"/>
    </row>
    <row r="58" spans="6:17" ht="29.25" customHeight="1" x14ac:dyDescent="0.45">
      <c r="G58" s="2297" t="s">
        <v>1775</v>
      </c>
      <c r="H58" s="2297"/>
      <c r="I58" s="2297"/>
      <c r="J58" s="2297" t="s">
        <v>1776</v>
      </c>
      <c r="K58" s="2297"/>
      <c r="L58" s="2297" t="s">
        <v>1777</v>
      </c>
      <c r="M58" s="2297"/>
      <c r="N58" s="2297"/>
      <c r="O58" s="2297" t="s">
        <v>1778</v>
      </c>
      <c r="P58" s="2297"/>
      <c r="Q58" s="2297"/>
    </row>
    <row r="59" spans="6:17" ht="17.25" customHeight="1" x14ac:dyDescent="0.45">
      <c r="F59" s="1263"/>
      <c r="G59" s="2307" t="s">
        <v>1779</v>
      </c>
      <c r="H59" s="2307"/>
      <c r="I59" s="2307"/>
      <c r="J59" s="2308"/>
      <c r="K59" s="2308"/>
      <c r="L59" s="2309"/>
      <c r="M59" s="2309"/>
      <c r="N59" s="2309"/>
      <c r="O59" s="2309"/>
      <c r="P59" s="2309"/>
      <c r="Q59" s="2309"/>
    </row>
    <row r="60" spans="6:17" ht="17.25" customHeight="1" x14ac:dyDescent="0.45">
      <c r="F60" s="1264"/>
      <c r="G60" s="2305" t="s">
        <v>1746</v>
      </c>
      <c r="H60" s="2305"/>
      <c r="I60" s="2305"/>
      <c r="J60" s="2300"/>
      <c r="K60" s="2300"/>
      <c r="L60" s="2306"/>
      <c r="M60" s="2306"/>
      <c r="N60" s="2306"/>
      <c r="O60" s="2306"/>
      <c r="P60" s="2306"/>
      <c r="Q60" s="2306"/>
    </row>
    <row r="61" spans="6:17" ht="17.25" customHeight="1" x14ac:dyDescent="0.45">
      <c r="F61" s="1264"/>
      <c r="G61" s="2305" t="s">
        <v>1780</v>
      </c>
      <c r="H61" s="2305"/>
      <c r="I61" s="2305"/>
      <c r="J61" s="2300"/>
      <c r="K61" s="2300"/>
      <c r="L61" s="2306"/>
      <c r="M61" s="2306"/>
      <c r="N61" s="2306"/>
      <c r="O61" s="2306"/>
      <c r="P61" s="2306"/>
      <c r="Q61" s="2306"/>
    </row>
    <row r="62" spans="6:17" ht="17.25" customHeight="1" x14ac:dyDescent="0.45">
      <c r="F62" s="1265"/>
      <c r="G62" s="2303" t="s">
        <v>1781</v>
      </c>
      <c r="H62" s="2303"/>
      <c r="I62" s="2303"/>
      <c r="J62" s="2298"/>
      <c r="K62" s="2298"/>
      <c r="L62" s="2304"/>
      <c r="M62" s="2304"/>
      <c r="N62" s="2304"/>
      <c r="O62" s="2304"/>
      <c r="P62" s="2304"/>
      <c r="Q62" s="2304"/>
    </row>
    <row r="63" spans="6:17" ht="9.75" customHeight="1" x14ac:dyDescent="0.45"/>
    <row r="64" spans="6:17" ht="31.5" customHeight="1" x14ac:dyDescent="0.45">
      <c r="G64" s="2296" t="s">
        <v>1782</v>
      </c>
      <c r="H64" s="2296"/>
      <c r="I64" s="2296"/>
      <c r="J64" s="2296"/>
      <c r="K64" s="2296"/>
      <c r="L64" s="2296"/>
      <c r="M64" s="2296"/>
      <c r="N64" s="2296"/>
      <c r="O64" s="2296"/>
      <c r="P64" s="2296"/>
      <c r="Q64" s="2296"/>
    </row>
    <row r="65" spans="6:17" ht="15" customHeight="1" x14ac:dyDescent="0.45">
      <c r="G65" s="2296"/>
      <c r="H65" s="2296"/>
      <c r="I65" s="2296"/>
      <c r="J65" s="2296"/>
      <c r="K65" s="2296"/>
      <c r="L65" s="2296"/>
      <c r="M65" s="2296"/>
      <c r="N65" s="2296"/>
      <c r="O65" s="2296"/>
      <c r="P65" s="2296"/>
      <c r="Q65" s="2296"/>
    </row>
    <row r="66" spans="6:17" ht="27" customHeight="1" x14ac:dyDescent="0.45">
      <c r="G66" s="2296" t="s">
        <v>1783</v>
      </c>
      <c r="H66" s="2296"/>
      <c r="I66" s="2296"/>
      <c r="J66" s="2296"/>
      <c r="K66" s="2296"/>
      <c r="L66" s="2296"/>
      <c r="M66" s="2296"/>
      <c r="N66" s="2296"/>
      <c r="O66" s="2296"/>
      <c r="P66" s="2296"/>
      <c r="Q66" s="2296"/>
    </row>
    <row r="67" spans="6:17" ht="14.25" customHeight="1" x14ac:dyDescent="0.45">
      <c r="G67" s="2296"/>
      <c r="H67" s="2296"/>
      <c r="I67" s="2296"/>
      <c r="J67" s="2296"/>
      <c r="K67" s="2296"/>
      <c r="L67" s="2296"/>
      <c r="M67" s="2296"/>
      <c r="N67" s="2296"/>
      <c r="O67" s="2296"/>
      <c r="P67" s="2296"/>
      <c r="Q67" s="2296"/>
    </row>
    <row r="68" spans="6:17" ht="18.75" customHeight="1" x14ac:dyDescent="0.45"/>
    <row r="69" spans="6:17" ht="18.75" customHeight="1" x14ac:dyDescent="0.45">
      <c r="F69" s="2301" t="s">
        <v>1784</v>
      </c>
      <c r="G69" s="2301"/>
      <c r="H69" s="2301"/>
      <c r="I69" s="2301"/>
      <c r="J69" s="2301"/>
      <c r="K69" s="2301"/>
      <c r="L69" s="2301"/>
      <c r="M69" s="2301"/>
      <c r="N69" s="2301"/>
      <c r="O69" s="2301"/>
      <c r="P69" s="2301"/>
      <c r="Q69" s="2301"/>
    </row>
    <row r="70" spans="6:17" ht="18.75" customHeight="1" x14ac:dyDescent="0.45">
      <c r="F70" s="2301"/>
      <c r="G70" s="2301"/>
      <c r="H70" s="2301"/>
      <c r="I70" s="2301"/>
      <c r="J70" s="2301"/>
      <c r="K70" s="2301"/>
      <c r="L70" s="2301"/>
      <c r="M70" s="2301"/>
      <c r="N70" s="2301"/>
      <c r="O70" s="2301"/>
      <c r="P70" s="2301"/>
      <c r="Q70" s="2301"/>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296" t="s">
        <v>2521</v>
      </c>
      <c r="H75" s="2296"/>
      <c r="I75" s="2296"/>
      <c r="J75" s="2296"/>
      <c r="K75" s="2296"/>
      <c r="L75" s="2296"/>
      <c r="M75" s="2296"/>
      <c r="N75" s="2296"/>
      <c r="O75" s="2296"/>
      <c r="P75" s="2296"/>
    </row>
    <row r="76" spans="6:17" ht="18.75" customHeight="1" x14ac:dyDescent="0.45">
      <c r="G76" s="2296"/>
      <c r="H76" s="2296"/>
      <c r="I76" s="2296"/>
      <c r="J76" s="2296"/>
      <c r="K76" s="2296"/>
      <c r="L76" s="2296"/>
      <c r="M76" s="2296"/>
      <c r="N76" s="2296"/>
      <c r="O76" s="2296"/>
      <c r="P76" s="2296"/>
    </row>
    <row r="77" spans="6:17" ht="18.75" customHeight="1" x14ac:dyDescent="0.45">
      <c r="G77" s="2296"/>
      <c r="H77" s="2296"/>
      <c r="I77" s="2296"/>
      <c r="J77" s="2296"/>
      <c r="K77" s="2296"/>
      <c r="L77" s="2296"/>
      <c r="M77" s="2296"/>
      <c r="N77" s="2296"/>
      <c r="O77" s="2296"/>
      <c r="P77" s="2296"/>
    </row>
    <row r="78" spans="6:17" ht="18.75" customHeight="1" x14ac:dyDescent="0.45">
      <c r="G78" s="2296"/>
      <c r="H78" s="2296"/>
      <c r="I78" s="2296"/>
      <c r="J78" s="2296"/>
      <c r="K78" s="2296"/>
      <c r="L78" s="2296"/>
      <c r="M78" s="2296"/>
      <c r="N78" s="2296"/>
      <c r="O78" s="2296"/>
      <c r="P78" s="2296"/>
    </row>
    <row r="79" spans="6:17" ht="18.75" customHeight="1" x14ac:dyDescent="0.45">
      <c r="F79" s="1252" t="s">
        <v>2522</v>
      </c>
    </row>
    <row r="80" spans="6:17" ht="18.75" customHeight="1" x14ac:dyDescent="0.45">
      <c r="F80" s="1252" t="s">
        <v>1789</v>
      </c>
    </row>
    <row r="81" spans="6:17" ht="18.75" customHeight="1" x14ac:dyDescent="0.45">
      <c r="G81" s="2296" t="s">
        <v>2523</v>
      </c>
      <c r="H81" s="2296"/>
      <c r="I81" s="2296"/>
      <c r="J81" s="2296"/>
      <c r="K81" s="2296"/>
      <c r="L81" s="2296"/>
      <c r="M81" s="2296"/>
      <c r="N81" s="2296"/>
      <c r="O81" s="2296"/>
      <c r="P81" s="2296"/>
      <c r="Q81" s="2296"/>
    </row>
    <row r="82" spans="6:17" ht="18.75" customHeight="1" x14ac:dyDescent="0.45">
      <c r="G82" s="2296"/>
      <c r="H82" s="2296"/>
      <c r="I82" s="2296"/>
      <c r="J82" s="2296"/>
      <c r="K82" s="2296"/>
      <c r="L82" s="2296"/>
      <c r="M82" s="2296"/>
      <c r="N82" s="2296"/>
      <c r="O82" s="2296"/>
      <c r="P82" s="2296"/>
      <c r="Q82" s="2296"/>
    </row>
    <row r="83" spans="6:17" ht="18.75" customHeight="1" x14ac:dyDescent="0.45">
      <c r="G83" s="2296"/>
      <c r="H83" s="2296"/>
      <c r="I83" s="2296"/>
      <c r="J83" s="2296"/>
      <c r="K83" s="2296"/>
      <c r="L83" s="2296"/>
      <c r="M83" s="2296"/>
      <c r="N83" s="2296"/>
      <c r="O83" s="2296"/>
      <c r="P83" s="2296"/>
      <c r="Q83" s="2296"/>
    </row>
    <row r="84" spans="6:17" ht="18.75" customHeight="1" x14ac:dyDescent="0.45">
      <c r="G84" s="2296" t="s">
        <v>2524</v>
      </c>
      <c r="H84" s="2296"/>
      <c r="I84" s="2296"/>
      <c r="J84" s="2296"/>
      <c r="K84" s="2296"/>
      <c r="L84" s="2296"/>
      <c r="M84" s="2296"/>
      <c r="N84" s="2296"/>
      <c r="O84" s="2296"/>
      <c r="P84" s="2296"/>
      <c r="Q84" s="2296"/>
    </row>
    <row r="85" spans="6:17" ht="18.75" customHeight="1" x14ac:dyDescent="0.45">
      <c r="G85" s="2296"/>
      <c r="H85" s="2296"/>
      <c r="I85" s="2296"/>
      <c r="J85" s="2296"/>
      <c r="K85" s="2296"/>
      <c r="L85" s="2296"/>
      <c r="M85" s="2296"/>
      <c r="N85" s="2296"/>
      <c r="O85" s="2296"/>
      <c r="P85" s="2296"/>
      <c r="Q85" s="229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02" t="s">
        <v>1792</v>
      </c>
      <c r="G94" s="2302"/>
      <c r="H94" s="2302"/>
      <c r="I94" s="2302"/>
      <c r="J94" s="2302"/>
      <c r="K94" s="2302"/>
      <c r="L94" s="2302"/>
      <c r="M94" s="2302"/>
      <c r="N94" s="2302"/>
      <c r="O94" s="2302"/>
      <c r="P94" s="2302"/>
      <c r="Q94" s="2302"/>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296" t="s">
        <v>2533</v>
      </c>
      <c r="G100" s="2296"/>
      <c r="H100" s="2296"/>
      <c r="I100" s="2296"/>
      <c r="J100" s="2296"/>
      <c r="K100" s="2296"/>
      <c r="L100" s="2296"/>
      <c r="M100" s="2296"/>
      <c r="N100" s="2296"/>
      <c r="O100" s="2296"/>
      <c r="P100" s="2296"/>
      <c r="Q100" s="2296"/>
    </row>
    <row r="101" spans="6:17" ht="17.25" customHeight="1" x14ac:dyDescent="0.45">
      <c r="F101" s="2296"/>
      <c r="G101" s="2296"/>
      <c r="H101" s="2296"/>
      <c r="I101" s="2296"/>
      <c r="J101" s="2296"/>
      <c r="K101" s="2296"/>
      <c r="L101" s="2296"/>
      <c r="M101" s="2296"/>
      <c r="N101" s="2296"/>
      <c r="O101" s="2296"/>
      <c r="P101" s="2296"/>
      <c r="Q101" s="2296"/>
    </row>
    <row r="102" spans="6:17" ht="13.5" customHeight="1" x14ac:dyDescent="0.45">
      <c r="F102" s="1251" t="s">
        <v>2534</v>
      </c>
    </row>
    <row r="103" spans="6:17" ht="29.25" customHeight="1" x14ac:dyDescent="0.45">
      <c r="F103" s="2296" t="s">
        <v>2535</v>
      </c>
      <c r="G103" s="2296"/>
      <c r="H103" s="2296"/>
      <c r="I103" s="2296"/>
      <c r="J103" s="2296"/>
      <c r="K103" s="2296"/>
      <c r="L103" s="2296"/>
      <c r="M103" s="2296"/>
      <c r="N103" s="2296"/>
      <c r="O103" s="2296"/>
      <c r="P103" s="2296"/>
      <c r="Q103" s="2296"/>
    </row>
    <row r="104" spans="6:17" ht="18.75" customHeight="1" x14ac:dyDescent="0.45">
      <c r="F104" s="2296"/>
      <c r="G104" s="2296"/>
      <c r="H104" s="2296"/>
      <c r="I104" s="2296"/>
      <c r="J104" s="2296"/>
      <c r="K104" s="2296"/>
      <c r="L104" s="2296"/>
      <c r="M104" s="2296"/>
      <c r="N104" s="2296"/>
      <c r="O104" s="2296"/>
      <c r="P104" s="2296"/>
      <c r="Q104" s="2296"/>
    </row>
    <row r="105" spans="6:17" ht="18.75" customHeight="1" x14ac:dyDescent="0.45">
      <c r="F105" s="2296" t="s">
        <v>2536</v>
      </c>
      <c r="G105" s="2296"/>
      <c r="H105" s="2296"/>
      <c r="I105" s="2296"/>
      <c r="J105" s="2296"/>
      <c r="K105" s="2296"/>
      <c r="L105" s="2296"/>
      <c r="M105" s="2296"/>
      <c r="N105" s="2296"/>
      <c r="O105" s="2296"/>
      <c r="P105" s="2296"/>
      <c r="Q105" s="2296"/>
    </row>
    <row r="106" spans="6:17" ht="27.75" customHeight="1" x14ac:dyDescent="0.45">
      <c r="F106" s="2296"/>
      <c r="G106" s="2296"/>
      <c r="H106" s="2296"/>
      <c r="I106" s="2296"/>
      <c r="J106" s="2296"/>
      <c r="K106" s="2296"/>
      <c r="L106" s="2296"/>
      <c r="M106" s="2296"/>
      <c r="N106" s="2296"/>
      <c r="O106" s="2296"/>
      <c r="P106" s="2296"/>
      <c r="Q106" s="229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297" t="s">
        <v>1797</v>
      </c>
      <c r="H111" s="2297"/>
      <c r="I111" s="2297"/>
      <c r="J111" s="2297" t="s">
        <v>230</v>
      </c>
      <c r="K111" s="2297"/>
      <c r="L111" s="2297" t="s">
        <v>1798</v>
      </c>
      <c r="M111" s="2297"/>
      <c r="N111" s="2297" t="s">
        <v>1799</v>
      </c>
      <c r="O111" s="2297"/>
      <c r="P111" s="2297" t="s">
        <v>22</v>
      </c>
      <c r="Q111" s="2297"/>
    </row>
    <row r="112" spans="6:17" ht="18.75" customHeight="1" x14ac:dyDescent="0.45">
      <c r="F112" s="1263"/>
      <c r="G112" s="2299" t="s">
        <v>1800</v>
      </c>
      <c r="H112" s="2299"/>
      <c r="I112" s="2299"/>
      <c r="J112" s="2299"/>
      <c r="K112" s="2299"/>
      <c r="L112" s="2299"/>
      <c r="M112" s="2299"/>
      <c r="N112" s="2299"/>
      <c r="O112" s="2299"/>
      <c r="P112" s="2299"/>
      <c r="Q112" s="2299"/>
    </row>
    <row r="113" spans="6:17" ht="18.75" customHeight="1" x14ac:dyDescent="0.45">
      <c r="F113" s="1264"/>
      <c r="G113" s="2300"/>
      <c r="H113" s="2300"/>
      <c r="I113" s="2300"/>
      <c r="J113" s="2300"/>
      <c r="K113" s="2300"/>
      <c r="L113" s="2300"/>
      <c r="M113" s="2300"/>
      <c r="N113" s="2300"/>
      <c r="O113" s="2300"/>
      <c r="P113" s="2300"/>
      <c r="Q113" s="2300"/>
    </row>
    <row r="114" spans="6:17" ht="18.75" customHeight="1" x14ac:dyDescent="0.45">
      <c r="F114" s="1265"/>
      <c r="G114" s="2298"/>
      <c r="H114" s="2298"/>
      <c r="I114" s="2298"/>
      <c r="J114" s="2298"/>
      <c r="K114" s="2298"/>
      <c r="L114" s="2298"/>
      <c r="M114" s="2298"/>
      <c r="N114" s="2298"/>
      <c r="O114" s="2298"/>
      <c r="P114" s="2298"/>
      <c r="Q114" s="2298"/>
    </row>
    <row r="115" spans="6:17" ht="18.75" customHeight="1" x14ac:dyDescent="0.45"/>
    <row r="116" spans="6:17" ht="18.75" customHeight="1" x14ac:dyDescent="0.45">
      <c r="F116" s="1261" t="s">
        <v>1801</v>
      </c>
    </row>
    <row r="117" spans="6:17" ht="18.75" customHeight="1" x14ac:dyDescent="0.45">
      <c r="F117" s="2296" t="s">
        <v>2538</v>
      </c>
      <c r="G117" s="2296"/>
      <c r="H117" s="2296"/>
      <c r="I117" s="2296"/>
      <c r="J117" s="2296"/>
      <c r="K117" s="2296"/>
      <c r="L117" s="2296"/>
      <c r="M117" s="2296"/>
      <c r="N117" s="2296"/>
      <c r="O117" s="2296"/>
      <c r="P117" s="2296"/>
      <c r="Q117" s="2296"/>
    </row>
    <row r="118" spans="6:17" ht="34.5" customHeight="1" x14ac:dyDescent="0.45">
      <c r="F118" s="2296"/>
      <c r="G118" s="2296"/>
      <c r="H118" s="2296"/>
      <c r="I118" s="2296"/>
      <c r="J118" s="2296"/>
      <c r="K118" s="2296"/>
      <c r="L118" s="2296"/>
      <c r="M118" s="2296"/>
      <c r="N118" s="2296"/>
      <c r="O118" s="2296"/>
      <c r="P118" s="2296"/>
      <c r="Q118" s="2296"/>
    </row>
    <row r="119" spans="6:17" ht="6.75" customHeight="1" x14ac:dyDescent="0.45">
      <c r="F119" s="2296" t="s">
        <v>2539</v>
      </c>
      <c r="G119" s="2296"/>
      <c r="H119" s="2296"/>
      <c r="I119" s="2296"/>
      <c r="J119" s="2296"/>
      <c r="K119" s="2296"/>
      <c r="L119" s="2296"/>
      <c r="M119" s="2296"/>
      <c r="N119" s="2296"/>
      <c r="O119" s="2296"/>
      <c r="P119" s="2296"/>
      <c r="Q119" s="2296"/>
    </row>
    <row r="120" spans="6:17" ht="18.75" customHeight="1" x14ac:dyDescent="0.45">
      <c r="F120" s="2296"/>
      <c r="G120" s="2296"/>
      <c r="H120" s="2296"/>
      <c r="I120" s="2296"/>
      <c r="J120" s="2296"/>
      <c r="K120" s="2296"/>
      <c r="L120" s="2296"/>
      <c r="M120" s="2296"/>
      <c r="N120" s="2296"/>
      <c r="O120" s="2296"/>
      <c r="P120" s="2296"/>
      <c r="Q120" s="2296"/>
    </row>
    <row r="121" spans="6:17" ht="18.75" customHeight="1" x14ac:dyDescent="0.45"/>
    <row r="122" spans="6:17" ht="18.75" customHeight="1" x14ac:dyDescent="0.45">
      <c r="F122" s="1261" t="s">
        <v>1802</v>
      </c>
    </row>
    <row r="123" spans="6:17" ht="18.75" customHeight="1" x14ac:dyDescent="0.45">
      <c r="F123" s="2296" t="s">
        <v>1803</v>
      </c>
      <c r="G123" s="2296"/>
      <c r="H123" s="2296"/>
      <c r="I123" s="2296"/>
      <c r="J123" s="2296"/>
      <c r="K123" s="2296"/>
      <c r="L123" s="2296"/>
      <c r="M123" s="2296"/>
      <c r="N123" s="2296"/>
      <c r="O123" s="2296"/>
      <c r="P123" s="2296"/>
      <c r="Q123" s="2296"/>
    </row>
    <row r="124" spans="6:17" ht="14.25" customHeight="1" x14ac:dyDescent="0.45">
      <c r="F124" s="2296"/>
      <c r="G124" s="2296"/>
      <c r="H124" s="2296"/>
      <c r="I124" s="2296"/>
      <c r="J124" s="2296"/>
      <c r="K124" s="2296"/>
      <c r="L124" s="2296"/>
      <c r="M124" s="2296"/>
      <c r="N124" s="2296"/>
      <c r="O124" s="2296"/>
      <c r="P124" s="2296"/>
      <c r="Q124" s="2296"/>
    </row>
    <row r="125" spans="6:17" ht="18.75" customHeight="1" x14ac:dyDescent="0.45"/>
    <row r="126" spans="6:17" ht="18.75" customHeight="1" x14ac:dyDescent="0.45">
      <c r="F126" s="1261" t="s">
        <v>1804</v>
      </c>
    </row>
    <row r="127" spans="6:17" ht="18.75" customHeight="1" x14ac:dyDescent="0.45">
      <c r="F127" s="2296" t="s">
        <v>1805</v>
      </c>
      <c r="G127" s="2296"/>
      <c r="H127" s="2296"/>
      <c r="I127" s="2296"/>
      <c r="J127" s="2296"/>
      <c r="K127" s="2296"/>
      <c r="L127" s="2296"/>
      <c r="M127" s="2296"/>
      <c r="N127" s="2296"/>
      <c r="O127" s="2296"/>
      <c r="P127" s="2296"/>
      <c r="Q127" s="2296"/>
    </row>
    <row r="128" spans="6:17" ht="18.75" customHeight="1" x14ac:dyDescent="0.45">
      <c r="F128" s="2296"/>
      <c r="G128" s="2296"/>
      <c r="H128" s="2296"/>
      <c r="I128" s="2296"/>
      <c r="J128" s="2296"/>
      <c r="K128" s="2296"/>
      <c r="L128" s="2296"/>
      <c r="M128" s="2296"/>
      <c r="N128" s="2296"/>
      <c r="O128" s="2296"/>
      <c r="P128" s="2296"/>
      <c r="Q128" s="2296"/>
    </row>
    <row r="129" spans="6:17" ht="24" customHeight="1" x14ac:dyDescent="0.45">
      <c r="F129" s="2296"/>
      <c r="G129" s="2296"/>
      <c r="H129" s="2296"/>
      <c r="I129" s="2296"/>
      <c r="J129" s="2296"/>
      <c r="K129" s="2296"/>
      <c r="L129" s="2296"/>
      <c r="M129" s="2296"/>
      <c r="N129" s="2296"/>
      <c r="O129" s="2296"/>
      <c r="P129" s="2296"/>
      <c r="Q129" s="229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296" t="s">
        <v>1808</v>
      </c>
      <c r="H135" s="2296"/>
      <c r="I135" s="2296"/>
      <c r="J135" s="2296"/>
      <c r="K135" s="2296"/>
      <c r="L135" s="2296"/>
      <c r="M135" s="2296"/>
      <c r="N135" s="2296"/>
      <c r="O135" s="2296"/>
      <c r="P135" s="2296"/>
    </row>
    <row r="136" spans="6:17" ht="18.75" customHeight="1" x14ac:dyDescent="0.45">
      <c r="G136" s="2296"/>
      <c r="H136" s="2296"/>
      <c r="I136" s="2296"/>
      <c r="J136" s="2296"/>
      <c r="K136" s="2296"/>
      <c r="L136" s="2296"/>
      <c r="M136" s="2296"/>
      <c r="N136" s="2296"/>
      <c r="O136" s="2296"/>
      <c r="P136" s="2296"/>
    </row>
    <row r="137" spans="6:17" ht="11.25" customHeight="1" x14ac:dyDescent="0.45">
      <c r="G137" s="2296" t="s">
        <v>1809</v>
      </c>
      <c r="H137" s="2296"/>
      <c r="I137" s="2296"/>
      <c r="J137" s="2296"/>
      <c r="K137" s="2296"/>
      <c r="L137" s="2296"/>
      <c r="M137" s="2296"/>
      <c r="N137" s="2296"/>
      <c r="O137" s="2296"/>
      <c r="P137" s="2296"/>
    </row>
    <row r="138" spans="6:17" ht="18.75" customHeight="1" x14ac:dyDescent="0.45">
      <c r="G138" s="2296"/>
      <c r="H138" s="2296"/>
      <c r="I138" s="2296"/>
      <c r="J138" s="2296"/>
      <c r="K138" s="2296"/>
      <c r="L138" s="2296"/>
      <c r="M138" s="2296"/>
      <c r="N138" s="2296"/>
      <c r="O138" s="2296"/>
      <c r="P138" s="2296"/>
    </row>
    <row r="139" spans="6:17" ht="12.75" customHeight="1" x14ac:dyDescent="0.45">
      <c r="G139" s="2296" t="s">
        <v>1810</v>
      </c>
      <c r="H139" s="2296"/>
      <c r="I139" s="2296"/>
      <c r="J139" s="2296"/>
      <c r="K139" s="2296"/>
      <c r="L139" s="2296"/>
      <c r="M139" s="2296"/>
      <c r="N139" s="2296"/>
      <c r="O139" s="2296"/>
      <c r="P139" s="2296"/>
    </row>
    <row r="140" spans="6:17" ht="18.75" customHeight="1" x14ac:dyDescent="0.45">
      <c r="G140" s="2296"/>
      <c r="H140" s="2296"/>
      <c r="I140" s="2296"/>
      <c r="J140" s="2296"/>
      <c r="K140" s="2296"/>
      <c r="L140" s="2296"/>
      <c r="M140" s="2296"/>
      <c r="N140" s="2296"/>
      <c r="O140" s="2296"/>
      <c r="P140" s="2296"/>
    </row>
    <row r="141" spans="6:17" ht="18.75" customHeight="1" x14ac:dyDescent="0.45">
      <c r="F141" s="1251" t="s">
        <v>2542</v>
      </c>
    </row>
    <row r="142" spans="6:17" ht="18.75" customHeight="1" x14ac:dyDescent="0.45">
      <c r="G142" s="1251" t="s">
        <v>1811</v>
      </c>
    </row>
    <row r="143" spans="6:17" ht="18.75" customHeight="1" x14ac:dyDescent="0.45">
      <c r="G143" s="2296" t="s">
        <v>1812</v>
      </c>
      <c r="H143" s="2296"/>
      <c r="I143" s="2296"/>
      <c r="J143" s="2296"/>
      <c r="K143" s="2296"/>
      <c r="L143" s="2296"/>
      <c r="M143" s="2296"/>
      <c r="N143" s="2296"/>
      <c r="O143" s="2296"/>
      <c r="P143" s="2296"/>
    </row>
    <row r="144" spans="6:17" ht="39" customHeight="1" x14ac:dyDescent="0.45">
      <c r="G144" s="2296"/>
      <c r="H144" s="2296"/>
      <c r="I144" s="2296"/>
      <c r="J144" s="2296"/>
      <c r="K144" s="2296"/>
      <c r="L144" s="2296"/>
      <c r="M144" s="2296"/>
      <c r="N144" s="2296"/>
      <c r="O144" s="2296"/>
      <c r="P144" s="2296"/>
    </row>
    <row r="145" spans="6:17" ht="18.75" customHeight="1" x14ac:dyDescent="0.45"/>
    <row r="146" spans="6:17" ht="18.75" customHeight="1" x14ac:dyDescent="0.45">
      <c r="F146" s="1261" t="s">
        <v>1813</v>
      </c>
    </row>
    <row r="147" spans="6:17" ht="30.75" customHeight="1" x14ac:dyDescent="0.45">
      <c r="F147" s="2296" t="s">
        <v>1814</v>
      </c>
      <c r="G147" s="2296"/>
      <c r="H147" s="2296"/>
      <c r="I147" s="2296"/>
      <c r="J147" s="2296"/>
      <c r="K147" s="2296"/>
      <c r="L147" s="2296"/>
      <c r="M147" s="2296"/>
      <c r="N147" s="2296"/>
      <c r="O147" s="2296"/>
      <c r="P147" s="2296"/>
      <c r="Q147" s="2296"/>
    </row>
    <row r="148" spans="6:17" ht="18.75" customHeight="1" x14ac:dyDescent="0.45">
      <c r="F148" s="2296"/>
      <c r="G148" s="2296"/>
      <c r="H148" s="2296"/>
      <c r="I148" s="2296"/>
      <c r="J148" s="2296"/>
      <c r="K148" s="2296"/>
      <c r="L148" s="2296"/>
      <c r="M148" s="2296"/>
      <c r="N148" s="2296"/>
      <c r="O148" s="2296"/>
      <c r="P148" s="2296"/>
      <c r="Q148" s="2296"/>
    </row>
    <row r="149" spans="6:17" ht="14.25" customHeight="1" x14ac:dyDescent="0.45">
      <c r="F149" s="2296" t="s">
        <v>1815</v>
      </c>
      <c r="G149" s="2296"/>
      <c r="H149" s="2296"/>
      <c r="I149" s="2296"/>
      <c r="J149" s="2296"/>
      <c r="K149" s="2296"/>
      <c r="L149" s="2296"/>
      <c r="M149" s="2296"/>
      <c r="N149" s="2296"/>
      <c r="O149" s="2296"/>
      <c r="P149" s="2296"/>
      <c r="Q149" s="2296"/>
    </row>
    <row r="150" spans="6:17" ht="18.75" customHeight="1" x14ac:dyDescent="0.45">
      <c r="F150" s="2296"/>
      <c r="G150" s="2296"/>
      <c r="H150" s="2296"/>
      <c r="I150" s="2296"/>
      <c r="J150" s="2296"/>
      <c r="K150" s="2296"/>
      <c r="L150" s="2296"/>
      <c r="M150" s="2296"/>
      <c r="N150" s="2296"/>
      <c r="O150" s="2296"/>
      <c r="P150" s="2296"/>
      <c r="Q150" s="2296"/>
    </row>
    <row r="151" spans="6:17" ht="18.75" customHeight="1" x14ac:dyDescent="0.45">
      <c r="F151" s="2296" t="s">
        <v>1816</v>
      </c>
      <c r="G151" s="2296"/>
      <c r="H151" s="2296"/>
      <c r="I151" s="2296"/>
      <c r="J151" s="2296"/>
      <c r="K151" s="2296"/>
      <c r="L151" s="2296"/>
      <c r="M151" s="2296"/>
      <c r="N151" s="2296"/>
      <c r="O151" s="2296"/>
      <c r="P151" s="2296"/>
      <c r="Q151" s="2296"/>
    </row>
    <row r="152" spans="6:17" ht="18.75" customHeight="1" x14ac:dyDescent="0.45">
      <c r="F152" s="2296"/>
      <c r="G152" s="2296"/>
      <c r="H152" s="2296"/>
      <c r="I152" s="2296"/>
      <c r="J152" s="2296"/>
      <c r="K152" s="2296"/>
      <c r="L152" s="2296"/>
      <c r="M152" s="2296"/>
      <c r="N152" s="2296"/>
      <c r="O152" s="2296"/>
      <c r="P152" s="2296"/>
      <c r="Q152" s="2296"/>
    </row>
    <row r="153" spans="6:17" ht="18.75" customHeight="1" x14ac:dyDescent="0.45">
      <c r="F153" s="2296" t="s">
        <v>2543</v>
      </c>
      <c r="G153" s="2296"/>
      <c r="H153" s="2296"/>
      <c r="I153" s="2296"/>
      <c r="J153" s="2296"/>
      <c r="K153" s="2296"/>
      <c r="L153" s="2296"/>
      <c r="M153" s="2296"/>
      <c r="N153" s="2296"/>
      <c r="O153" s="2296"/>
      <c r="P153" s="2296"/>
      <c r="Q153" s="2296"/>
    </row>
    <row r="154" spans="6:17" ht="18.75" customHeight="1" x14ac:dyDescent="0.45">
      <c r="F154" s="2296"/>
      <c r="G154" s="2296"/>
      <c r="H154" s="2296"/>
      <c r="I154" s="2296"/>
      <c r="J154" s="2296"/>
      <c r="K154" s="2296"/>
      <c r="L154" s="2296"/>
      <c r="M154" s="2296"/>
      <c r="N154" s="2296"/>
      <c r="O154" s="2296"/>
      <c r="P154" s="2296"/>
      <c r="Q154" s="2296"/>
    </row>
    <row r="155" spans="6:17" ht="18.75" customHeight="1" x14ac:dyDescent="0.45">
      <c r="F155" s="2297" t="s">
        <v>1817</v>
      </c>
      <c r="G155" s="2297"/>
      <c r="H155" s="2297"/>
      <c r="I155" s="2297"/>
      <c r="J155" s="2297"/>
      <c r="K155" s="2297"/>
      <c r="L155" s="2297" t="s">
        <v>1818</v>
      </c>
      <c r="M155" s="2297"/>
      <c r="N155" s="2297"/>
      <c r="O155" s="2297"/>
      <c r="P155" s="2297"/>
      <c r="Q155" s="2297"/>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41" t="s">
        <v>1549</v>
      </c>
      <c r="D12" s="2241" t="s">
        <v>1550</v>
      </c>
      <c r="E12" s="2241" t="s">
        <v>1552</v>
      </c>
      <c r="F12" s="2241" t="s">
        <v>1553</v>
      </c>
      <c r="G12" s="2241" t="s">
        <v>2370</v>
      </c>
      <c r="H12" s="2241" t="s">
        <v>2371</v>
      </c>
      <c r="I12" s="2241" t="s">
        <v>2372</v>
      </c>
      <c r="J12" s="2241" t="s">
        <v>2373</v>
      </c>
      <c r="K12" s="2241" t="s">
        <v>1554</v>
      </c>
      <c r="L12" s="2241" t="s">
        <v>2374</v>
      </c>
      <c r="M12" s="2241" t="s">
        <v>2375</v>
      </c>
      <c r="N12" s="2241" t="s">
        <v>2376</v>
      </c>
      <c r="O12" s="2241" t="s">
        <v>1555</v>
      </c>
      <c r="P12" s="2241" t="s">
        <v>1556</v>
      </c>
      <c r="Q12" s="2241"/>
      <c r="R12" s="2241"/>
      <c r="S12" s="2241" t="s">
        <v>1557</v>
      </c>
      <c r="T12" s="2241" t="s">
        <v>1558</v>
      </c>
      <c r="U12" s="2241" t="s">
        <v>22</v>
      </c>
      <c r="V12" s="2241" t="s">
        <v>855</v>
      </c>
      <c r="W12" s="2237"/>
    </row>
    <row r="13" spans="2:23" x14ac:dyDescent="0.45">
      <c r="B13" s="2235"/>
      <c r="C13" s="2242"/>
      <c r="D13" s="2242"/>
      <c r="E13" s="2242"/>
      <c r="F13" s="2242"/>
      <c r="G13" s="2242"/>
      <c r="H13" s="2242"/>
      <c r="I13" s="2242"/>
      <c r="J13" s="2242"/>
      <c r="K13" s="2242"/>
      <c r="L13" s="2242"/>
      <c r="M13" s="2242"/>
      <c r="N13" s="2242"/>
      <c r="O13" s="2242"/>
      <c r="P13" s="2242" t="s">
        <v>1559</v>
      </c>
      <c r="Q13" s="2242" t="s">
        <v>1560</v>
      </c>
      <c r="R13" s="2242" t="s">
        <v>1561</v>
      </c>
      <c r="S13" s="2242"/>
      <c r="T13" s="2242"/>
      <c r="U13" s="2242"/>
      <c r="V13" s="2250" t="s">
        <v>80</v>
      </c>
      <c r="W13" s="2252" t="s">
        <v>1562</v>
      </c>
    </row>
    <row r="14" spans="2:23" x14ac:dyDescent="0.45">
      <c r="B14" s="2235"/>
      <c r="C14" s="2242"/>
      <c r="D14" s="2242"/>
      <c r="E14" s="2242"/>
      <c r="F14" s="2242"/>
      <c r="G14" s="2242"/>
      <c r="H14" s="2242"/>
      <c r="I14" s="2242"/>
      <c r="J14" s="2242"/>
      <c r="K14" s="2242"/>
      <c r="L14" s="2242"/>
      <c r="M14" s="2242"/>
      <c r="N14" s="2242"/>
      <c r="O14" s="2242"/>
      <c r="P14" s="2242"/>
      <c r="Q14" s="2242"/>
      <c r="R14" s="2242"/>
      <c r="S14" s="2242"/>
      <c r="T14" s="2242"/>
      <c r="U14" s="2242"/>
      <c r="V14" s="2250"/>
      <c r="W14" s="2252"/>
    </row>
    <row r="15" spans="2:23" x14ac:dyDescent="0.45">
      <c r="B15" s="2236"/>
      <c r="C15" s="2243"/>
      <c r="D15" s="2243"/>
      <c r="E15" s="2243"/>
      <c r="F15" s="2243"/>
      <c r="G15" s="2243"/>
      <c r="H15" s="2243"/>
      <c r="I15" s="2243"/>
      <c r="J15" s="2243"/>
      <c r="K15" s="2243"/>
      <c r="L15" s="2243"/>
      <c r="M15" s="2243"/>
      <c r="N15" s="2243"/>
      <c r="O15" s="2243"/>
      <c r="P15" s="2243"/>
      <c r="Q15" s="2243"/>
      <c r="R15" s="2243"/>
      <c r="S15" s="2243"/>
      <c r="T15" s="2243"/>
      <c r="U15" s="2243"/>
      <c r="V15" s="2251"/>
      <c r="W15" s="2253"/>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C37AF91E-70AA-4B31-B915-6D732CB0E01F}"/>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90" t="s">
        <v>1739</v>
      </c>
      <c r="B6" s="2289" t="s">
        <v>1549</v>
      </c>
      <c r="C6" s="2289" t="s">
        <v>1563</v>
      </c>
      <c r="D6" s="2289" t="s">
        <v>1740</v>
      </c>
      <c r="E6" s="2289"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9" t="s">
        <v>68</v>
      </c>
      <c r="W6" s="2291" t="s">
        <v>1741</v>
      </c>
      <c r="X6" s="2340" t="s">
        <v>1742</v>
      </c>
      <c r="Y6" s="2289" t="s">
        <v>32</v>
      </c>
      <c r="AB6" s="2289" t="s">
        <v>1565</v>
      </c>
      <c r="AC6" s="2289"/>
      <c r="AD6" s="2289"/>
      <c r="AE6" s="2289"/>
      <c r="AF6" s="2289"/>
      <c r="AG6" s="2289"/>
      <c r="AH6" s="2289" t="s">
        <v>1566</v>
      </c>
      <c r="AI6" s="2289"/>
      <c r="AJ6" s="2289"/>
      <c r="AK6" s="2289"/>
      <c r="AL6" s="2289"/>
      <c r="AM6" s="2289"/>
      <c r="AN6" s="2289"/>
      <c r="AO6" s="2289"/>
      <c r="AP6" s="2289" t="s">
        <v>1567</v>
      </c>
      <c r="AQ6" s="2343" t="s">
        <v>1743</v>
      </c>
      <c r="AR6" s="2343" t="s">
        <v>5826</v>
      </c>
      <c r="AS6" s="2340"/>
    </row>
    <row r="7" spans="1:45" ht="32" x14ac:dyDescent="0.45">
      <c r="A7" s="2281"/>
      <c r="B7" s="2277"/>
      <c r="C7" s="2277"/>
      <c r="D7" s="2277"/>
      <c r="E7" s="2277"/>
      <c r="F7" s="2333"/>
      <c r="G7" s="2333"/>
      <c r="H7" s="2333"/>
      <c r="I7" s="2333"/>
      <c r="J7" s="2333"/>
      <c r="K7" s="2333"/>
      <c r="L7" s="2333"/>
      <c r="M7" s="2333"/>
      <c r="N7" s="2333"/>
      <c r="O7" s="2333"/>
      <c r="P7" s="2333"/>
      <c r="Q7" s="2333"/>
      <c r="R7" s="2333" t="s">
        <v>1559</v>
      </c>
      <c r="S7" s="2333" t="s">
        <v>1560</v>
      </c>
      <c r="T7" s="2333" t="s">
        <v>1561</v>
      </c>
      <c r="U7" s="2333"/>
      <c r="V7" s="2277"/>
      <c r="W7" s="2279"/>
      <c r="X7" s="2341"/>
      <c r="Y7" s="2277"/>
      <c r="AB7" s="2277" t="s">
        <v>184</v>
      </c>
      <c r="AC7" s="2277"/>
      <c r="AD7" s="2277" t="s">
        <v>185</v>
      </c>
      <c r="AE7" s="2277"/>
      <c r="AF7" s="2277" t="s">
        <v>187</v>
      </c>
      <c r="AG7" s="2277"/>
      <c r="AH7" s="2277" t="s">
        <v>1568</v>
      </c>
      <c r="AI7" s="2277" t="s">
        <v>1569</v>
      </c>
      <c r="AJ7" s="2277"/>
      <c r="AK7" s="2277"/>
      <c r="AL7" s="2277"/>
      <c r="AM7" s="2277"/>
      <c r="AN7" s="2277" t="s">
        <v>1570</v>
      </c>
      <c r="AO7" s="2277" t="s">
        <v>1571</v>
      </c>
      <c r="AP7" s="2277"/>
      <c r="AQ7" s="2344"/>
      <c r="AR7" s="2120" t="s">
        <v>2492</v>
      </c>
      <c r="AS7" s="2120" t="s">
        <v>5827</v>
      </c>
    </row>
    <row r="8" spans="1:45" x14ac:dyDescent="0.45">
      <c r="A8" s="2281"/>
      <c r="B8" s="2277"/>
      <c r="C8" s="2277"/>
      <c r="D8" s="2277"/>
      <c r="E8" s="2277"/>
      <c r="F8" s="2333"/>
      <c r="G8" s="2333"/>
      <c r="H8" s="2333"/>
      <c r="I8" s="2333"/>
      <c r="J8" s="2333"/>
      <c r="K8" s="2333"/>
      <c r="L8" s="2333"/>
      <c r="M8" s="2333"/>
      <c r="N8" s="2333"/>
      <c r="O8" s="2333"/>
      <c r="P8" s="2333"/>
      <c r="Q8" s="2333"/>
      <c r="R8" s="2333"/>
      <c r="S8" s="2333"/>
      <c r="T8" s="2333"/>
      <c r="U8" s="2333"/>
      <c r="V8" s="2277"/>
      <c r="W8" s="2279"/>
      <c r="X8" s="2341"/>
      <c r="Y8" s="2277"/>
      <c r="AB8" s="2277"/>
      <c r="AC8" s="2277"/>
      <c r="AD8" s="2277"/>
      <c r="AE8" s="2277"/>
      <c r="AF8" s="2277"/>
      <c r="AG8" s="2277"/>
      <c r="AH8" s="2277"/>
      <c r="AI8" s="2277" t="s">
        <v>1572</v>
      </c>
      <c r="AJ8" s="2277" t="s">
        <v>1573</v>
      </c>
      <c r="AK8" s="2277"/>
      <c r="AL8" s="2277"/>
      <c r="AM8" s="2277" t="s">
        <v>1561</v>
      </c>
      <c r="AN8" s="2277"/>
      <c r="AO8" s="2277"/>
      <c r="AP8" s="2277"/>
      <c r="AQ8" s="2344"/>
      <c r="AR8" s="2125">
        <v>0.02</v>
      </c>
      <c r="AS8" s="2125">
        <v>0.01</v>
      </c>
    </row>
    <row r="9" spans="1:45" x14ac:dyDescent="0.45">
      <c r="A9" s="2335"/>
      <c r="B9" s="2336"/>
      <c r="C9" s="2336"/>
      <c r="D9" s="2336"/>
      <c r="E9" s="2336"/>
      <c r="F9" s="2334"/>
      <c r="G9" s="2334"/>
      <c r="H9" s="2334"/>
      <c r="I9" s="2334"/>
      <c r="J9" s="2334"/>
      <c r="K9" s="2334"/>
      <c r="L9" s="2334"/>
      <c r="M9" s="2334"/>
      <c r="N9" s="2334"/>
      <c r="O9" s="2334"/>
      <c r="P9" s="2334"/>
      <c r="Q9" s="2334"/>
      <c r="R9" s="2334"/>
      <c r="S9" s="2334"/>
      <c r="T9" s="2334"/>
      <c r="U9" s="2334"/>
      <c r="V9" s="2336"/>
      <c r="W9" s="2339"/>
      <c r="X9" s="2342"/>
      <c r="Y9" s="2337"/>
      <c r="AB9" s="2337" t="s">
        <v>1575</v>
      </c>
      <c r="AC9" s="2337" t="s">
        <v>1744</v>
      </c>
      <c r="AD9" s="2337" t="s">
        <v>1575</v>
      </c>
      <c r="AE9" s="2337" t="s">
        <v>1744</v>
      </c>
      <c r="AF9" s="2337" t="s">
        <v>1575</v>
      </c>
      <c r="AG9" s="2337" t="s">
        <v>1744</v>
      </c>
      <c r="AH9" s="2337"/>
      <c r="AI9" s="2337"/>
      <c r="AJ9" s="2337" t="s">
        <v>1576</v>
      </c>
      <c r="AK9" s="2337" t="s">
        <v>1577</v>
      </c>
      <c r="AL9" s="2337"/>
      <c r="AM9" s="2337"/>
      <c r="AN9" s="2337"/>
      <c r="AO9" s="2337"/>
      <c r="AP9" s="2337"/>
      <c r="AQ9" s="2345"/>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8"/>
      <c r="AC10" s="2338"/>
      <c r="AD10" s="2338"/>
      <c r="AE10" s="2338"/>
      <c r="AF10" s="2338"/>
      <c r="AG10" s="2338"/>
      <c r="AH10" s="2338"/>
      <c r="AI10" s="2338"/>
      <c r="AJ10" s="2338"/>
      <c r="AK10" s="588" t="s">
        <v>1745</v>
      </c>
      <c r="AL10" s="588" t="s">
        <v>246</v>
      </c>
      <c r="AM10" s="2338"/>
      <c r="AN10" s="2338"/>
      <c r="AO10" s="2338"/>
      <c r="AP10" s="2338"/>
      <c r="AQ10" s="2346"/>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4548</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5"/>
      <c r="D13" s="2211"/>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4498</v>
      </c>
      <c r="D112" s="1721" t="s">
        <v>2468</v>
      </c>
      <c r="E112" s="1565">
        <v>0</v>
      </c>
      <c r="F112" s="1565">
        <v>0</v>
      </c>
      <c r="G112" s="1565">
        <v>0</v>
      </c>
      <c r="H112" s="1565">
        <v>0</v>
      </c>
      <c r="I112" s="1565">
        <v>0</v>
      </c>
      <c r="J112" s="1566">
        <v>0</v>
      </c>
      <c r="K112" s="495">
        <v>0</v>
      </c>
      <c r="L112" s="611"/>
      <c r="M112" s="611"/>
    </row>
    <row r="113" spans="3:18" x14ac:dyDescent="0.45">
      <c r="C113" s="1720" t="s">
        <v>4499</v>
      </c>
      <c r="D113" s="1721" t="s">
        <v>2468</v>
      </c>
      <c r="E113" s="1565">
        <v>0</v>
      </c>
      <c r="F113" s="1565">
        <v>0</v>
      </c>
      <c r="G113" s="1565">
        <v>0</v>
      </c>
      <c r="H113" s="1565">
        <v>0</v>
      </c>
      <c r="I113" s="1565">
        <v>0</v>
      </c>
      <c r="J113" s="1566">
        <v>0</v>
      </c>
      <c r="K113" s="495">
        <v>0</v>
      </c>
      <c r="L113" s="611"/>
      <c r="M113" s="611"/>
    </row>
    <row r="114" spans="3:18" x14ac:dyDescent="0.45">
      <c r="C114" s="1720" t="s">
        <v>4500</v>
      </c>
      <c r="D114" s="1721" t="s">
        <v>2468</v>
      </c>
      <c r="E114" s="1565">
        <v>0</v>
      </c>
      <c r="F114" s="1565">
        <v>0</v>
      </c>
      <c r="G114" s="1565">
        <v>0</v>
      </c>
      <c r="H114" s="1565">
        <v>0</v>
      </c>
      <c r="I114" s="1565">
        <v>0</v>
      </c>
      <c r="J114" s="1566">
        <v>0</v>
      </c>
      <c r="K114" s="495">
        <v>0</v>
      </c>
      <c r="L114" s="611"/>
      <c r="M114" s="611"/>
    </row>
    <row r="115" spans="3:18" x14ac:dyDescent="0.45">
      <c r="C115" s="1720" t="s">
        <v>4501</v>
      </c>
      <c r="D115" s="1721" t="s">
        <v>2468</v>
      </c>
      <c r="E115" s="1565">
        <v>0</v>
      </c>
      <c r="F115" s="1565">
        <v>0</v>
      </c>
      <c r="G115" s="1565">
        <v>0</v>
      </c>
      <c r="H115" s="1565">
        <v>0</v>
      </c>
      <c r="I115" s="1565">
        <v>0</v>
      </c>
      <c r="J115" s="1566">
        <v>0</v>
      </c>
      <c r="K115" s="495">
        <v>0</v>
      </c>
      <c r="L115" s="611"/>
      <c r="M115" s="611"/>
    </row>
    <row r="116" spans="3:18" x14ac:dyDescent="0.45">
      <c r="C116" s="1720" t="s">
        <v>4502</v>
      </c>
      <c r="D116" s="1721" t="s">
        <v>2468</v>
      </c>
      <c r="E116" s="1565">
        <v>0</v>
      </c>
      <c r="F116" s="1565">
        <v>0</v>
      </c>
      <c r="G116" s="1565">
        <v>0</v>
      </c>
      <c r="H116" s="1565">
        <v>0</v>
      </c>
      <c r="I116" s="1565">
        <v>0</v>
      </c>
      <c r="J116" s="1566">
        <v>0</v>
      </c>
      <c r="K116" s="495">
        <v>0</v>
      </c>
      <c r="L116" s="611"/>
      <c r="M116" s="611"/>
    </row>
    <row r="117" spans="3:18" x14ac:dyDescent="0.45">
      <c r="C117" s="1720" t="s">
        <v>4503</v>
      </c>
      <c r="D117" s="1721" t="s">
        <v>2468</v>
      </c>
      <c r="E117" s="1565">
        <v>0</v>
      </c>
      <c r="F117" s="1565">
        <v>0</v>
      </c>
      <c r="G117" s="1565">
        <v>0</v>
      </c>
      <c r="H117" s="1565">
        <v>0</v>
      </c>
      <c r="I117" s="1565">
        <v>0</v>
      </c>
      <c r="J117" s="1566">
        <v>0</v>
      </c>
      <c r="K117" s="495">
        <v>0</v>
      </c>
      <c r="L117" s="611"/>
      <c r="M117" s="611"/>
    </row>
    <row r="118" spans="3:18" x14ac:dyDescent="0.45">
      <c r="C118" s="1720" t="s">
        <v>4504</v>
      </c>
      <c r="D118" s="1721" t="s">
        <v>2468</v>
      </c>
      <c r="E118" s="1565">
        <v>0</v>
      </c>
      <c r="F118" s="1565">
        <v>0</v>
      </c>
      <c r="G118" s="1565">
        <v>0</v>
      </c>
      <c r="H118" s="1565">
        <v>0</v>
      </c>
      <c r="I118" s="1565">
        <v>0</v>
      </c>
      <c r="J118" s="1566">
        <v>0</v>
      </c>
      <c r="K118" s="495">
        <v>0</v>
      </c>
      <c r="L118" s="611"/>
      <c r="M118" s="611"/>
    </row>
    <row r="119" spans="3:18" x14ac:dyDescent="0.45">
      <c r="C119" s="1720" t="s">
        <v>4505</v>
      </c>
      <c r="D119" s="1721" t="s">
        <v>2468</v>
      </c>
      <c r="E119" s="1565">
        <v>0</v>
      </c>
      <c r="F119" s="1565">
        <v>0</v>
      </c>
      <c r="G119" s="1565">
        <v>0</v>
      </c>
      <c r="H119" s="1565">
        <v>0</v>
      </c>
      <c r="I119" s="1565">
        <v>0</v>
      </c>
      <c r="J119" s="1566">
        <v>0</v>
      </c>
      <c r="K119" s="495">
        <v>0</v>
      </c>
      <c r="L119" s="611"/>
      <c r="M119" s="611"/>
    </row>
    <row r="120" spans="3:18" x14ac:dyDescent="0.45">
      <c r="C120" s="1720" t="s">
        <v>4506</v>
      </c>
      <c r="D120" s="1721" t="s">
        <v>2468</v>
      </c>
      <c r="E120" s="1565">
        <v>0</v>
      </c>
      <c r="F120" s="1565">
        <v>0</v>
      </c>
      <c r="G120" s="1565">
        <v>0</v>
      </c>
      <c r="H120" s="1565">
        <v>0</v>
      </c>
      <c r="I120" s="1565">
        <v>0</v>
      </c>
      <c r="J120" s="1566">
        <v>0</v>
      </c>
      <c r="K120" s="495">
        <v>0</v>
      </c>
      <c r="L120" s="611"/>
      <c r="M120" s="611"/>
    </row>
    <row r="121" spans="3:18" x14ac:dyDescent="0.45">
      <c r="C121" s="1720" t="s">
        <v>4507</v>
      </c>
      <c r="D121" s="1721" t="s">
        <v>2468</v>
      </c>
      <c r="E121" s="1565">
        <v>0</v>
      </c>
      <c r="F121" s="1565">
        <v>0</v>
      </c>
      <c r="G121" s="1565">
        <v>0</v>
      </c>
      <c r="H121" s="1565">
        <v>0</v>
      </c>
      <c r="I121" s="1565">
        <v>0</v>
      </c>
      <c r="J121" s="1566">
        <v>0</v>
      </c>
      <c r="K121" s="495">
        <v>0</v>
      </c>
      <c r="L121" s="611"/>
      <c r="M121" s="611"/>
    </row>
    <row r="122" spans="3:18" x14ac:dyDescent="0.45">
      <c r="C122" s="1720" t="s">
        <v>4508</v>
      </c>
      <c r="D122" s="1721" t="s">
        <v>2468</v>
      </c>
      <c r="E122" s="1565">
        <v>0</v>
      </c>
      <c r="F122" s="1565">
        <v>0</v>
      </c>
      <c r="G122" s="1565">
        <v>0</v>
      </c>
      <c r="H122" s="1565">
        <v>0</v>
      </c>
      <c r="I122" s="1565">
        <v>0</v>
      </c>
      <c r="J122" s="1566">
        <v>0</v>
      </c>
      <c r="K122" s="495">
        <v>0</v>
      </c>
      <c r="L122" s="611"/>
      <c r="M122" s="611"/>
    </row>
    <row r="123" spans="3:18" x14ac:dyDescent="0.45">
      <c r="C123" s="1720" t="s">
        <v>4509</v>
      </c>
      <c r="D123" s="1721" t="s">
        <v>2468</v>
      </c>
      <c r="E123" s="1565">
        <v>0</v>
      </c>
      <c r="F123" s="1565">
        <v>0</v>
      </c>
      <c r="G123" s="1565">
        <v>0</v>
      </c>
      <c r="H123" s="1565">
        <v>0</v>
      </c>
      <c r="I123" s="1565">
        <v>0</v>
      </c>
      <c r="J123" s="1566">
        <v>0</v>
      </c>
      <c r="K123" s="495">
        <v>0</v>
      </c>
      <c r="L123" s="611"/>
      <c r="M123" s="611"/>
    </row>
    <row r="124" spans="3:18" x14ac:dyDescent="0.45">
      <c r="C124" s="1720" t="s">
        <v>4510</v>
      </c>
      <c r="D124" s="1721" t="s">
        <v>2468</v>
      </c>
      <c r="E124" s="1565">
        <v>0</v>
      </c>
      <c r="F124" s="1565">
        <v>0</v>
      </c>
      <c r="G124" s="1565">
        <v>0</v>
      </c>
      <c r="H124" s="1565">
        <v>0</v>
      </c>
      <c r="I124" s="1565">
        <v>0</v>
      </c>
      <c r="J124" s="1566">
        <v>0</v>
      </c>
      <c r="K124" s="495">
        <v>0</v>
      </c>
      <c r="L124" s="611"/>
      <c r="M124" s="611"/>
    </row>
    <row r="125" spans="3:18" x14ac:dyDescent="0.45">
      <c r="C125" s="1720" t="s">
        <v>4511</v>
      </c>
      <c r="D125" s="1721" t="s">
        <v>2468</v>
      </c>
      <c r="E125" s="1565">
        <v>0</v>
      </c>
      <c r="F125" s="1565">
        <v>0</v>
      </c>
      <c r="G125" s="1565">
        <v>0</v>
      </c>
      <c r="H125" s="1565">
        <v>0</v>
      </c>
      <c r="I125" s="1565">
        <v>0</v>
      </c>
      <c r="J125" s="1566">
        <v>0</v>
      </c>
      <c r="K125" s="495">
        <v>0</v>
      </c>
      <c r="L125" s="611"/>
      <c r="M125" s="611"/>
    </row>
    <row r="126" spans="3:18" x14ac:dyDescent="0.45">
      <c r="C126" s="1720" t="s">
        <v>4512</v>
      </c>
      <c r="D126" s="1721" t="s">
        <v>2468</v>
      </c>
      <c r="E126" s="1565">
        <v>0</v>
      </c>
      <c r="F126" s="1565">
        <v>0</v>
      </c>
      <c r="G126" s="1565">
        <v>0</v>
      </c>
      <c r="H126" s="1565">
        <v>0</v>
      </c>
      <c r="I126" s="1565">
        <v>0</v>
      </c>
      <c r="J126" s="1566">
        <v>0</v>
      </c>
      <c r="K126" s="495">
        <v>0</v>
      </c>
      <c r="L126" s="611"/>
      <c r="M126" s="611"/>
    </row>
    <row r="127" spans="3:18" x14ac:dyDescent="0.45">
      <c r="C127" s="1720" t="s">
        <v>4513</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4516</v>
      </c>
      <c r="D131" s="1721" t="s">
        <v>4517</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4544</v>
      </c>
      <c r="D141" s="1739" t="s">
        <v>4518</v>
      </c>
      <c r="E141" s="1737">
        <v>0</v>
      </c>
      <c r="F141" s="1737">
        <v>0</v>
      </c>
      <c r="G141" s="1737">
        <v>0</v>
      </c>
      <c r="H141" s="1737">
        <v>0</v>
      </c>
      <c r="I141" s="1737">
        <v>0</v>
      </c>
      <c r="J141" s="1738">
        <v>0</v>
      </c>
      <c r="K141" s="495">
        <v>0</v>
      </c>
      <c r="L141" s="611"/>
      <c r="M141" s="611"/>
    </row>
    <row r="142" spans="3:18" x14ac:dyDescent="0.45">
      <c r="C142" s="1736" t="s">
        <v>4545</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4520</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4523</v>
      </c>
      <c r="D293" s="1739" t="s">
        <v>4524</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4546</v>
      </c>
      <c r="D425" s="1721" t="s">
        <v>5707</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4549</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4D9CB69D-F643-4A69-AB5C-F62BB3D73A4B}"/>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4534</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4498</v>
      </c>
      <c r="D112" s="1893" t="s">
        <v>2468</v>
      </c>
      <c r="E112" s="1723">
        <v>0</v>
      </c>
      <c r="F112" s="1723">
        <v>0</v>
      </c>
      <c r="G112" s="1723">
        <v>0</v>
      </c>
      <c r="H112" s="1723">
        <v>0</v>
      </c>
      <c r="I112" s="1723">
        <v>0</v>
      </c>
      <c r="J112" s="1724">
        <v>0</v>
      </c>
      <c r="K112" s="1816">
        <v>0</v>
      </c>
    </row>
    <row r="113" spans="3:11" ht="16" customHeight="1" x14ac:dyDescent="0.45">
      <c r="C113" s="1722" t="s">
        <v>4499</v>
      </c>
      <c r="D113" s="1893" t="s">
        <v>2468</v>
      </c>
      <c r="E113" s="1723">
        <v>0</v>
      </c>
      <c r="F113" s="1723">
        <v>0</v>
      </c>
      <c r="G113" s="1723">
        <v>0</v>
      </c>
      <c r="H113" s="1723">
        <v>0</v>
      </c>
      <c r="I113" s="1723">
        <v>0</v>
      </c>
      <c r="J113" s="1724">
        <v>0</v>
      </c>
      <c r="K113" s="1816">
        <v>0</v>
      </c>
    </row>
    <row r="114" spans="3:11" ht="16" customHeight="1" x14ac:dyDescent="0.45">
      <c r="C114" s="1722" t="s">
        <v>4500</v>
      </c>
      <c r="D114" s="1893" t="s">
        <v>2468</v>
      </c>
      <c r="E114" s="1723">
        <v>0</v>
      </c>
      <c r="F114" s="1723">
        <v>0</v>
      </c>
      <c r="G114" s="1723">
        <v>0</v>
      </c>
      <c r="H114" s="1723">
        <v>0</v>
      </c>
      <c r="I114" s="1723">
        <v>0</v>
      </c>
      <c r="J114" s="1724">
        <v>0</v>
      </c>
      <c r="K114" s="1816">
        <v>0</v>
      </c>
    </row>
    <row r="115" spans="3:11" ht="16" customHeight="1" x14ac:dyDescent="0.45">
      <c r="C115" s="1722" t="s">
        <v>4501</v>
      </c>
      <c r="D115" s="1893" t="s">
        <v>2468</v>
      </c>
      <c r="E115" s="1723">
        <v>0</v>
      </c>
      <c r="F115" s="1723">
        <v>0</v>
      </c>
      <c r="G115" s="1723">
        <v>0</v>
      </c>
      <c r="H115" s="1723">
        <v>0</v>
      </c>
      <c r="I115" s="1723">
        <v>0</v>
      </c>
      <c r="J115" s="1724">
        <v>0</v>
      </c>
      <c r="K115" s="1816">
        <v>0</v>
      </c>
    </row>
    <row r="116" spans="3:11" ht="16" customHeight="1" x14ac:dyDescent="0.45">
      <c r="C116" s="1722" t="s">
        <v>4502</v>
      </c>
      <c r="D116" s="1893" t="s">
        <v>2468</v>
      </c>
      <c r="E116" s="1723">
        <v>0</v>
      </c>
      <c r="F116" s="1723">
        <v>0</v>
      </c>
      <c r="G116" s="1723">
        <v>0</v>
      </c>
      <c r="H116" s="1723">
        <v>0</v>
      </c>
      <c r="I116" s="1723">
        <v>0</v>
      </c>
      <c r="J116" s="1724">
        <v>0</v>
      </c>
      <c r="K116" s="1816">
        <v>0</v>
      </c>
    </row>
    <row r="117" spans="3:11" ht="16" customHeight="1" x14ac:dyDescent="0.45">
      <c r="C117" s="1722" t="s">
        <v>4503</v>
      </c>
      <c r="D117" s="1893" t="s">
        <v>2468</v>
      </c>
      <c r="E117" s="1723">
        <v>0</v>
      </c>
      <c r="F117" s="1723">
        <v>0</v>
      </c>
      <c r="G117" s="1723">
        <v>0</v>
      </c>
      <c r="H117" s="1723">
        <v>0</v>
      </c>
      <c r="I117" s="1723">
        <v>0</v>
      </c>
      <c r="J117" s="1724">
        <v>0</v>
      </c>
      <c r="K117" s="1816">
        <v>0</v>
      </c>
    </row>
    <row r="118" spans="3:11" ht="16" customHeight="1" x14ac:dyDescent="0.45">
      <c r="C118" s="1722" t="s">
        <v>4504</v>
      </c>
      <c r="D118" s="1893" t="s">
        <v>2468</v>
      </c>
      <c r="E118" s="1723">
        <v>0</v>
      </c>
      <c r="F118" s="1723">
        <v>0</v>
      </c>
      <c r="G118" s="1723">
        <v>0</v>
      </c>
      <c r="H118" s="1723">
        <v>0</v>
      </c>
      <c r="I118" s="1723">
        <v>0</v>
      </c>
      <c r="J118" s="1724">
        <v>0</v>
      </c>
      <c r="K118" s="1816">
        <v>0</v>
      </c>
    </row>
    <row r="119" spans="3:11" ht="16" customHeight="1" x14ac:dyDescent="0.45">
      <c r="C119" s="1722" t="s">
        <v>4505</v>
      </c>
      <c r="D119" s="1893" t="s">
        <v>2468</v>
      </c>
      <c r="E119" s="1723">
        <v>0</v>
      </c>
      <c r="F119" s="1723">
        <v>0</v>
      </c>
      <c r="G119" s="1723">
        <v>0</v>
      </c>
      <c r="H119" s="1723">
        <v>0</v>
      </c>
      <c r="I119" s="1723">
        <v>0</v>
      </c>
      <c r="J119" s="1724">
        <v>0</v>
      </c>
      <c r="K119" s="1816">
        <v>0</v>
      </c>
    </row>
    <row r="120" spans="3:11" ht="16" customHeight="1" x14ac:dyDescent="0.45">
      <c r="C120" s="1722" t="s">
        <v>4506</v>
      </c>
      <c r="D120" s="1893" t="s">
        <v>2468</v>
      </c>
      <c r="E120" s="1723">
        <v>0</v>
      </c>
      <c r="F120" s="1723">
        <v>0</v>
      </c>
      <c r="G120" s="1723">
        <v>0</v>
      </c>
      <c r="H120" s="1723">
        <v>0</v>
      </c>
      <c r="I120" s="1723">
        <v>0</v>
      </c>
      <c r="J120" s="1724">
        <v>0</v>
      </c>
      <c r="K120" s="1816">
        <v>0</v>
      </c>
    </row>
    <row r="121" spans="3:11" ht="16" customHeight="1" x14ac:dyDescent="0.45">
      <c r="C121" s="1722" t="s">
        <v>4507</v>
      </c>
      <c r="D121" s="1893" t="s">
        <v>2468</v>
      </c>
      <c r="E121" s="1723">
        <v>0</v>
      </c>
      <c r="F121" s="1723">
        <v>0</v>
      </c>
      <c r="G121" s="1723">
        <v>0</v>
      </c>
      <c r="H121" s="1723">
        <v>0</v>
      </c>
      <c r="I121" s="1723">
        <v>0</v>
      </c>
      <c r="J121" s="1724">
        <v>0</v>
      </c>
      <c r="K121" s="1816">
        <v>0</v>
      </c>
    </row>
    <row r="122" spans="3:11" ht="16" customHeight="1" x14ac:dyDescent="0.45">
      <c r="C122" s="1722" t="s">
        <v>4508</v>
      </c>
      <c r="D122" s="1893" t="s">
        <v>2468</v>
      </c>
      <c r="E122" s="1723">
        <v>0</v>
      </c>
      <c r="F122" s="1723">
        <v>0</v>
      </c>
      <c r="G122" s="1723">
        <v>0</v>
      </c>
      <c r="H122" s="1723">
        <v>0</v>
      </c>
      <c r="I122" s="1723">
        <v>0</v>
      </c>
      <c r="J122" s="1724">
        <v>0</v>
      </c>
      <c r="K122" s="1816">
        <v>0</v>
      </c>
    </row>
    <row r="123" spans="3:11" ht="16" customHeight="1" x14ac:dyDescent="0.45">
      <c r="C123" s="1722" t="s">
        <v>4509</v>
      </c>
      <c r="D123" s="1893" t="s">
        <v>2468</v>
      </c>
      <c r="E123" s="1723">
        <v>0</v>
      </c>
      <c r="F123" s="1723">
        <v>0</v>
      </c>
      <c r="G123" s="1723">
        <v>0</v>
      </c>
      <c r="H123" s="1723">
        <v>0</v>
      </c>
      <c r="I123" s="1723">
        <v>0</v>
      </c>
      <c r="J123" s="1724">
        <v>0</v>
      </c>
      <c r="K123" s="1816">
        <v>0</v>
      </c>
    </row>
    <row r="124" spans="3:11" ht="16" customHeight="1" x14ac:dyDescent="0.45">
      <c r="C124" s="1722" t="s">
        <v>4510</v>
      </c>
      <c r="D124" s="1893" t="s">
        <v>2468</v>
      </c>
      <c r="E124" s="1723">
        <v>0</v>
      </c>
      <c r="F124" s="1723">
        <v>0</v>
      </c>
      <c r="G124" s="1723">
        <v>0</v>
      </c>
      <c r="H124" s="1723">
        <v>0</v>
      </c>
      <c r="I124" s="1723">
        <v>0</v>
      </c>
      <c r="J124" s="1724">
        <v>0</v>
      </c>
      <c r="K124" s="1816">
        <v>0</v>
      </c>
    </row>
    <row r="125" spans="3:11" ht="16" customHeight="1" x14ac:dyDescent="0.45">
      <c r="C125" s="1722" t="s">
        <v>4511</v>
      </c>
      <c r="D125" s="1893" t="s">
        <v>2468</v>
      </c>
      <c r="E125" s="1723">
        <v>0</v>
      </c>
      <c r="F125" s="1723">
        <v>0</v>
      </c>
      <c r="G125" s="1723">
        <v>0</v>
      </c>
      <c r="H125" s="1723">
        <v>0</v>
      </c>
      <c r="I125" s="1723">
        <v>0</v>
      </c>
      <c r="J125" s="1724">
        <v>0</v>
      </c>
      <c r="K125" s="1816">
        <v>0</v>
      </c>
    </row>
    <row r="126" spans="3:11" ht="16" customHeight="1" x14ac:dyDescent="0.45">
      <c r="C126" s="1722" t="s">
        <v>4512</v>
      </c>
      <c r="D126" s="1893" t="s">
        <v>2468</v>
      </c>
      <c r="E126" s="1723">
        <v>0</v>
      </c>
      <c r="F126" s="1723">
        <v>0</v>
      </c>
      <c r="G126" s="1723">
        <v>0</v>
      </c>
      <c r="H126" s="1723">
        <v>0</v>
      </c>
      <c r="I126" s="1723">
        <v>0</v>
      </c>
      <c r="J126" s="1724">
        <v>0</v>
      </c>
      <c r="K126" s="1816">
        <v>0</v>
      </c>
    </row>
    <row r="127" spans="3:11" ht="16" customHeight="1" x14ac:dyDescent="0.45">
      <c r="C127" s="1722" t="s">
        <v>4513</v>
      </c>
      <c r="D127" s="1893" t="s">
        <v>2468</v>
      </c>
      <c r="E127" s="1723">
        <v>0</v>
      </c>
      <c r="F127" s="1723">
        <v>0</v>
      </c>
      <c r="G127" s="1723">
        <v>0</v>
      </c>
      <c r="H127" s="1723">
        <v>0</v>
      </c>
      <c r="I127" s="1723">
        <v>0</v>
      </c>
      <c r="J127" s="1724">
        <v>0</v>
      </c>
      <c r="K127" s="1816">
        <v>0</v>
      </c>
    </row>
    <row r="128" spans="3:11" ht="16" customHeight="1" x14ac:dyDescent="0.45">
      <c r="C128" s="1729">
        <v>133</v>
      </c>
      <c r="D128" s="1743" t="s">
        <v>4514</v>
      </c>
      <c r="E128" s="1731">
        <v>0</v>
      </c>
      <c r="F128" s="1731">
        <v>0</v>
      </c>
      <c r="G128" s="1731">
        <v>0</v>
      </c>
      <c r="H128" s="1731">
        <v>0</v>
      </c>
      <c r="I128" s="1731">
        <v>0</v>
      </c>
      <c r="J128" s="1732">
        <v>0</v>
      </c>
      <c r="K128" s="1816">
        <v>0</v>
      </c>
    </row>
    <row r="129" spans="3:11" ht="16" customHeight="1" x14ac:dyDescent="0.45">
      <c r="C129" s="1722">
        <v>1331</v>
      </c>
      <c r="D129" s="1893" t="s">
        <v>4515</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4516</v>
      </c>
      <c r="D131" s="1893" t="s">
        <v>4517</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4518</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4519</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4535</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4520</v>
      </c>
      <c r="E284" s="1731">
        <v>0</v>
      </c>
      <c r="F284" s="1731">
        <v>0</v>
      </c>
      <c r="G284" s="1731">
        <v>0</v>
      </c>
      <c r="H284" s="1731">
        <v>0</v>
      </c>
      <c r="I284" s="1731">
        <v>0</v>
      </c>
      <c r="J284" s="1732">
        <v>0</v>
      </c>
      <c r="K284" s="1816">
        <v>0</v>
      </c>
    </row>
    <row r="285" spans="3:11" ht="16" customHeight="1" x14ac:dyDescent="0.45">
      <c r="C285" s="1729">
        <v>333</v>
      </c>
      <c r="D285" s="1743" t="s">
        <v>4536</v>
      </c>
      <c r="E285" s="1731">
        <v>0</v>
      </c>
      <c r="F285" s="1731">
        <v>0</v>
      </c>
      <c r="G285" s="1731">
        <v>0</v>
      </c>
      <c r="H285" s="1731">
        <v>0</v>
      </c>
      <c r="I285" s="1731">
        <v>0</v>
      </c>
      <c r="J285" s="1732">
        <v>0</v>
      </c>
      <c r="K285" s="1816">
        <v>0</v>
      </c>
    </row>
    <row r="286" spans="3:11" ht="16" customHeight="1" x14ac:dyDescent="0.45">
      <c r="C286" s="1722">
        <v>3331</v>
      </c>
      <c r="D286" s="1893" t="s">
        <v>4522</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4523</v>
      </c>
      <c r="D289" s="1894" t="s">
        <v>4524</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4537</v>
      </c>
      <c r="E347" s="1723">
        <v>0</v>
      </c>
      <c r="F347" s="1723">
        <v>0</v>
      </c>
      <c r="G347" s="1723">
        <v>0</v>
      </c>
      <c r="H347" s="1723">
        <v>0</v>
      </c>
      <c r="I347" s="1723">
        <v>0</v>
      </c>
      <c r="J347" s="1724">
        <v>0</v>
      </c>
      <c r="K347" s="1816">
        <v>0</v>
      </c>
    </row>
    <row r="348" spans="3:11" ht="16" customHeight="1" x14ac:dyDescent="0.45">
      <c r="C348" s="1722">
        <v>41112</v>
      </c>
      <c r="D348" s="1896" t="s">
        <v>4538</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4529</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4539</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4540</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4541</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4530</v>
      </c>
      <c r="E403" s="1723">
        <v>0</v>
      </c>
      <c r="F403" s="1723">
        <v>0</v>
      </c>
      <c r="G403" s="1723">
        <v>0</v>
      </c>
      <c r="H403" s="1723">
        <v>0</v>
      </c>
      <c r="I403" s="1723">
        <v>0</v>
      </c>
      <c r="J403" s="1724">
        <v>0</v>
      </c>
      <c r="K403" s="1816">
        <v>0</v>
      </c>
    </row>
    <row r="404" spans="3:11" ht="16" customHeight="1" x14ac:dyDescent="0.45">
      <c r="C404" s="1722">
        <v>6352</v>
      </c>
      <c r="D404" s="1893" t="s">
        <v>4531</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4546</v>
      </c>
      <c r="D422" s="1893" t="s">
        <v>5707</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4542</v>
      </c>
      <c r="E427" s="1734">
        <v>0</v>
      </c>
      <c r="F427" s="1734">
        <v>0</v>
      </c>
      <c r="G427" s="1734">
        <v>0</v>
      </c>
      <c r="H427" s="1734">
        <v>0</v>
      </c>
      <c r="I427" s="1734">
        <v>0</v>
      </c>
      <c r="J427" s="1735">
        <v>0</v>
      </c>
      <c r="K427" s="1816">
        <v>0</v>
      </c>
    </row>
    <row r="428" spans="3:11" ht="16" customHeight="1" x14ac:dyDescent="0.45">
      <c r="C428" s="1733">
        <v>82112</v>
      </c>
      <c r="D428" s="1894" t="s">
        <v>4543</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F83CCB57-2072-408F-8423-5EC76B579FA5}"/>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4437</v>
      </c>
    </row>
    <row r="3" spans="2:5" ht="54" customHeight="1" x14ac:dyDescent="0.45">
      <c r="B3" s="2352" t="s">
        <v>4438</v>
      </c>
      <c r="C3" s="2353"/>
      <c r="D3" s="2353"/>
      <c r="E3" s="2353"/>
    </row>
    <row r="4" spans="2:5" x14ac:dyDescent="0.45">
      <c r="B4" s="434" t="s">
        <v>4439</v>
      </c>
      <c r="C4" s="435" t="s">
        <v>4440</v>
      </c>
      <c r="D4" s="435" t="s">
        <v>4441</v>
      </c>
      <c r="E4" s="436" t="s">
        <v>22</v>
      </c>
    </row>
    <row r="5" spans="2:5" x14ac:dyDescent="0.45">
      <c r="B5" s="1008">
        <v>1385</v>
      </c>
      <c r="C5" s="416">
        <v>1388</v>
      </c>
      <c r="D5" s="390"/>
      <c r="E5" s="582" t="s">
        <v>4442</v>
      </c>
    </row>
    <row r="6" spans="2:5" x14ac:dyDescent="0.45">
      <c r="B6" s="1200">
        <v>1522</v>
      </c>
      <c r="C6" s="417">
        <v>1521</v>
      </c>
      <c r="D6" s="403"/>
      <c r="E6" s="1199" t="s">
        <v>4443</v>
      </c>
    </row>
    <row r="7" spans="2:5" x14ac:dyDescent="0.45">
      <c r="B7" s="1009">
        <v>1544</v>
      </c>
      <c r="C7" s="418">
        <v>1541</v>
      </c>
      <c r="D7" s="393"/>
      <c r="E7" s="583" t="s">
        <v>4444</v>
      </c>
    </row>
    <row r="8" spans="2:5" x14ac:dyDescent="0.45">
      <c r="B8" s="1200">
        <v>1562</v>
      </c>
      <c r="C8" s="417">
        <v>1561</v>
      </c>
      <c r="D8" s="403"/>
      <c r="E8" s="1199" t="s">
        <v>4445</v>
      </c>
    </row>
    <row r="9" spans="2:5" x14ac:dyDescent="0.45">
      <c r="B9" s="1009">
        <v>161</v>
      </c>
      <c r="C9" s="418"/>
      <c r="D9" s="393"/>
      <c r="E9" s="583" t="s">
        <v>4446</v>
      </c>
    </row>
    <row r="10" spans="2:5" x14ac:dyDescent="0.45">
      <c r="B10" s="1200">
        <v>1611</v>
      </c>
      <c r="C10" s="417"/>
      <c r="D10" s="403"/>
      <c r="E10" s="1199" t="s">
        <v>4446</v>
      </c>
    </row>
    <row r="11" spans="2:5" x14ac:dyDescent="0.45">
      <c r="B11" s="1009">
        <v>1612</v>
      </c>
      <c r="C11" s="418"/>
      <c r="D11" s="393"/>
      <c r="E11" s="583" t="s">
        <v>4446</v>
      </c>
    </row>
    <row r="12" spans="2:5" x14ac:dyDescent="0.45">
      <c r="B12" s="1200">
        <v>2115</v>
      </c>
      <c r="C12" s="417">
        <v>2118</v>
      </c>
      <c r="D12" s="403"/>
      <c r="E12" s="1199" t="s">
        <v>4447</v>
      </c>
    </row>
    <row r="13" spans="2:5" x14ac:dyDescent="0.45">
      <c r="B13" s="1009">
        <v>3385</v>
      </c>
      <c r="C13" s="418">
        <v>3388</v>
      </c>
      <c r="D13" s="393"/>
      <c r="E13" s="583" t="s">
        <v>4448</v>
      </c>
    </row>
    <row r="14" spans="2:5" x14ac:dyDescent="0.45">
      <c r="B14" s="1200">
        <v>3389</v>
      </c>
      <c r="C14" s="417">
        <v>3386</v>
      </c>
      <c r="D14" s="403"/>
      <c r="E14" s="1199" t="s">
        <v>4449</v>
      </c>
    </row>
    <row r="15" spans="2:5" x14ac:dyDescent="0.45">
      <c r="B15" s="1009">
        <v>3524</v>
      </c>
      <c r="C15" s="418">
        <v>3525</v>
      </c>
      <c r="D15" s="393"/>
      <c r="E15" s="583" t="s">
        <v>4450</v>
      </c>
    </row>
    <row r="16" spans="2:5" x14ac:dyDescent="0.45">
      <c r="B16" s="1200">
        <v>417</v>
      </c>
      <c r="C16" s="417">
        <v>4118</v>
      </c>
      <c r="D16" s="403"/>
      <c r="E16" s="1199" t="s">
        <v>4451</v>
      </c>
    </row>
    <row r="17" spans="2:5" x14ac:dyDescent="0.45">
      <c r="B17" s="1009">
        <v>441</v>
      </c>
      <c r="C17" s="418">
        <v>4118</v>
      </c>
      <c r="D17" s="393"/>
      <c r="E17" s="583" t="s">
        <v>4452</v>
      </c>
    </row>
    <row r="18" spans="2:5" x14ac:dyDescent="0.45">
      <c r="B18" s="1200">
        <v>461</v>
      </c>
      <c r="C18" s="417"/>
      <c r="D18" s="403"/>
      <c r="E18" s="1199" t="s">
        <v>4446</v>
      </c>
    </row>
    <row r="19" spans="2:5" x14ac:dyDescent="0.45">
      <c r="B19" s="1009">
        <v>4611</v>
      </c>
      <c r="C19" s="418"/>
      <c r="D19" s="393"/>
      <c r="E19" s="583" t="s">
        <v>4446</v>
      </c>
    </row>
    <row r="20" spans="2:5" x14ac:dyDescent="0.45">
      <c r="B20" s="1200">
        <v>4612</v>
      </c>
      <c r="C20" s="417"/>
      <c r="D20" s="403"/>
      <c r="E20" s="1199" t="s">
        <v>4446</v>
      </c>
    </row>
    <row r="21" spans="2:5" x14ac:dyDescent="0.45">
      <c r="B21" s="1009">
        <v>466</v>
      </c>
      <c r="C21" s="418">
        <v>4118</v>
      </c>
      <c r="D21" s="393"/>
      <c r="E21" s="583" t="s">
        <v>4453</v>
      </c>
    </row>
    <row r="22" spans="2:5" x14ac:dyDescent="0.45">
      <c r="B22" s="1200">
        <v>5112</v>
      </c>
      <c r="C22" s="417">
        <v>5111</v>
      </c>
      <c r="D22" s="403"/>
      <c r="E22" s="1199" t="s">
        <v>4454</v>
      </c>
    </row>
    <row r="23" spans="2:5" x14ac:dyDescent="0.45">
      <c r="B23" s="1009">
        <v>5113</v>
      </c>
      <c r="C23" s="418">
        <v>5112</v>
      </c>
      <c r="D23" s="393"/>
      <c r="E23" s="583" t="s">
        <v>4455</v>
      </c>
    </row>
    <row r="24" spans="2:5" x14ac:dyDescent="0.45">
      <c r="B24" s="1200">
        <v>5152</v>
      </c>
      <c r="C24" s="417">
        <v>5155</v>
      </c>
      <c r="D24" s="403"/>
      <c r="E24" s="1199" t="s">
        <v>4456</v>
      </c>
    </row>
    <row r="25" spans="2:5" x14ac:dyDescent="0.45">
      <c r="B25" s="1009">
        <v>5153</v>
      </c>
      <c r="C25" s="418">
        <v>5155</v>
      </c>
      <c r="D25" s="393"/>
      <c r="E25" s="583" t="s">
        <v>4456</v>
      </c>
    </row>
    <row r="26" spans="2:5" x14ac:dyDescent="0.45">
      <c r="B26" s="1200">
        <v>611</v>
      </c>
      <c r="C26" s="417"/>
      <c r="D26" s="403"/>
      <c r="E26" s="1199" t="s">
        <v>4457</v>
      </c>
    </row>
    <row r="27" spans="2:5" x14ac:dyDescent="0.45">
      <c r="B27" s="1009">
        <v>6111</v>
      </c>
      <c r="C27" s="418"/>
      <c r="D27" s="393"/>
      <c r="E27" s="583" t="s">
        <v>4458</v>
      </c>
    </row>
    <row r="28" spans="2:5" x14ac:dyDescent="0.45">
      <c r="B28" s="1200">
        <v>6112</v>
      </c>
      <c r="C28" s="417"/>
      <c r="D28" s="403"/>
      <c r="E28" s="1199" t="s">
        <v>4458</v>
      </c>
    </row>
    <row r="29" spans="2:5" x14ac:dyDescent="0.45">
      <c r="B29" s="1009">
        <v>631</v>
      </c>
      <c r="C29" s="418"/>
      <c r="D29" s="393"/>
      <c r="E29" s="583" t="s">
        <v>4458</v>
      </c>
    </row>
    <row r="30" spans="2:5" x14ac:dyDescent="0.45">
      <c r="B30" s="1200">
        <v>6322</v>
      </c>
      <c r="C30" s="417">
        <v>6321</v>
      </c>
      <c r="D30" s="403"/>
      <c r="E30" s="1199" t="s">
        <v>4459</v>
      </c>
    </row>
    <row r="31" spans="2:5" x14ac:dyDescent="0.45">
      <c r="B31" s="1009">
        <v>6323</v>
      </c>
      <c r="C31" s="418">
        <v>6322</v>
      </c>
      <c r="D31" s="393"/>
      <c r="E31" s="583" t="s">
        <v>4460</v>
      </c>
    </row>
    <row r="32" spans="2:5" x14ac:dyDescent="0.45">
      <c r="B32" s="1200">
        <v>6419</v>
      </c>
      <c r="C32" s="417">
        <v>6418</v>
      </c>
      <c r="D32" s="403"/>
      <c r="E32" s="1199" t="s">
        <v>4461</v>
      </c>
    </row>
    <row r="33" spans="2:5" x14ac:dyDescent="0.45">
      <c r="B33" s="1009">
        <v>64110</v>
      </c>
      <c r="C33" s="418">
        <v>6418</v>
      </c>
      <c r="D33" s="393"/>
      <c r="E33" s="583" t="s">
        <v>4461</v>
      </c>
    </row>
    <row r="34" spans="2:5" x14ac:dyDescent="0.45">
      <c r="B34" s="1200">
        <v>6429</v>
      </c>
      <c r="C34" s="417">
        <v>6428</v>
      </c>
      <c r="D34" s="403"/>
      <c r="E34" s="1199" t="s">
        <v>4461</v>
      </c>
    </row>
    <row r="35" spans="2:5" x14ac:dyDescent="0.45">
      <c r="B35" s="1009">
        <v>64210</v>
      </c>
      <c r="C35" s="418">
        <v>6428</v>
      </c>
      <c r="D35" s="393"/>
      <c r="E35" s="583" t="s">
        <v>4461</v>
      </c>
    </row>
    <row r="36" spans="2:5" x14ac:dyDescent="0.45">
      <c r="B36" s="1200">
        <v>64221</v>
      </c>
      <c r="C36" s="417">
        <v>6421</v>
      </c>
      <c r="D36" s="403"/>
      <c r="E36" s="1199" t="s">
        <v>4461</v>
      </c>
    </row>
    <row r="37" spans="2:5" x14ac:dyDescent="0.45">
      <c r="B37" s="1009">
        <v>64222</v>
      </c>
      <c r="C37" s="418">
        <v>6422</v>
      </c>
      <c r="D37" s="393"/>
      <c r="E37" s="583" t="s">
        <v>4461</v>
      </c>
    </row>
    <row r="38" spans="2:5" x14ac:dyDescent="0.45">
      <c r="B38" s="1200">
        <v>64223</v>
      </c>
      <c r="C38" s="417">
        <v>6423</v>
      </c>
      <c r="D38" s="403"/>
      <c r="E38" s="1199" t="s">
        <v>4461</v>
      </c>
    </row>
    <row r="39" spans="2:5" x14ac:dyDescent="0.45">
      <c r="B39" s="1009">
        <v>64224</v>
      </c>
      <c r="C39" s="418">
        <v>6424</v>
      </c>
      <c r="D39" s="393"/>
      <c r="E39" s="583" t="s">
        <v>4461</v>
      </c>
    </row>
    <row r="40" spans="2:5" x14ac:dyDescent="0.45">
      <c r="B40" s="1200">
        <v>64225</v>
      </c>
      <c r="C40" s="417">
        <v>6425</v>
      </c>
      <c r="D40" s="403"/>
      <c r="E40" s="1199" t="s">
        <v>4461</v>
      </c>
    </row>
    <row r="41" spans="2:5" x14ac:dyDescent="0.45">
      <c r="B41" s="1009">
        <v>64227</v>
      </c>
      <c r="C41" s="418">
        <v>6427</v>
      </c>
      <c r="D41" s="393"/>
      <c r="E41" s="583" t="s">
        <v>4461</v>
      </c>
    </row>
    <row r="42" spans="2:5" x14ac:dyDescent="0.45">
      <c r="B42" s="1200">
        <v>64228</v>
      </c>
      <c r="C42" s="417">
        <v>6428</v>
      </c>
      <c r="D42" s="403"/>
      <c r="E42" s="1199" t="s">
        <v>4461</v>
      </c>
    </row>
    <row r="43" spans="2:5" x14ac:dyDescent="0.45">
      <c r="B43" s="1009">
        <v>1386</v>
      </c>
      <c r="C43" s="418">
        <v>2441</v>
      </c>
      <c r="D43" s="393" t="s">
        <v>4462</v>
      </c>
      <c r="E43" s="583" t="s">
        <v>4463</v>
      </c>
    </row>
    <row r="44" spans="2:5" x14ac:dyDescent="0.45">
      <c r="B44" s="1200">
        <v>6421</v>
      </c>
      <c r="C44" s="417">
        <v>641</v>
      </c>
      <c r="D44" s="403" t="s">
        <v>4462</v>
      </c>
      <c r="E44" s="1199" t="s">
        <v>4464</v>
      </c>
    </row>
    <row r="45" spans="2:5" x14ac:dyDescent="0.45">
      <c r="B45" s="1010">
        <v>6422</v>
      </c>
      <c r="C45" s="1201" t="s">
        <v>4465</v>
      </c>
      <c r="D45" s="414" t="s">
        <v>4462</v>
      </c>
      <c r="E45" s="584" t="s">
        <v>4466</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4548</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4547</v>
      </c>
    </row>
    <row r="880" spans="4:14" x14ac:dyDescent="0.45">
      <c r="D880" s="375"/>
      <c r="E880" s="375" t="s">
        <v>3133</v>
      </c>
    </row>
    <row r="881" spans="4:13" x14ac:dyDescent="0.45">
      <c r="M881" s="376" t="s">
        <v>4549</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4486</v>
      </c>
      <c r="O3" s="6"/>
    </row>
    <row r="4" spans="5:15" ht="21" x14ac:dyDescent="0.55000000000000004">
      <c r="E4" s="2102" t="s">
        <v>2418</v>
      </c>
      <c r="F4" s="7"/>
      <c r="G4" s="8"/>
      <c r="I4" s="892" t="s">
        <v>4487</v>
      </c>
      <c r="O4" s="6"/>
    </row>
    <row r="5" spans="5:15" x14ac:dyDescent="0.45">
      <c r="E5" s="3"/>
      <c r="F5" s="3"/>
      <c r="G5" s="4"/>
      <c r="I5" s="892" t="s">
        <v>4488</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4498</v>
      </c>
      <c r="F105" s="1689" t="s">
        <v>2468</v>
      </c>
      <c r="G105" s="1717">
        <v>2</v>
      </c>
    </row>
    <row r="106" spans="5:7" x14ac:dyDescent="0.45">
      <c r="E106" s="1688" t="s">
        <v>4499</v>
      </c>
      <c r="F106" s="1689" t="s">
        <v>2468</v>
      </c>
      <c r="G106" s="1717">
        <v>2</v>
      </c>
    </row>
    <row r="107" spans="5:7" x14ac:dyDescent="0.45">
      <c r="E107" s="1688" t="s">
        <v>4500</v>
      </c>
      <c r="F107" s="1689" t="s">
        <v>2468</v>
      </c>
      <c r="G107" s="1717">
        <v>2</v>
      </c>
    </row>
    <row r="108" spans="5:7" x14ac:dyDescent="0.45">
      <c r="E108" s="1688" t="s">
        <v>4501</v>
      </c>
      <c r="F108" s="1689" t="s">
        <v>2468</v>
      </c>
      <c r="G108" s="1717">
        <v>2</v>
      </c>
    </row>
    <row r="109" spans="5:7" x14ac:dyDescent="0.45">
      <c r="E109" s="1688" t="s">
        <v>4502</v>
      </c>
      <c r="F109" s="1689" t="s">
        <v>2468</v>
      </c>
      <c r="G109" s="1717">
        <v>2</v>
      </c>
    </row>
    <row r="110" spans="5:7" x14ac:dyDescent="0.45">
      <c r="E110" s="1688" t="s">
        <v>4503</v>
      </c>
      <c r="F110" s="1689" t="s">
        <v>2468</v>
      </c>
      <c r="G110" s="1717">
        <v>2</v>
      </c>
    </row>
    <row r="111" spans="5:7" x14ac:dyDescent="0.45">
      <c r="E111" s="1688" t="s">
        <v>4504</v>
      </c>
      <c r="F111" s="1689" t="s">
        <v>2468</v>
      </c>
      <c r="G111" s="1717">
        <v>2</v>
      </c>
    </row>
    <row r="112" spans="5:7" x14ac:dyDescent="0.45">
      <c r="E112" s="1688" t="s">
        <v>4505</v>
      </c>
      <c r="F112" s="1689" t="s">
        <v>2468</v>
      </c>
      <c r="G112" s="1717">
        <v>2</v>
      </c>
    </row>
    <row r="113" spans="5:7" x14ac:dyDescent="0.45">
      <c r="E113" s="1688" t="s">
        <v>4506</v>
      </c>
      <c r="F113" s="1689" t="s">
        <v>2468</v>
      </c>
      <c r="G113" s="1717">
        <v>2</v>
      </c>
    </row>
    <row r="114" spans="5:7" x14ac:dyDescent="0.45">
      <c r="E114" s="1688" t="s">
        <v>4507</v>
      </c>
      <c r="F114" s="1689" t="s">
        <v>2468</v>
      </c>
      <c r="G114" s="1717">
        <v>2</v>
      </c>
    </row>
    <row r="115" spans="5:7" x14ac:dyDescent="0.45">
      <c r="E115" s="1688" t="s">
        <v>4508</v>
      </c>
      <c r="F115" s="1689" t="s">
        <v>2468</v>
      </c>
      <c r="G115" s="1717">
        <v>2</v>
      </c>
    </row>
    <row r="116" spans="5:7" x14ac:dyDescent="0.45">
      <c r="E116" s="1688" t="s">
        <v>4509</v>
      </c>
      <c r="F116" s="1689" t="s">
        <v>2468</v>
      </c>
      <c r="G116" s="1717">
        <v>2</v>
      </c>
    </row>
    <row r="117" spans="5:7" x14ac:dyDescent="0.45">
      <c r="E117" s="1688" t="s">
        <v>4510</v>
      </c>
      <c r="F117" s="1689" t="s">
        <v>2468</v>
      </c>
      <c r="G117" s="1717">
        <v>2</v>
      </c>
    </row>
    <row r="118" spans="5:7" x14ac:dyDescent="0.45">
      <c r="E118" s="1688" t="s">
        <v>4511</v>
      </c>
      <c r="F118" s="1689" t="s">
        <v>2468</v>
      </c>
      <c r="G118" s="1717">
        <v>2</v>
      </c>
    </row>
    <row r="119" spans="5:7" x14ac:dyDescent="0.45">
      <c r="E119" s="1688" t="s">
        <v>4512</v>
      </c>
      <c r="F119" s="1689" t="s">
        <v>2468</v>
      </c>
      <c r="G119" s="1717">
        <v>2</v>
      </c>
    </row>
    <row r="120" spans="5:7" x14ac:dyDescent="0.45">
      <c r="E120" s="1688" t="s">
        <v>4513</v>
      </c>
      <c r="F120" s="1689" t="s">
        <v>2468</v>
      </c>
      <c r="G120" s="1717">
        <v>2</v>
      </c>
    </row>
    <row r="121" spans="5:7" x14ac:dyDescent="0.45">
      <c r="E121" s="1715">
        <v>133</v>
      </c>
      <c r="F121" s="1740" t="s">
        <v>4514</v>
      </c>
      <c r="G121" s="1718">
        <v>1</v>
      </c>
    </row>
    <row r="122" spans="5:7" x14ac:dyDescent="0.45">
      <c r="E122" s="1688">
        <v>1331</v>
      </c>
      <c r="F122" s="1689" t="s">
        <v>4515</v>
      </c>
      <c r="G122" s="1717">
        <v>2</v>
      </c>
    </row>
    <row r="123" spans="5:7" x14ac:dyDescent="0.45">
      <c r="E123" s="1688">
        <v>1332</v>
      </c>
      <c r="F123" s="1689" t="s">
        <v>3105</v>
      </c>
      <c r="G123" s="1717">
        <v>2</v>
      </c>
    </row>
    <row r="124" spans="5:7" x14ac:dyDescent="0.45">
      <c r="E124" s="1688" t="s">
        <v>4516</v>
      </c>
      <c r="F124" s="1689" t="s">
        <v>4517</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4518</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4519</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4520</v>
      </c>
      <c r="G277" s="1718">
        <v>1</v>
      </c>
    </row>
    <row r="278" spans="5:7" x14ac:dyDescent="0.45">
      <c r="E278" s="1715">
        <v>333</v>
      </c>
      <c r="F278" s="1740" t="s">
        <v>4521</v>
      </c>
      <c r="G278" s="1718">
        <v>1</v>
      </c>
    </row>
    <row r="279" spans="5:7" x14ac:dyDescent="0.45">
      <c r="E279" s="1688">
        <v>3331</v>
      </c>
      <c r="F279" s="1689" t="s">
        <v>4522</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4523</v>
      </c>
      <c r="F282" s="1691" t="s">
        <v>4524</v>
      </c>
      <c r="G282" s="1719">
        <v>3</v>
      </c>
    </row>
    <row r="283" spans="5:7" x14ac:dyDescent="0.45">
      <c r="E283" s="1688">
        <v>3332</v>
      </c>
      <c r="F283" s="1689" t="s">
        <v>170</v>
      </c>
      <c r="G283" s="1717">
        <v>2</v>
      </c>
    </row>
    <row r="284" spans="5:7" x14ac:dyDescent="0.45">
      <c r="E284" s="1688">
        <v>3333</v>
      </c>
      <c r="F284" s="1689" t="s">
        <v>4525</v>
      </c>
      <c r="G284" s="1717">
        <v>2</v>
      </c>
    </row>
    <row r="285" spans="5:7" x14ac:dyDescent="0.45">
      <c r="E285" s="1688">
        <v>3334</v>
      </c>
      <c r="F285" s="1689" t="s">
        <v>4526</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4527</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4528</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4529</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4530</v>
      </c>
      <c r="G394" s="1717">
        <v>2</v>
      </c>
    </row>
    <row r="395" spans="5:7" x14ac:dyDescent="0.45">
      <c r="E395" s="1688">
        <v>6352</v>
      </c>
      <c r="F395" s="1689" t="s">
        <v>4531</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4546</v>
      </c>
      <c r="F413" s="1689" t="s">
        <v>5707</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4532</v>
      </c>
      <c r="G418" s="1719">
        <v>3</v>
      </c>
    </row>
    <row r="419" spans="5:7" x14ac:dyDescent="0.45">
      <c r="E419" s="1690">
        <v>82112</v>
      </c>
      <c r="F419" s="1691" t="s">
        <v>4533</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71" t="s">
        <v>4492</v>
      </c>
      <c r="G1" s="843"/>
      <c r="H1" s="847">
        <v>0</v>
      </c>
    </row>
    <row r="2" spans="2:16" x14ac:dyDescent="0.45">
      <c r="B2" s="426"/>
      <c r="C2" s="427"/>
      <c r="D2" s="427"/>
      <c r="E2" s="427"/>
      <c r="F2" s="237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3" t="s">
        <v>370</v>
      </c>
      <c r="C6" s="2373"/>
      <c r="D6" s="2373"/>
      <c r="E6" s="2373"/>
      <c r="F6" s="2373"/>
      <c r="G6" s="2373"/>
      <c r="H6" s="2373"/>
      <c r="J6" s="434" t="s">
        <v>32</v>
      </c>
      <c r="K6" s="435" t="s">
        <v>2669</v>
      </c>
      <c r="L6" s="436" t="s">
        <v>2670</v>
      </c>
      <c r="N6" s="434" t="s">
        <v>38</v>
      </c>
      <c r="O6" s="435" t="s">
        <v>2669</v>
      </c>
      <c r="P6" s="436" t="s">
        <v>2670</v>
      </c>
    </row>
    <row r="7" spans="2:16" ht="21" x14ac:dyDescent="0.55000000000000004">
      <c r="B7" s="2374" t="s">
        <v>371</v>
      </c>
      <c r="C7" s="2374"/>
      <c r="D7" s="2374"/>
      <c r="E7" s="2374"/>
      <c r="F7" s="2374"/>
      <c r="G7" s="2374"/>
      <c r="H7" s="2374"/>
      <c r="J7" s="857">
        <v>1</v>
      </c>
      <c r="K7" s="406">
        <f>SUMIFS(DC_3738!$F$6:$F$505,DC_3738!$C$6:$C$505,$J7)</f>
        <v>0</v>
      </c>
      <c r="L7" s="407">
        <f>SUMIFS(DC_3738!$G$6:$G$505,DC_3738!$C$6:$C$505,$J7)</f>
        <v>0</v>
      </c>
      <c r="N7" s="857" t="s">
        <v>39</v>
      </c>
      <c r="O7" s="406">
        <f>SUM($K$7:$K$9)</f>
        <v>0</v>
      </c>
      <c r="P7" s="407">
        <f>SUM($L$7:$L$9)</f>
        <v>0</v>
      </c>
    </row>
    <row r="8" spans="2:16" x14ac:dyDescent="0.45">
      <c r="B8" s="2375" t="s">
        <v>372</v>
      </c>
      <c r="C8" s="2375"/>
      <c r="D8" s="2375"/>
      <c r="E8" s="2375"/>
      <c r="F8" s="2375"/>
      <c r="G8" s="2375"/>
      <c r="H8" s="2375"/>
      <c r="J8" s="613">
        <v>2</v>
      </c>
      <c r="K8" s="410">
        <f>SUMIFS(DC_3738!$F$6:$F$505,DC_3738!$C$6:$C$505,$J8)</f>
        <v>0</v>
      </c>
      <c r="L8" s="411">
        <f>SUMIFS(DC_3738!$G$6:$G$505,DC_3738!$C$6:$C$505,$J8)</f>
        <v>0</v>
      </c>
      <c r="N8" s="613" t="s">
        <v>40</v>
      </c>
      <c r="O8" s="410">
        <f>SUM($K$10:$K$12)</f>
        <v>0</v>
      </c>
      <c r="P8" s="411">
        <f>SUM($L$10:$L$12)</f>
        <v>0</v>
      </c>
    </row>
    <row r="9" spans="2:16" ht="16.5" x14ac:dyDescent="0.45">
      <c r="B9" s="2376" t="str">
        <f>"[01] Kỳ tính thuế: "&amp;RIGHT(KB_LoaiVat,LEN(KB_LoaiVat)-5)&amp;" "&amp;$D$1&amp;" năm "&amp;YEAR(KB_Den)</f>
        <v>[01] Kỳ tính thuế: tháng III năm 2026</v>
      </c>
      <c r="C9" s="2376"/>
      <c r="D9" s="2376"/>
      <c r="E9" s="2376"/>
      <c r="F9" s="2376"/>
      <c r="G9" s="2376"/>
      <c r="H9" s="2376"/>
      <c r="J9" s="613">
        <v>3</v>
      </c>
      <c r="K9" s="410">
        <f>SUMIFS(DC_3738!$F$6:$F$505,DC_3738!$C$6:$C$505,$J9)</f>
        <v>0</v>
      </c>
      <c r="L9" s="411">
        <f>SUMIFS(DC_3738!$G$6:$G$505,DC_3738!$C$6:$C$505,$J9)</f>
        <v>0</v>
      </c>
      <c r="N9" s="613" t="s">
        <v>41</v>
      </c>
      <c r="O9" s="410">
        <f>SUM($K$13:$K$15)</f>
        <v>0</v>
      </c>
      <c r="P9" s="411">
        <f>SUM($L$13:$L$15)</f>
        <v>0</v>
      </c>
    </row>
    <row r="10" spans="2:16" ht="16.5" x14ac:dyDescent="0.45">
      <c r="B10" s="2376" t="s">
        <v>373</v>
      </c>
      <c r="C10" s="2376"/>
      <c r="D10" s="2376"/>
      <c r="E10" s="2376"/>
      <c r="F10" s="2376"/>
      <c r="G10" s="2376"/>
      <c r="H10" s="237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77" t="s">
        <v>375</v>
      </c>
      <c r="D22" s="237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3" t="s">
        <v>376</v>
      </c>
      <c r="D23" s="2363"/>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3" t="s">
        <v>377</v>
      </c>
      <c r="D24" s="2363"/>
      <c r="E24" s="867"/>
      <c r="F24" s="456"/>
      <c r="G24" s="868"/>
      <c r="H24" s="457"/>
      <c r="J24" s="862" t="s">
        <v>106</v>
      </c>
      <c r="K24" s="2361" t="s">
        <v>731</v>
      </c>
      <c r="L24" s="2361"/>
      <c r="M24" s="2361"/>
      <c r="N24" s="2361"/>
      <c r="O24" s="863"/>
      <c r="Q24" s="862" t="s">
        <v>106</v>
      </c>
      <c r="R24" s="2361" t="s">
        <v>1398</v>
      </c>
      <c r="S24" s="2361"/>
      <c r="T24" s="2361"/>
      <c r="U24" s="2361"/>
      <c r="V24" s="863"/>
    </row>
    <row r="25" spans="2:22" ht="15" customHeight="1" x14ac:dyDescent="0.45">
      <c r="B25" s="866" t="s">
        <v>39</v>
      </c>
      <c r="C25" s="2363" t="s">
        <v>378</v>
      </c>
      <c r="D25" s="2363"/>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8" t="s">
        <v>379</v>
      </c>
      <c r="D26" s="2368"/>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8" t="s">
        <v>1920</v>
      </c>
      <c r="D28" s="2368"/>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63" t="s">
        <v>380</v>
      </c>
      <c r="D29" s="2363"/>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8" t="s">
        <v>381</v>
      </c>
      <c r="D30" s="2368"/>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8" t="s">
        <v>383</v>
      </c>
      <c r="D32" s="2368"/>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8" t="s">
        <v>385</v>
      </c>
      <c r="D33" s="2368"/>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8" t="s">
        <v>387</v>
      </c>
      <c r="D34" s="2368"/>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69" t="s">
        <v>388</v>
      </c>
      <c r="D36" s="2369"/>
      <c r="E36" s="878" t="s">
        <v>660</v>
      </c>
      <c r="F36" s="735">
        <f>+F30+F31</f>
        <v>0</v>
      </c>
      <c r="G36" s="735" t="s">
        <v>661</v>
      </c>
      <c r="H36" s="717">
        <f>+H31</f>
        <v>0</v>
      </c>
      <c r="J36" s="859"/>
      <c r="K36" s="897"/>
      <c r="L36" s="1492"/>
      <c r="M36" s="1493"/>
      <c r="N36" s="1494"/>
      <c r="O36" s="896"/>
      <c r="Q36" s="859">
        <v>7</v>
      </c>
      <c r="R36" s="2378" t="s">
        <v>1404</v>
      </c>
      <c r="S36" s="2378"/>
      <c r="T36" s="2378"/>
      <c r="U36" s="2378"/>
      <c r="V36" s="413">
        <v>0</v>
      </c>
    </row>
    <row r="37" spans="2:22" ht="16.5" x14ac:dyDescent="0.45">
      <c r="B37" s="874" t="s">
        <v>41</v>
      </c>
      <c r="C37" s="2362" t="s">
        <v>389</v>
      </c>
      <c r="D37" s="2362"/>
      <c r="E37" s="879"/>
      <c r="F37" s="442"/>
      <c r="G37" s="442" t="s">
        <v>662</v>
      </c>
      <c r="H37" s="443">
        <f>+H36-H28</f>
        <v>-53704</v>
      </c>
    </row>
    <row r="38" spans="2:22" ht="24.75" customHeight="1" x14ac:dyDescent="0.45">
      <c r="B38" s="880" t="s">
        <v>42</v>
      </c>
      <c r="C38" s="2370" t="s">
        <v>390</v>
      </c>
      <c r="D38" s="2370"/>
      <c r="E38" s="881"/>
      <c r="F38" s="452"/>
      <c r="G38" s="882"/>
      <c r="H38" s="453"/>
    </row>
    <row r="39" spans="2:22" x14ac:dyDescent="0.45">
      <c r="B39" s="613">
        <v>1</v>
      </c>
      <c r="C39" s="2368" t="s">
        <v>391</v>
      </c>
      <c r="D39" s="2368"/>
      <c r="E39" s="418"/>
      <c r="F39" s="410"/>
      <c r="G39" s="861" t="s">
        <v>663</v>
      </c>
      <c r="H39" s="411">
        <v>0</v>
      </c>
    </row>
    <row r="40" spans="2:22" x14ac:dyDescent="0.45">
      <c r="B40" s="613">
        <v>2</v>
      </c>
      <c r="C40" s="2368" t="s">
        <v>392</v>
      </c>
      <c r="D40" s="2368"/>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63" t="s">
        <v>1860</v>
      </c>
      <c r="D42" s="2363"/>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64" t="s">
        <v>1922</v>
      </c>
      <c r="D44" s="2364"/>
      <c r="E44" s="884"/>
      <c r="F44" s="492"/>
      <c r="G44" s="871" t="s">
        <v>726</v>
      </c>
      <c r="H44" s="699"/>
    </row>
    <row r="45" spans="2:22" ht="16.5" x14ac:dyDescent="0.45">
      <c r="B45" s="877">
        <v>3</v>
      </c>
      <c r="C45" s="2365" t="s">
        <v>395</v>
      </c>
      <c r="D45" s="2365"/>
      <c r="E45" s="885"/>
      <c r="F45" s="735"/>
      <c r="G45" s="735" t="s">
        <v>666</v>
      </c>
      <c r="H45" s="717">
        <f>+H43-H44</f>
        <v>0</v>
      </c>
    </row>
    <row r="46" spans="2:22" ht="35.25" customHeight="1" x14ac:dyDescent="0.45">
      <c r="B46" s="874">
        <v>4</v>
      </c>
      <c r="C46" s="2366" t="s">
        <v>4233</v>
      </c>
      <c r="D46" s="2366"/>
      <c r="E46" s="876"/>
      <c r="F46" s="442"/>
      <c r="G46" s="442" t="s">
        <v>667</v>
      </c>
      <c r="H46" s="443">
        <f>-MIN(H37-H23+H39-H40-H41,0)</f>
        <v>53704</v>
      </c>
    </row>
    <row r="47" spans="2:22" x14ac:dyDescent="0.45">
      <c r="B47" s="886" t="s">
        <v>1601</v>
      </c>
      <c r="C47" s="2367" t="s">
        <v>1923</v>
      </c>
      <c r="D47" s="2367"/>
      <c r="E47" s="887"/>
      <c r="F47" s="467"/>
      <c r="G47" s="888" t="s">
        <v>668</v>
      </c>
      <c r="H47" s="468"/>
    </row>
    <row r="48" spans="2:22" ht="16.5" x14ac:dyDescent="0.45">
      <c r="B48" s="874" t="s">
        <v>1602</v>
      </c>
      <c r="C48" s="2362" t="s">
        <v>396</v>
      </c>
      <c r="D48" s="2362"/>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5705</v>
      </c>
      <c r="D1" s="847" t="s">
        <v>41</v>
      </c>
      <c r="E1" s="630"/>
      <c r="F1" s="2379"/>
      <c r="G1" s="843"/>
      <c r="H1" s="845"/>
    </row>
    <row r="2" spans="2:8" x14ac:dyDescent="0.45">
      <c r="B2" s="426"/>
      <c r="C2" s="427"/>
      <c r="D2" s="427"/>
      <c r="E2" s="427"/>
      <c r="F2" s="2372"/>
      <c r="G2" s="844"/>
      <c r="H2" s="846"/>
    </row>
    <row r="5" spans="2:8" ht="16.5" x14ac:dyDescent="0.45">
      <c r="B5" s="849" t="s">
        <v>1924</v>
      </c>
      <c r="C5" s="849"/>
      <c r="D5" s="849"/>
      <c r="E5" s="849"/>
      <c r="F5" s="849"/>
      <c r="G5" s="849"/>
      <c r="H5" s="849"/>
    </row>
    <row r="6" spans="2:8" x14ac:dyDescent="0.45">
      <c r="B6" s="2373" t="s">
        <v>370</v>
      </c>
      <c r="C6" s="2373"/>
      <c r="D6" s="2373"/>
      <c r="E6" s="2373"/>
      <c r="F6" s="2373"/>
      <c r="G6" s="2373"/>
      <c r="H6" s="2373"/>
    </row>
    <row r="7" spans="2:8" ht="21" x14ac:dyDescent="0.55000000000000004">
      <c r="B7" s="2374" t="s">
        <v>371</v>
      </c>
      <c r="C7" s="2374"/>
      <c r="D7" s="2374"/>
      <c r="E7" s="2374"/>
      <c r="F7" s="2374"/>
      <c r="G7" s="2374"/>
      <c r="H7" s="2374"/>
    </row>
    <row r="8" spans="2:8" x14ac:dyDescent="0.45">
      <c r="B8" s="2375" t="s">
        <v>4060</v>
      </c>
      <c r="C8" s="2375"/>
      <c r="D8" s="2375"/>
      <c r="E8" s="2375"/>
      <c r="F8" s="2375"/>
      <c r="G8" s="2375"/>
      <c r="H8" s="2375"/>
    </row>
    <row r="9" spans="2:8" ht="16.5" x14ac:dyDescent="0.45">
      <c r="B9" s="381"/>
      <c r="C9" s="901" t="s">
        <v>4061</v>
      </c>
      <c r="D9" s="850"/>
      <c r="E9" s="850"/>
      <c r="F9" s="850"/>
      <c r="G9" s="850"/>
      <c r="H9" s="850"/>
    </row>
    <row r="10" spans="2:8" ht="16.5" x14ac:dyDescent="0.45">
      <c r="B10" s="2376" t="str">
        <f>"[01b] Kỳ tính thuế: "&amp;RIGHT(KB_LoaiVat,LEN(KB_LoaiVat)-5)&amp;" "&amp;GTGT!$D$1&amp;" năm "&amp;YEAR(KB_Den)</f>
        <v>[01b] Kỳ tính thuế: tháng III năm 2026</v>
      </c>
      <c r="C10" s="2376"/>
      <c r="D10" s="2376"/>
      <c r="E10" s="2376"/>
      <c r="F10" s="2376"/>
      <c r="G10" s="2376"/>
      <c r="H10" s="2376"/>
    </row>
    <row r="11" spans="2:8" ht="16.5" x14ac:dyDescent="0.45">
      <c r="B11" s="2376" t="s">
        <v>373</v>
      </c>
      <c r="C11" s="2376"/>
      <c r="D11" s="2376"/>
      <c r="E11" s="2376"/>
      <c r="F11" s="2376"/>
      <c r="G11" s="2376"/>
      <c r="H11" s="237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77" t="s">
        <v>375</v>
      </c>
      <c r="D23" s="2377"/>
      <c r="E23" s="864" t="s">
        <v>517</v>
      </c>
      <c r="F23" s="733"/>
      <c r="G23" s="865"/>
      <c r="H23" s="863"/>
    </row>
    <row r="24" spans="2:8" ht="16.5" x14ac:dyDescent="0.45">
      <c r="B24" s="866" t="s">
        <v>107</v>
      </c>
      <c r="C24" s="2363" t="s">
        <v>376</v>
      </c>
      <c r="D24" s="2363"/>
      <c r="E24" s="867"/>
      <c r="F24" s="456"/>
      <c r="G24" s="868" t="s">
        <v>518</v>
      </c>
      <c r="H24" s="457">
        <f>GTGT!H23</f>
        <v>0</v>
      </c>
    </row>
    <row r="25" spans="2:8" ht="15" customHeight="1" x14ac:dyDescent="0.45">
      <c r="B25" s="866" t="s">
        <v>108</v>
      </c>
      <c r="C25" s="2363" t="s">
        <v>4067</v>
      </c>
      <c r="D25" s="2363"/>
      <c r="E25" s="867"/>
      <c r="F25" s="456"/>
      <c r="G25" s="868"/>
      <c r="H25" s="457"/>
    </row>
    <row r="26" spans="2:8" ht="15" customHeight="1" x14ac:dyDescent="0.45">
      <c r="B26" s="866" t="s">
        <v>39</v>
      </c>
      <c r="C26" s="2363" t="s">
        <v>378</v>
      </c>
      <c r="D26" s="2363"/>
      <c r="E26" s="867"/>
      <c r="F26" s="456"/>
      <c r="G26" s="868"/>
      <c r="H26" s="457"/>
    </row>
    <row r="27" spans="2:8" x14ac:dyDescent="0.45">
      <c r="B27" s="613">
        <v>1</v>
      </c>
      <c r="C27" s="2368" t="s">
        <v>4068</v>
      </c>
      <c r="D27" s="2368"/>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8" t="s">
        <v>1920</v>
      </c>
      <c r="D29" s="2368"/>
      <c r="E29" s="418"/>
      <c r="F29" s="410"/>
      <c r="G29" s="861" t="s">
        <v>651</v>
      </c>
      <c r="H29" s="411">
        <f>GTGT!H28</f>
        <v>53704</v>
      </c>
    </row>
    <row r="30" spans="2:8" ht="16.5" x14ac:dyDescent="0.45">
      <c r="B30" s="866" t="s">
        <v>40</v>
      </c>
      <c r="C30" s="2363" t="s">
        <v>380</v>
      </c>
      <c r="D30" s="2363"/>
      <c r="E30" s="867"/>
      <c r="F30" s="456"/>
      <c r="G30" s="868"/>
      <c r="H30" s="457"/>
    </row>
    <row r="31" spans="2:8" x14ac:dyDescent="0.45">
      <c r="B31" s="613">
        <v>1</v>
      </c>
      <c r="C31" s="2368" t="s">
        <v>4070</v>
      </c>
      <c r="D31" s="2368"/>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8" t="s">
        <v>383</v>
      </c>
      <c r="D33" s="2368"/>
      <c r="E33" s="418" t="s">
        <v>655</v>
      </c>
      <c r="F33" s="410">
        <f>GTGT!F32</f>
        <v>0</v>
      </c>
      <c r="G33" s="861"/>
      <c r="H33" s="411"/>
    </row>
    <row r="34" spans="2:8" x14ac:dyDescent="0.45">
      <c r="B34" s="613" t="s">
        <v>384</v>
      </c>
      <c r="C34" s="2368" t="s">
        <v>385</v>
      </c>
      <c r="D34" s="2368"/>
      <c r="E34" s="418" t="s">
        <v>656</v>
      </c>
      <c r="F34" s="410">
        <f>GTGT!F33</f>
        <v>0</v>
      </c>
      <c r="G34" s="861" t="s">
        <v>657</v>
      </c>
      <c r="H34" s="411">
        <f>GTGT!H33</f>
        <v>0</v>
      </c>
    </row>
    <row r="35" spans="2:8" x14ac:dyDescent="0.45">
      <c r="B35" s="613" t="s">
        <v>386</v>
      </c>
      <c r="C35" s="2368" t="s">
        <v>387</v>
      </c>
      <c r="D35" s="2368"/>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62" t="s">
        <v>389</v>
      </c>
      <c r="D40" s="2362"/>
      <c r="E40" s="879"/>
      <c r="F40" s="442"/>
      <c r="G40" s="442" t="s">
        <v>662</v>
      </c>
      <c r="H40" s="443">
        <f>+H39-H29</f>
        <v>-53704</v>
      </c>
    </row>
    <row r="41" spans="2:8" ht="24.75" customHeight="1" x14ac:dyDescent="0.45">
      <c r="B41" s="880" t="s">
        <v>42</v>
      </c>
      <c r="C41" s="2370" t="s">
        <v>4079</v>
      </c>
      <c r="D41" s="2370"/>
      <c r="E41" s="881"/>
      <c r="F41" s="452"/>
      <c r="G41" s="882"/>
      <c r="H41" s="453"/>
    </row>
    <row r="42" spans="2:8" x14ac:dyDescent="0.45">
      <c r="B42" s="613">
        <v>1</v>
      </c>
      <c r="C42" s="2368" t="s">
        <v>4080</v>
      </c>
      <c r="D42" s="2368"/>
      <c r="E42" s="418"/>
      <c r="F42" s="410"/>
      <c r="G42" s="861" t="s">
        <v>663</v>
      </c>
      <c r="H42" s="411">
        <f>GTGT!H39</f>
        <v>0</v>
      </c>
    </row>
    <row r="43" spans="2:8" x14ac:dyDescent="0.45">
      <c r="B43" s="613">
        <v>2</v>
      </c>
      <c r="C43" s="2368" t="s">
        <v>4081</v>
      </c>
      <c r="D43" s="2368"/>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63" t="s">
        <v>1860</v>
      </c>
      <c r="D45" s="2363"/>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64" t="s">
        <v>1922</v>
      </c>
      <c r="D47" s="2364"/>
      <c r="E47" s="884"/>
      <c r="F47" s="492"/>
      <c r="G47" s="871" t="s">
        <v>726</v>
      </c>
      <c r="H47" s="699"/>
    </row>
    <row r="48" spans="2:8" ht="16.5" x14ac:dyDescent="0.45">
      <c r="B48" s="877">
        <v>3</v>
      </c>
      <c r="C48" s="2365" t="s">
        <v>395</v>
      </c>
      <c r="D48" s="2365"/>
      <c r="E48" s="885"/>
      <c r="F48" s="735"/>
      <c r="G48" s="735" t="s">
        <v>666</v>
      </c>
      <c r="H48" s="717">
        <f>+H46-H47</f>
        <v>0</v>
      </c>
    </row>
    <row r="49" spans="2:8" ht="35.25" customHeight="1" x14ac:dyDescent="0.45">
      <c r="B49" s="874">
        <v>4</v>
      </c>
      <c r="C49" s="2366" t="s">
        <v>4083</v>
      </c>
      <c r="D49" s="2366"/>
      <c r="E49" s="876"/>
      <c r="F49" s="442"/>
      <c r="G49" s="442" t="s">
        <v>667</v>
      </c>
      <c r="H49" s="443">
        <f>-MIN(H40-H24+H42-H43-H44,0)</f>
        <v>53704</v>
      </c>
    </row>
    <row r="50" spans="2:8" x14ac:dyDescent="0.45">
      <c r="B50" s="886">
        <v>4.0999999999999996</v>
      </c>
      <c r="C50" s="2367" t="s">
        <v>1923</v>
      </c>
      <c r="D50" s="2367"/>
      <c r="E50" s="887"/>
      <c r="F50" s="467"/>
      <c r="G50" s="888" t="s">
        <v>668</v>
      </c>
      <c r="H50" s="468"/>
    </row>
    <row r="51" spans="2:8" ht="16.5" x14ac:dyDescent="0.45">
      <c r="B51" s="874">
        <v>4.2</v>
      </c>
      <c r="C51" s="2362" t="s">
        <v>396</v>
      </c>
      <c r="D51" s="2362"/>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5708</v>
      </c>
      <c r="K2" s="1906" t="s">
        <v>4436</v>
      </c>
      <c r="L2" s="377" t="s">
        <v>5947</v>
      </c>
    </row>
    <row r="3" spans="1:20" x14ac:dyDescent="0.45">
      <c r="B3" s="892" t="s">
        <v>5709</v>
      </c>
      <c r="K3" s="377" t="s">
        <v>6041</v>
      </c>
      <c r="L3" s="377" t="s">
        <v>4478</v>
      </c>
    </row>
    <row r="4" spans="1:20" x14ac:dyDescent="0.45">
      <c r="T4" s="996" t="s">
        <v>4472</v>
      </c>
    </row>
    <row r="5" spans="1:20" ht="32" x14ac:dyDescent="0.45">
      <c r="A5" s="434" t="s">
        <v>45</v>
      </c>
      <c r="B5" s="435" t="s">
        <v>4420</v>
      </c>
      <c r="C5" s="435" t="s">
        <v>4421</v>
      </c>
      <c r="D5" s="435" t="s">
        <v>5710</v>
      </c>
      <c r="E5" s="435" t="s">
        <v>362</v>
      </c>
      <c r="F5" s="435" t="s">
        <v>5711</v>
      </c>
      <c r="G5" s="435" t="s">
        <v>5712</v>
      </c>
      <c r="H5" s="435" t="s">
        <v>99</v>
      </c>
      <c r="I5" s="436" t="s">
        <v>5713</v>
      </c>
      <c r="K5" s="1011" t="s">
        <v>4393</v>
      </c>
      <c r="L5" s="1012" t="s">
        <v>4394</v>
      </c>
    </row>
    <row r="6" spans="1:20" x14ac:dyDescent="0.45">
      <c r="A6" s="1002" t="str">
        <f>IF(COUNTA(B6:G6)=0,"",ROW()-5)</f>
        <v/>
      </c>
      <c r="B6" s="997"/>
      <c r="C6" s="390"/>
      <c r="D6" s="390"/>
      <c r="E6" s="390"/>
      <c r="F6" s="1000"/>
      <c r="G6" s="1000"/>
      <c r="H6" s="389"/>
      <c r="I6" s="1005" t="str">
        <f>IF($D6="TTCH",IF(COUNTIFS($D$6:$D$505,"CTTT",$E$6:$E$505,$E6)=0,"CON TREO",""),"")</f>
        <v/>
      </c>
      <c r="K6" s="1008" t="s">
        <v>4276</v>
      </c>
      <c r="L6" s="1013" t="s">
        <v>4395</v>
      </c>
    </row>
    <row r="7" spans="1:20" x14ac:dyDescent="0.45">
      <c r="A7" s="1003"/>
      <c r="B7" s="998"/>
      <c r="C7" s="393"/>
      <c r="D7" s="393"/>
      <c r="E7" s="393"/>
      <c r="F7" s="1001"/>
      <c r="G7" s="1001"/>
      <c r="H7" s="392"/>
      <c r="I7" s="1006"/>
      <c r="K7" s="1009" t="s">
        <v>4277</v>
      </c>
      <c r="L7" s="1014" t="s">
        <v>4396</v>
      </c>
    </row>
    <row r="8" spans="1:20" x14ac:dyDescent="0.45">
      <c r="A8" s="1003"/>
      <c r="B8" s="998"/>
      <c r="C8" s="393"/>
      <c r="D8" s="393"/>
      <c r="E8" s="393"/>
      <c r="F8" s="1001"/>
      <c r="G8" s="1001"/>
      <c r="H8" s="392"/>
      <c r="I8" s="1006"/>
      <c r="K8" s="1009" t="s">
        <v>4278</v>
      </c>
      <c r="L8" s="1014" t="s">
        <v>4397</v>
      </c>
    </row>
    <row r="9" spans="1:20" x14ac:dyDescent="0.45">
      <c r="A9" s="1003"/>
      <c r="B9" s="998"/>
      <c r="C9" s="393"/>
      <c r="D9" s="393"/>
      <c r="E9" s="393"/>
      <c r="F9" s="1001"/>
      <c r="G9" s="1001"/>
      <c r="H9" s="392"/>
      <c r="I9" s="1006"/>
      <c r="K9" s="1009" t="s">
        <v>4279</v>
      </c>
      <c r="L9" s="1014" t="s">
        <v>4398</v>
      </c>
    </row>
    <row r="10" spans="1:20" x14ac:dyDescent="0.45">
      <c r="A10" s="1003"/>
      <c r="B10" s="998"/>
      <c r="C10" s="393"/>
      <c r="D10" s="393"/>
      <c r="E10" s="393"/>
      <c r="F10" s="1001"/>
      <c r="G10" s="1001"/>
      <c r="H10" s="392"/>
      <c r="I10" s="1006"/>
      <c r="K10" s="1009" t="s">
        <v>4399</v>
      </c>
      <c r="L10" s="1014" t="s">
        <v>4400</v>
      </c>
    </row>
    <row r="11" spans="1:20" x14ac:dyDescent="0.45">
      <c r="A11" s="1003"/>
      <c r="B11" s="998"/>
      <c r="C11" s="393"/>
      <c r="D11" s="393"/>
      <c r="E11" s="393"/>
      <c r="F11" s="1001"/>
      <c r="G11" s="1001"/>
      <c r="H11" s="392"/>
      <c r="I11" s="1006"/>
      <c r="K11" s="1009" t="s">
        <v>4401</v>
      </c>
      <c r="L11" s="1014" t="s">
        <v>4402</v>
      </c>
    </row>
    <row r="12" spans="1:20" x14ac:dyDescent="0.45">
      <c r="A12" s="1003"/>
      <c r="B12" s="998"/>
      <c r="C12" s="393"/>
      <c r="D12" s="393"/>
      <c r="E12" s="393"/>
      <c r="F12" s="1001"/>
      <c r="G12" s="1001"/>
      <c r="H12" s="392"/>
      <c r="I12" s="1006"/>
      <c r="K12" s="1009" t="s">
        <v>4403</v>
      </c>
      <c r="L12" s="1014" t="s">
        <v>4404</v>
      </c>
    </row>
    <row r="13" spans="1:20" x14ac:dyDescent="0.45">
      <c r="A13" s="1003"/>
      <c r="B13" s="998"/>
      <c r="C13" s="393"/>
      <c r="D13" s="393"/>
      <c r="E13" s="393"/>
      <c r="F13" s="1001"/>
      <c r="G13" s="1001"/>
      <c r="H13" s="392"/>
      <c r="I13" s="1006"/>
      <c r="K13" s="1009" t="s">
        <v>4405</v>
      </c>
      <c r="L13" s="1014" t="s">
        <v>4406</v>
      </c>
    </row>
    <row r="14" spans="1:20" x14ac:dyDescent="0.45">
      <c r="A14" s="1003"/>
      <c r="B14" s="998"/>
      <c r="C14" s="393"/>
      <c r="D14" s="393"/>
      <c r="E14" s="393"/>
      <c r="F14" s="1001"/>
      <c r="G14" s="1001"/>
      <c r="H14" s="392"/>
      <c r="I14" s="1006"/>
      <c r="K14" s="1009" t="s">
        <v>4407</v>
      </c>
      <c r="L14" s="1014" t="s">
        <v>4408</v>
      </c>
    </row>
    <row r="15" spans="1:20" x14ac:dyDescent="0.45">
      <c r="A15" s="1003"/>
      <c r="B15" s="998"/>
      <c r="C15" s="393"/>
      <c r="D15" s="393"/>
      <c r="E15" s="393"/>
      <c r="F15" s="1001"/>
      <c r="G15" s="1001"/>
      <c r="H15" s="392"/>
      <c r="I15" s="1006"/>
      <c r="K15" s="1009" t="s">
        <v>4280</v>
      </c>
      <c r="L15" s="1014" t="s">
        <v>4409</v>
      </c>
    </row>
    <row r="16" spans="1:20" x14ac:dyDescent="0.45">
      <c r="A16" s="1003"/>
      <c r="B16" s="998"/>
      <c r="C16" s="393"/>
      <c r="D16" s="393"/>
      <c r="E16" s="393"/>
      <c r="F16" s="1001"/>
      <c r="G16" s="1001"/>
      <c r="H16" s="392"/>
      <c r="I16" s="1006"/>
      <c r="K16" s="1010" t="s">
        <v>4281</v>
      </c>
      <c r="L16" s="1015" t="s">
        <v>4410</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4411</v>
      </c>
      <c r="L18" s="371" t="s">
        <v>4412</v>
      </c>
    </row>
    <row r="19" spans="1:12" x14ac:dyDescent="0.45">
      <c r="A19" s="1003"/>
      <c r="B19" s="998"/>
      <c r="C19" s="393"/>
      <c r="D19" s="393"/>
      <c r="E19" s="393"/>
      <c r="F19" s="1001"/>
      <c r="G19" s="1001"/>
      <c r="H19" s="392"/>
      <c r="I19" s="1006"/>
      <c r="K19" s="2129" t="s">
        <v>4413</v>
      </c>
      <c r="L19" s="1016" t="s">
        <v>4414</v>
      </c>
    </row>
    <row r="20" spans="1:12" x14ac:dyDescent="0.45">
      <c r="A20" s="1003"/>
      <c r="B20" s="998"/>
      <c r="C20" s="393"/>
      <c r="D20" s="393"/>
      <c r="E20" s="393"/>
      <c r="F20" s="1001"/>
      <c r="G20" s="1001"/>
      <c r="H20" s="392"/>
      <c r="I20" s="1006"/>
      <c r="K20" s="2129" t="s">
        <v>4413</v>
      </c>
      <c r="L20" s="1016" t="s">
        <v>4415</v>
      </c>
    </row>
    <row r="21" spans="1:12" x14ac:dyDescent="0.45">
      <c r="A21" s="1003"/>
      <c r="B21" s="998"/>
      <c r="C21" s="393"/>
      <c r="D21" s="393"/>
      <c r="E21" s="393"/>
      <c r="F21" s="1001"/>
      <c r="G21" s="1001"/>
      <c r="H21" s="392"/>
      <c r="I21" s="1006"/>
      <c r="K21" s="2129" t="s">
        <v>4416</v>
      </c>
      <c r="L21" s="1016" t="s">
        <v>4417</v>
      </c>
    </row>
    <row r="22" spans="1:12" x14ac:dyDescent="0.45">
      <c r="A22" s="1003"/>
      <c r="B22" s="998"/>
      <c r="C22" s="393"/>
      <c r="D22" s="393"/>
      <c r="E22" s="393"/>
      <c r="F22" s="1001"/>
      <c r="G22" s="1001"/>
      <c r="H22" s="392"/>
      <c r="I22" s="1006"/>
      <c r="K22" s="2129" t="s">
        <v>4479</v>
      </c>
      <c r="L22" s="1016" t="s">
        <v>4469</v>
      </c>
    </row>
    <row r="23" spans="1:12" x14ac:dyDescent="0.45">
      <c r="A23" s="1003"/>
      <c r="B23" s="998"/>
      <c r="C23" s="393"/>
      <c r="D23" s="393"/>
      <c r="E23" s="393"/>
      <c r="F23" s="1001"/>
      <c r="G23" s="1001"/>
      <c r="H23" s="392"/>
      <c r="I23" s="1006"/>
      <c r="K23" s="2129" t="s">
        <v>4470</v>
      </c>
      <c r="L23" s="1016" t="s">
        <v>4471</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3"/>
      <c r="C26" s="2384"/>
      <c r="D26" s="2384"/>
      <c r="E26" s="2384"/>
      <c r="F26" s="2384" t="s">
        <v>503</v>
      </c>
      <c r="G26" s="2384" t="s">
        <v>504</v>
      </c>
      <c r="H26" s="2384"/>
      <c r="I26" s="2384" t="s">
        <v>505</v>
      </c>
      <c r="J26" s="2384"/>
      <c r="K26" s="2384" t="s">
        <v>506</v>
      </c>
      <c r="L26" s="2384"/>
      <c r="M26" s="2384"/>
      <c r="N26" s="2384" t="s">
        <v>507</v>
      </c>
      <c r="O26" s="2384"/>
      <c r="P26" s="2384"/>
      <c r="Q26" s="2384"/>
      <c r="R26" s="2384"/>
      <c r="S26" s="2384"/>
      <c r="T26" s="2384"/>
      <c r="U26" s="2384"/>
      <c r="V26" s="2384"/>
      <c r="W26" s="2385"/>
    </row>
    <row r="27" spans="2:23" x14ac:dyDescent="0.45">
      <c r="B27" s="2383"/>
      <c r="C27" s="2384"/>
      <c r="D27" s="2384"/>
      <c r="E27" s="2384"/>
      <c r="F27" s="2384"/>
      <c r="G27" s="2384"/>
      <c r="H27" s="2384"/>
      <c r="I27" s="2384"/>
      <c r="J27" s="2384"/>
      <c r="K27" s="2384"/>
      <c r="L27" s="2384"/>
      <c r="M27" s="2384"/>
      <c r="N27" s="2384" t="s">
        <v>508</v>
      </c>
      <c r="O27" s="2384" t="s">
        <v>509</v>
      </c>
      <c r="P27" s="2384"/>
      <c r="Q27" s="2384" t="s">
        <v>510</v>
      </c>
      <c r="R27" s="2384"/>
      <c r="S27" s="2384" t="s">
        <v>511</v>
      </c>
      <c r="T27" s="2384"/>
      <c r="U27" s="2384"/>
      <c r="V27" s="2384"/>
      <c r="W27" s="2385"/>
    </row>
    <row r="28" spans="2:23" ht="32" x14ac:dyDescent="0.45">
      <c r="B28" s="2215"/>
      <c r="C28" s="2211"/>
      <c r="D28" s="2211"/>
      <c r="E28" s="2211"/>
      <c r="F28" s="2211"/>
      <c r="G28" s="474" t="s">
        <v>490</v>
      </c>
      <c r="H28" s="474" t="s">
        <v>491</v>
      </c>
      <c r="I28" s="474" t="s">
        <v>490</v>
      </c>
      <c r="J28" s="474" t="s">
        <v>491</v>
      </c>
      <c r="K28" s="474" t="s">
        <v>490</v>
      </c>
      <c r="L28" s="474" t="s">
        <v>491</v>
      </c>
      <c r="M28" s="474" t="s">
        <v>331</v>
      </c>
      <c r="N28" s="2211"/>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73" t="s">
        <v>370</v>
      </c>
      <c r="F7" s="2373"/>
      <c r="G7" s="2373"/>
      <c r="H7" s="2373"/>
    </row>
    <row r="8" spans="5:10" x14ac:dyDescent="0.45">
      <c r="E8" s="2394" t="s">
        <v>408</v>
      </c>
      <c r="F8" s="2394"/>
      <c r="G8" s="2394"/>
      <c r="H8" s="2394"/>
    </row>
    <row r="10" spans="5:10" ht="25" x14ac:dyDescent="0.7">
      <c r="E10" s="2395" t="s">
        <v>409</v>
      </c>
      <c r="F10" s="2395"/>
      <c r="G10" s="2395"/>
      <c r="H10" s="2395"/>
    </row>
    <row r="11" spans="5:10" x14ac:dyDescent="0.45">
      <c r="E11" s="2375" t="s">
        <v>4138</v>
      </c>
      <c r="F11" s="2375"/>
      <c r="G11" s="2375"/>
      <c r="H11" s="2375"/>
    </row>
    <row r="12" spans="5:10" ht="16.5" x14ac:dyDescent="0.45">
      <c r="E12" s="2376" t="str">
        <f>"[01] Kỳ tính thuế: từ "&amp;TEXT(DATE(KB_Nam,1,1),"DD/MM/YYYY")&amp;" đến "&amp;TEXT(KB_Den,"DD/MM/YYYY")</f>
        <v>[01] Kỳ tính thuế: từ 01/01/2026 đến 31/12/2026</v>
      </c>
      <c r="F12" s="2376"/>
      <c r="G12" s="2376"/>
      <c r="H12" s="2376"/>
      <c r="I12" s="2376"/>
      <c r="J12" s="2376"/>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4485</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6" t="s">
        <v>670</v>
      </c>
      <c r="B5" s="2396"/>
      <c r="C5" s="2396"/>
      <c r="D5" s="2396"/>
      <c r="E5" s="913"/>
      <c r="G5" s="2396" t="s">
        <v>670</v>
      </c>
      <c r="H5" s="2396"/>
      <c r="I5" s="2396"/>
      <c r="J5" s="2396"/>
      <c r="K5" s="2396"/>
      <c r="L5" s="2396"/>
    </row>
    <row r="6" spans="1:12" ht="16.5" x14ac:dyDescent="0.45">
      <c r="A6" s="2393" t="s">
        <v>671</v>
      </c>
      <c r="B6" s="2393"/>
      <c r="C6" s="2393"/>
      <c r="D6" s="2393"/>
      <c r="E6" s="913"/>
      <c r="G6" s="2393" t="s">
        <v>687</v>
      </c>
      <c r="H6" s="2393"/>
      <c r="I6" s="2393"/>
      <c r="J6" s="2393"/>
      <c r="K6" s="2393"/>
      <c r="L6" s="2393"/>
    </row>
    <row r="7" spans="1:12" ht="27.75" customHeight="1" x14ac:dyDescent="0.45">
      <c r="A7" s="2397" t="s">
        <v>1946</v>
      </c>
      <c r="B7" s="2398"/>
      <c r="C7" s="2398"/>
      <c r="D7" s="2398"/>
      <c r="E7" s="914"/>
      <c r="G7" s="2397" t="s">
        <v>1957</v>
      </c>
      <c r="H7" s="2397"/>
      <c r="I7" s="2397"/>
      <c r="J7" s="2397"/>
      <c r="K7" s="2397"/>
      <c r="L7" s="2397"/>
    </row>
    <row r="8" spans="1:12" ht="16.5" x14ac:dyDescent="0.45">
      <c r="A8" s="2399" t="str">
        <f>"[01] Kỳ tính thuế: từ "&amp;TEXT(DATE(KB_Nam,1,1),"DD/MM/YYYY")&amp;" đến "&amp;TEXT(KB_Den,"DD/MM/YYYY")</f>
        <v>[01] Kỳ tính thuế: từ 01/01/2026 đến 31/12/2026</v>
      </c>
      <c r="B8" s="2399"/>
      <c r="C8" s="2399"/>
      <c r="D8" s="2399"/>
      <c r="E8" s="913"/>
      <c r="G8" s="2376" t="str">
        <f>"[01] Kỳ tính thuế: từ "&amp;TEXT(DATE(KB_Nam,1,1),"DD/MM/YYYY")&amp;" đến "&amp;TEXT(KB_Den,"DD/MM/YYYY")</f>
        <v>[01] Kỳ tính thuế: từ 01/01/2026 đến 31/12/2026</v>
      </c>
      <c r="H8" s="2376"/>
      <c r="I8" s="2376"/>
      <c r="J8" s="2376"/>
      <c r="K8" s="2376"/>
      <c r="L8" s="2376"/>
    </row>
    <row r="9" spans="1:12" ht="16.5" x14ac:dyDescent="0.45">
      <c r="A9" s="2376" t="s">
        <v>672</v>
      </c>
      <c r="B9" s="2376"/>
      <c r="C9" s="2376"/>
      <c r="D9" s="2376"/>
      <c r="E9" s="915"/>
      <c r="G9" s="2376" t="s">
        <v>672</v>
      </c>
      <c r="H9" s="2376"/>
      <c r="I9" s="2376"/>
      <c r="J9" s="2376"/>
      <c r="K9" s="2376"/>
      <c r="L9" s="237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401" t="s">
        <v>1962</v>
      </c>
      <c r="H22" s="2402"/>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5" t="s">
        <v>1963</v>
      </c>
      <c r="H30" s="2406"/>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400" t="s">
        <v>476</v>
      </c>
      <c r="I32" s="2400"/>
      <c r="J32" s="2400"/>
      <c r="K32" s="2400"/>
      <c r="L32" s="2400"/>
    </row>
    <row r="33" spans="1:12" ht="16.5" x14ac:dyDescent="0.45">
      <c r="A33" s="877">
        <v>9</v>
      </c>
      <c r="B33" s="920" t="s">
        <v>1954</v>
      </c>
      <c r="C33" s="885" t="s">
        <v>517</v>
      </c>
      <c r="D33" s="717">
        <f>+D31-D32</f>
        <v>0</v>
      </c>
      <c r="E33" s="912"/>
      <c r="H33" s="2400"/>
      <c r="I33" s="2400"/>
      <c r="J33" s="2400"/>
      <c r="K33" s="2400"/>
      <c r="L33" s="2400"/>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4" t="s">
        <v>476</v>
      </c>
      <c r="C36" s="2404"/>
      <c r="D36" s="2404"/>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3" t="s">
        <v>1956</v>
      </c>
      <c r="C48" s="2403"/>
      <c r="D48" s="2403"/>
      <c r="E48" s="892"/>
      <c r="F48" s="892"/>
      <c r="G48" s="892"/>
      <c r="H48" s="2403" t="s">
        <v>1960</v>
      </c>
      <c r="I48" s="2403"/>
      <c r="J48" s="2403"/>
      <c r="K48" s="2403"/>
      <c r="L48" s="2403"/>
    </row>
    <row r="49" spans="1:12" x14ac:dyDescent="0.45">
      <c r="A49" s="892"/>
      <c r="B49" s="892"/>
      <c r="C49" s="892"/>
      <c r="D49" s="892"/>
      <c r="E49" s="892"/>
      <c r="F49" s="892"/>
      <c r="G49" s="892"/>
      <c r="H49" s="2403" t="s">
        <v>1961</v>
      </c>
      <c r="I49" s="2403"/>
      <c r="J49" s="2403"/>
      <c r="K49" s="2403"/>
      <c r="L49" s="2403"/>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74" t="s">
        <v>670</v>
      </c>
      <c r="C5" s="2374"/>
      <c r="D5" s="2374"/>
      <c r="E5" s="2374"/>
      <c r="F5" s="913"/>
      <c r="H5" s="2374" t="s">
        <v>670</v>
      </c>
      <c r="I5" s="2374"/>
      <c r="J5" s="2374"/>
      <c r="K5" s="2374"/>
      <c r="L5" s="2374"/>
      <c r="M5" s="2374"/>
    </row>
    <row r="6" spans="2:13" ht="21" x14ac:dyDescent="0.55000000000000004">
      <c r="B6" s="2374" t="s">
        <v>671</v>
      </c>
      <c r="C6" s="2374"/>
      <c r="D6" s="2374"/>
      <c r="E6" s="2374"/>
      <c r="F6" s="913"/>
      <c r="H6" s="2374" t="s">
        <v>687</v>
      </c>
      <c r="I6" s="2374"/>
      <c r="J6" s="2374"/>
      <c r="K6" s="2374"/>
      <c r="L6" s="2374"/>
      <c r="M6" s="2374"/>
    </row>
    <row r="7" spans="2:13" ht="27.75" customHeight="1" x14ac:dyDescent="0.45">
      <c r="B7" s="2397" t="s">
        <v>4096</v>
      </c>
      <c r="C7" s="2398"/>
      <c r="D7" s="2398"/>
      <c r="E7" s="2398"/>
      <c r="F7" s="914"/>
      <c r="H7" s="2397" t="s">
        <v>4089</v>
      </c>
      <c r="I7" s="2397"/>
      <c r="J7" s="2397"/>
      <c r="K7" s="2397"/>
      <c r="L7" s="2397"/>
      <c r="M7" s="2397"/>
    </row>
    <row r="8" spans="2:13" ht="16.5" x14ac:dyDescent="0.45">
      <c r="B8" s="2399" t="str">
        <f>"[01] Kỳ tính thuế: từ "&amp;TEXT(DATE(KB_Nam,1,1),"DD/MM/YYYY")&amp;" đến "&amp;TEXT(KB_Den,"DD/MM/YYYY")</f>
        <v>[01] Kỳ tính thuế: từ 01/01/2026 đến 31/12/2026</v>
      </c>
      <c r="C8" s="2399"/>
      <c r="D8" s="2399"/>
      <c r="E8" s="2399"/>
      <c r="F8" s="913"/>
      <c r="H8" s="2376" t="str">
        <f>"[01] Kỳ tính thuế: từ "&amp;TEXT(DATE(KB_Nam,1,1),"DD/MM/YYYY")&amp;" đến "&amp;TEXT(KB_Den,"DD/MM/YYYY")</f>
        <v>[01] Kỳ tính thuế: từ 01/01/2026 đến 31/12/2026</v>
      </c>
      <c r="I8" s="2376"/>
      <c r="J8" s="2376"/>
      <c r="K8" s="2376"/>
      <c r="L8" s="2376"/>
      <c r="M8" s="2376"/>
    </row>
    <row r="9" spans="2:13" ht="16.5" x14ac:dyDescent="0.45">
      <c r="B9" s="2376" t="s">
        <v>672</v>
      </c>
      <c r="C9" s="2376"/>
      <c r="D9" s="2376"/>
      <c r="E9" s="2376"/>
      <c r="F9" s="915"/>
      <c r="H9" s="2376" t="s">
        <v>672</v>
      </c>
      <c r="I9" s="2376"/>
      <c r="J9" s="2376"/>
      <c r="K9" s="2376"/>
      <c r="L9" s="2376"/>
      <c r="M9" s="237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400" t="s">
        <v>476</v>
      </c>
      <c r="J32" s="2400"/>
      <c r="K32" s="2400"/>
      <c r="L32" s="2400"/>
      <c r="M32" s="2400"/>
    </row>
    <row r="33" spans="2:13" ht="16.5" x14ac:dyDescent="0.45">
      <c r="B33" s="877">
        <v>9</v>
      </c>
      <c r="C33" s="920" t="s">
        <v>1954</v>
      </c>
      <c r="D33" s="885" t="s">
        <v>517</v>
      </c>
      <c r="E33" s="717">
        <f>+E31-E32</f>
        <v>0</v>
      </c>
      <c r="F33" s="912"/>
      <c r="I33" s="2400"/>
      <c r="J33" s="2400"/>
      <c r="K33" s="2400"/>
      <c r="L33" s="2400"/>
      <c r="M33" s="2400"/>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4" t="s">
        <v>476</v>
      </c>
      <c r="D36" s="2404"/>
      <c r="E36" s="2404"/>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3" t="s">
        <v>4097</v>
      </c>
      <c r="D48" s="2403"/>
      <c r="E48" s="2403"/>
      <c r="F48" s="892"/>
      <c r="G48" s="892"/>
      <c r="H48" s="892"/>
      <c r="I48" s="2403" t="s">
        <v>4094</v>
      </c>
      <c r="J48" s="2403"/>
      <c r="K48" s="2403"/>
      <c r="L48" s="2403"/>
      <c r="M48" s="2403"/>
    </row>
    <row r="49" spans="2:13" x14ac:dyDescent="0.45">
      <c r="B49" s="892"/>
      <c r="C49" s="892"/>
      <c r="D49" s="892"/>
      <c r="E49" s="892"/>
      <c r="F49" s="892"/>
      <c r="G49" s="892"/>
      <c r="H49" s="892"/>
      <c r="I49" s="2403" t="s">
        <v>4095</v>
      </c>
      <c r="J49" s="2403"/>
      <c r="K49" s="2403"/>
      <c r="L49" s="2403"/>
      <c r="M49" s="2403"/>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7" t="s">
        <v>2047</v>
      </c>
      <c r="B6" s="2408" t="s">
        <v>2048</v>
      </c>
      <c r="C6" s="2409"/>
      <c r="D6" s="2410"/>
    </row>
    <row r="7" spans="1:4" ht="31.5" customHeight="1" x14ac:dyDescent="0.45">
      <c r="A7" s="2407"/>
      <c r="B7" s="2411" t="s">
        <v>2049</v>
      </c>
      <c r="C7" s="2412"/>
      <c r="D7" s="2413"/>
    </row>
    <row r="8" spans="1:4" ht="31.5" customHeight="1" x14ac:dyDescent="0.45">
      <c r="A8" s="2407"/>
      <c r="B8" s="2414" t="s">
        <v>2050</v>
      </c>
      <c r="C8" s="2415"/>
      <c r="D8" s="2416"/>
    </row>
    <row r="9" spans="1:4" ht="31.5" customHeight="1" x14ac:dyDescent="0.45">
      <c r="A9" s="2417" t="s">
        <v>2051</v>
      </c>
      <c r="B9" s="2408" t="s">
        <v>2052</v>
      </c>
      <c r="C9" s="2409"/>
      <c r="D9" s="2410"/>
    </row>
    <row r="10" spans="1:4" ht="31.5" customHeight="1" x14ac:dyDescent="0.45">
      <c r="A10" s="2417"/>
      <c r="B10" s="2411" t="s">
        <v>2053</v>
      </c>
      <c r="C10" s="2412"/>
      <c r="D10" s="2413"/>
    </row>
    <row r="11" spans="1:4" ht="31.5" customHeight="1" x14ac:dyDescent="0.45">
      <c r="A11" s="2417"/>
      <c r="B11" s="2414" t="s">
        <v>2054</v>
      </c>
      <c r="C11" s="2415"/>
      <c r="D11" s="2416"/>
    </row>
    <row r="12" spans="1:4" ht="71.25" customHeight="1" x14ac:dyDescent="0.45">
      <c r="A12" s="2417" t="s">
        <v>2055</v>
      </c>
      <c r="B12" s="2408" t="s">
        <v>2056</v>
      </c>
      <c r="C12" s="2409"/>
      <c r="D12" s="2410"/>
    </row>
    <row r="13" spans="1:4" ht="42" customHeight="1" x14ac:dyDescent="0.45">
      <c r="A13" s="2417"/>
      <c r="B13" s="2411" t="s">
        <v>2057</v>
      </c>
      <c r="C13" s="2412"/>
      <c r="D13" s="2413"/>
    </row>
    <row r="14" spans="1:4" ht="79.5" customHeight="1" x14ac:dyDescent="0.45">
      <c r="A14" s="2417"/>
      <c r="B14" s="2411" t="s">
        <v>2058</v>
      </c>
      <c r="C14" s="2412"/>
      <c r="D14" s="2413"/>
    </row>
    <row r="15" spans="1:4" ht="31.5" customHeight="1" x14ac:dyDescent="0.45">
      <c r="A15" s="2417"/>
      <c r="B15" s="2411" t="s">
        <v>2059</v>
      </c>
      <c r="C15" s="2412"/>
      <c r="D15" s="2413"/>
    </row>
    <row r="16" spans="1:4" ht="31.5" customHeight="1" x14ac:dyDescent="0.45">
      <c r="A16" s="2417"/>
      <c r="B16" s="2411" t="s">
        <v>2060</v>
      </c>
      <c r="C16" s="2412"/>
      <c r="D16" s="2413"/>
    </row>
    <row r="17" spans="1:4" ht="31.5" customHeight="1" x14ac:dyDescent="0.45">
      <c r="A17" s="2417"/>
      <c r="B17" s="2414" t="s">
        <v>2061</v>
      </c>
      <c r="C17" s="2415"/>
      <c r="D17" s="2416"/>
    </row>
    <row r="18" spans="1:4" ht="63" customHeight="1" x14ac:dyDescent="0.45">
      <c r="A18" s="2421" t="s">
        <v>2062</v>
      </c>
      <c r="B18" s="2424" t="s">
        <v>2063</v>
      </c>
      <c r="C18" s="2425"/>
      <c r="D18" s="2426"/>
    </row>
    <row r="19" spans="1:4" ht="17.5" x14ac:dyDescent="0.45">
      <c r="A19" s="2422"/>
      <c r="B19" s="2427" t="s">
        <v>2064</v>
      </c>
      <c r="C19" s="2428"/>
      <c r="D19" s="2429"/>
    </row>
    <row r="20" spans="1:4" ht="96" customHeight="1" x14ac:dyDescent="0.45">
      <c r="A20" s="2423"/>
      <c r="B20" s="2414" t="s">
        <v>2545</v>
      </c>
      <c r="C20" s="2415"/>
      <c r="D20" s="241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8" t="str">
        <f>+IF(SUM(E77:G77)=0,"",IF(AND($E$77&gt;=$F$77*25%,$E$77&gt;$G$77*50%),"Giao dịch liên kết, phải làm phụ lục liên kết","Chưa đủ điều kiện để là giao dịch liên kết"))</f>
        <v/>
      </c>
      <c r="G78" s="2418"/>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8" t="str">
        <f>+IF(SUM(E84:G84)=0,"",IF(OR($E$18&gt;=$G$18*25%,$F$18&gt;=$G$18*10%),"Giao dịch liên kết, phải làm phụ lục liên kết","Chưa đủ điều kiện để là giao dịch liên kết"))</f>
        <v/>
      </c>
      <c r="G85" s="2418"/>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31" t="s">
        <v>281</v>
      </c>
      <c r="C179" s="2431"/>
      <c r="D179" s="166" t="s">
        <v>2100</v>
      </c>
      <c r="E179" s="166" t="s">
        <v>2101</v>
      </c>
      <c r="F179" s="166" t="s">
        <v>2102</v>
      </c>
      <c r="G179" s="166" t="s">
        <v>2103</v>
      </c>
    </row>
    <row r="180" spans="2:7" ht="17.5" x14ac:dyDescent="0.45">
      <c r="B180" s="2432" t="s">
        <v>2104</v>
      </c>
      <c r="C180" s="2432"/>
      <c r="D180" s="167" t="s">
        <v>2105</v>
      </c>
      <c r="E180" s="167" t="s">
        <v>2106</v>
      </c>
      <c r="F180" s="167" t="s">
        <v>2107</v>
      </c>
      <c r="G180" s="167" t="s">
        <v>2108</v>
      </c>
    </row>
    <row r="181" spans="2:7" ht="32" x14ac:dyDescent="0.45">
      <c r="B181" s="2433" t="s">
        <v>2109</v>
      </c>
      <c r="C181" s="2434"/>
      <c r="D181" s="168" t="s">
        <v>2110</v>
      </c>
      <c r="E181" s="169"/>
      <c r="F181" s="169"/>
      <c r="G181" s="169"/>
    </row>
    <row r="182" spans="2:7" ht="17.5" x14ac:dyDescent="0.45">
      <c r="B182" s="2435" t="s">
        <v>2111</v>
      </c>
      <c r="C182" s="2436"/>
      <c r="D182" s="170"/>
      <c r="E182" s="170"/>
      <c r="F182" s="170"/>
      <c r="G182" s="170"/>
    </row>
    <row r="183" spans="2:7" ht="17.5" x14ac:dyDescent="0.45">
      <c r="B183" s="2419" t="s">
        <v>2112</v>
      </c>
      <c r="C183" s="2420"/>
      <c r="D183" s="171"/>
      <c r="E183" s="171"/>
      <c r="F183" s="171"/>
      <c r="G183" s="171"/>
    </row>
    <row r="184" spans="2:7" ht="17.5" x14ac:dyDescent="0.45">
      <c r="B184" s="2419" t="s">
        <v>2113</v>
      </c>
      <c r="C184" s="2420"/>
      <c r="D184" s="171"/>
      <c r="E184" s="171"/>
      <c r="F184" s="171"/>
      <c r="G184" s="171"/>
    </row>
    <row r="185" spans="2:7" ht="17.5" x14ac:dyDescent="0.45">
      <c r="B185" s="2419" t="s">
        <v>2114</v>
      </c>
      <c r="C185" s="2420"/>
      <c r="D185" s="171"/>
      <c r="E185" s="171"/>
      <c r="F185" s="171"/>
      <c r="G185" s="171"/>
    </row>
    <row r="186" spans="2:7" ht="17.5" x14ac:dyDescent="0.45">
      <c r="B186" s="2435" t="s">
        <v>2115</v>
      </c>
      <c r="C186" s="2436"/>
      <c r="D186" s="170"/>
      <c r="E186" s="170"/>
      <c r="F186" s="170"/>
      <c r="G186" s="170"/>
    </row>
    <row r="187" spans="2:7" ht="17.5" x14ac:dyDescent="0.45">
      <c r="B187" s="2419" t="s">
        <v>2112</v>
      </c>
      <c r="C187" s="2420"/>
      <c r="D187" s="171"/>
      <c r="E187" s="171"/>
      <c r="F187" s="171"/>
      <c r="G187" s="171"/>
    </row>
    <row r="188" spans="2:7" ht="17.5" x14ac:dyDescent="0.45">
      <c r="B188" s="2419" t="s">
        <v>2113</v>
      </c>
      <c r="C188" s="2420"/>
      <c r="D188" s="171"/>
      <c r="E188" s="171"/>
      <c r="F188" s="171"/>
      <c r="G188" s="171"/>
    </row>
    <row r="189" spans="2:7" ht="17.5" x14ac:dyDescent="0.45">
      <c r="B189" s="2419" t="s">
        <v>2114</v>
      </c>
      <c r="C189" s="2420"/>
      <c r="D189" s="171"/>
      <c r="E189" s="171"/>
      <c r="F189" s="171"/>
      <c r="G189" s="171"/>
    </row>
    <row r="190" spans="2:7" ht="32" x14ac:dyDescent="0.45">
      <c r="B190" s="2433" t="s">
        <v>2116</v>
      </c>
      <c r="C190" s="2434"/>
      <c r="D190" s="168" t="s">
        <v>2117</v>
      </c>
      <c r="E190" s="169"/>
      <c r="F190" s="169"/>
      <c r="G190" s="169"/>
    </row>
    <row r="191" spans="2:7" ht="17.5" x14ac:dyDescent="0.45">
      <c r="B191" s="2435" t="s">
        <v>2118</v>
      </c>
      <c r="C191" s="2436"/>
      <c r="D191" s="170"/>
      <c r="E191" s="170"/>
      <c r="F191" s="170"/>
      <c r="G191" s="170"/>
    </row>
    <row r="192" spans="2:7" ht="17.5" x14ac:dyDescent="0.45">
      <c r="B192" s="2419" t="s">
        <v>2112</v>
      </c>
      <c r="C192" s="2420"/>
      <c r="D192" s="171"/>
      <c r="E192" s="171"/>
      <c r="F192" s="171"/>
      <c r="G192" s="171"/>
    </row>
    <row r="193" spans="2:7" ht="17.5" x14ac:dyDescent="0.45">
      <c r="B193" s="2419" t="s">
        <v>2113</v>
      </c>
      <c r="C193" s="2420"/>
      <c r="D193" s="171"/>
      <c r="E193" s="171"/>
      <c r="F193" s="171"/>
      <c r="G193" s="171"/>
    </row>
    <row r="194" spans="2:7" ht="17.5" x14ac:dyDescent="0.45">
      <c r="B194" s="2419" t="s">
        <v>2114</v>
      </c>
      <c r="C194" s="2420"/>
      <c r="D194" s="171"/>
      <c r="E194" s="171"/>
      <c r="F194" s="171"/>
      <c r="G194" s="171"/>
    </row>
    <row r="195" spans="2:7" ht="17.5" x14ac:dyDescent="0.45">
      <c r="B195" s="2435" t="s">
        <v>2119</v>
      </c>
      <c r="C195" s="2436"/>
      <c r="D195" s="170"/>
      <c r="E195" s="170"/>
      <c r="F195" s="170"/>
      <c r="G195" s="170"/>
    </row>
    <row r="196" spans="2:7" ht="17.5" x14ac:dyDescent="0.45">
      <c r="B196" s="2419" t="s">
        <v>2112</v>
      </c>
      <c r="C196" s="2420"/>
      <c r="D196" s="171"/>
      <c r="E196" s="171"/>
      <c r="F196" s="171"/>
      <c r="G196" s="171"/>
    </row>
    <row r="197" spans="2:7" ht="17.5" x14ac:dyDescent="0.45">
      <c r="B197" s="2419" t="s">
        <v>2113</v>
      </c>
      <c r="C197" s="2420"/>
      <c r="D197" s="171"/>
      <c r="E197" s="171"/>
      <c r="F197" s="171"/>
      <c r="G197" s="171"/>
    </row>
    <row r="198" spans="2:7" ht="17.5" x14ac:dyDescent="0.45">
      <c r="B198" s="2419" t="s">
        <v>2114</v>
      </c>
      <c r="C198" s="2420"/>
      <c r="D198" s="171"/>
      <c r="E198" s="171"/>
      <c r="F198" s="171"/>
      <c r="G198" s="171"/>
    </row>
    <row r="199" spans="2:7" ht="17.5" x14ac:dyDescent="0.45">
      <c r="B199" s="2435" t="s">
        <v>2120</v>
      </c>
      <c r="C199" s="2436"/>
      <c r="D199" s="170"/>
      <c r="E199" s="170"/>
      <c r="F199" s="170"/>
      <c r="G199" s="170"/>
    </row>
    <row r="200" spans="2:7" ht="17.5" x14ac:dyDescent="0.45">
      <c r="B200" s="2419" t="s">
        <v>2112</v>
      </c>
      <c r="C200" s="2420"/>
      <c r="D200" s="171"/>
      <c r="E200" s="171"/>
      <c r="F200" s="171"/>
      <c r="G200" s="171"/>
    </row>
    <row r="201" spans="2:7" ht="17.5" x14ac:dyDescent="0.45">
      <c r="B201" s="2419" t="s">
        <v>2113</v>
      </c>
      <c r="C201" s="2420"/>
      <c r="D201" s="171"/>
      <c r="E201" s="171"/>
      <c r="F201" s="171"/>
      <c r="G201" s="171"/>
    </row>
    <row r="202" spans="2:7" ht="17.5" x14ac:dyDescent="0.45">
      <c r="B202" s="2419" t="s">
        <v>2114</v>
      </c>
      <c r="C202" s="2420"/>
      <c r="D202" s="171"/>
      <c r="E202" s="171"/>
      <c r="F202" s="171"/>
      <c r="G202" s="171"/>
    </row>
    <row r="203" spans="2:7" ht="17.5" x14ac:dyDescent="0.45">
      <c r="B203" s="2435" t="s">
        <v>2121</v>
      </c>
      <c r="C203" s="2436"/>
      <c r="D203" s="170"/>
      <c r="E203" s="170"/>
      <c r="F203" s="170"/>
      <c r="G203" s="170"/>
    </row>
    <row r="204" spans="2:7" ht="17.5" x14ac:dyDescent="0.45">
      <c r="B204" s="2435" t="s">
        <v>2122</v>
      </c>
      <c r="C204" s="2436"/>
      <c r="D204" s="170"/>
      <c r="E204" s="170"/>
      <c r="F204" s="170"/>
      <c r="G204" s="170"/>
    </row>
    <row r="205" spans="2:7" ht="17.5" x14ac:dyDescent="0.45">
      <c r="B205" s="2419" t="s">
        <v>2112</v>
      </c>
      <c r="C205" s="2420"/>
      <c r="D205" s="171"/>
      <c r="E205" s="171"/>
      <c r="F205" s="171"/>
      <c r="G205" s="171"/>
    </row>
    <row r="206" spans="2:7" ht="17.5" x14ac:dyDescent="0.45">
      <c r="B206" s="2419" t="s">
        <v>2113</v>
      </c>
      <c r="C206" s="2420"/>
      <c r="D206" s="171"/>
      <c r="E206" s="171"/>
      <c r="F206" s="171"/>
      <c r="G206" s="171"/>
    </row>
    <row r="207" spans="2:7" ht="17.5" x14ac:dyDescent="0.45">
      <c r="B207" s="2419" t="s">
        <v>2114</v>
      </c>
      <c r="C207" s="2420"/>
      <c r="D207" s="171"/>
      <c r="E207" s="171"/>
      <c r="F207" s="171"/>
      <c r="G207" s="171"/>
    </row>
    <row r="208" spans="2:7" ht="17.5" x14ac:dyDescent="0.45">
      <c r="B208" s="2437" t="s">
        <v>2123</v>
      </c>
      <c r="C208" s="2438"/>
      <c r="D208" s="168" t="s">
        <v>2124</v>
      </c>
      <c r="E208" s="168" t="s">
        <v>2125</v>
      </c>
      <c r="F208" s="170"/>
      <c r="G208" s="170"/>
    </row>
    <row r="209" spans="2:7" ht="17.5" x14ac:dyDescent="0.45">
      <c r="B209" s="2419" t="s">
        <v>2112</v>
      </c>
      <c r="C209" s="2420"/>
      <c r="D209" s="171"/>
      <c r="E209" s="171"/>
      <c r="F209" s="171"/>
      <c r="G209" s="171"/>
    </row>
    <row r="210" spans="2:7" ht="17.5" x14ac:dyDescent="0.45">
      <c r="B210" s="2419" t="s">
        <v>2113</v>
      </c>
      <c r="C210" s="2420"/>
      <c r="D210" s="171"/>
      <c r="E210" s="171"/>
      <c r="F210" s="171"/>
      <c r="G210" s="171"/>
    </row>
    <row r="211" spans="2:7" ht="17.5" x14ac:dyDescent="0.45">
      <c r="B211" s="2419" t="s">
        <v>2114</v>
      </c>
      <c r="C211" s="2420"/>
      <c r="D211" s="171"/>
      <c r="E211" s="171"/>
      <c r="F211" s="171"/>
      <c r="G211" s="171"/>
    </row>
    <row r="212" spans="2:7" ht="48" x14ac:dyDescent="0.45">
      <c r="B212" s="2435" t="s">
        <v>2126</v>
      </c>
      <c r="C212" s="2435"/>
      <c r="D212" s="172"/>
      <c r="E212" s="172"/>
      <c r="F212" s="168" t="s">
        <v>2127</v>
      </c>
      <c r="G212" s="168" t="s">
        <v>2128</v>
      </c>
    </row>
    <row r="213" spans="2:7" ht="17.5" x14ac:dyDescent="0.45">
      <c r="B213" s="2419" t="s">
        <v>2112</v>
      </c>
      <c r="C213" s="2420"/>
      <c r="D213" s="171"/>
      <c r="E213" s="171"/>
      <c r="F213" s="171"/>
      <c r="G213" s="171"/>
    </row>
    <row r="214" spans="2:7" ht="17.5" x14ac:dyDescent="0.45">
      <c r="B214" s="2419" t="s">
        <v>2113</v>
      </c>
      <c r="C214" s="2420"/>
      <c r="D214" s="171"/>
      <c r="E214" s="171"/>
      <c r="F214" s="171"/>
      <c r="G214" s="171"/>
    </row>
    <row r="215" spans="2:7" ht="17.5" x14ac:dyDescent="0.45">
      <c r="B215" s="2419" t="s">
        <v>2114</v>
      </c>
      <c r="C215" s="2420"/>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6" t="s">
        <v>2143</v>
      </c>
      <c r="C2" s="2446"/>
      <c r="D2" s="2446"/>
      <c r="E2" s="2446"/>
      <c r="F2" s="2446"/>
      <c r="G2" s="2446"/>
      <c r="H2" s="2446"/>
      <c r="I2" s="2446"/>
      <c r="J2" s="2446"/>
      <c r="K2" s="2446"/>
      <c r="L2" s="2446"/>
      <c r="M2" s="2446"/>
      <c r="N2" s="2446"/>
      <c r="O2" s="2446"/>
      <c r="P2" s="2446"/>
      <c r="Q2" s="2446"/>
      <c r="R2" s="2446"/>
      <c r="S2" s="2446"/>
      <c r="T2" s="2446"/>
      <c r="U2" s="2446"/>
      <c r="V2" s="2446"/>
      <c r="W2" s="2446"/>
      <c r="Z2" s="162"/>
    </row>
    <row r="3" spans="2:26" ht="17.5" x14ac:dyDescent="0.45">
      <c r="B3" s="2447" t="s">
        <v>2144</v>
      </c>
      <c r="C3" s="2447"/>
      <c r="D3" s="2447"/>
      <c r="E3" s="2447"/>
      <c r="F3" s="2447"/>
      <c r="G3" s="2447"/>
      <c r="H3" s="2447"/>
      <c r="I3" s="2447"/>
      <c r="J3" s="2447"/>
      <c r="K3" s="2447"/>
      <c r="L3" s="2447"/>
      <c r="M3" s="2447"/>
      <c r="N3" s="2447"/>
      <c r="O3" s="2447"/>
      <c r="P3" s="2447"/>
      <c r="Q3" s="2447"/>
      <c r="R3" s="2447"/>
      <c r="S3" s="2447"/>
      <c r="T3" s="2447"/>
      <c r="U3" s="2447"/>
      <c r="V3" s="2447"/>
      <c r="W3" s="2447"/>
      <c r="Y3" s="144"/>
      <c r="Z3" s="197"/>
    </row>
    <row r="4" spans="2:26" ht="14.25" customHeight="1" x14ac:dyDescent="0.45">
      <c r="B4" s="2448" t="s">
        <v>2145</v>
      </c>
      <c r="C4" s="2448"/>
      <c r="D4" s="2448"/>
      <c r="E4" s="2448"/>
      <c r="F4" s="2448"/>
      <c r="G4" s="2448"/>
      <c r="H4" s="2448"/>
      <c r="I4" s="2448"/>
      <c r="J4" s="2448"/>
      <c r="K4" s="2448"/>
      <c r="L4" s="2448"/>
      <c r="M4" s="2448"/>
      <c r="N4" s="2448"/>
      <c r="O4" s="2448"/>
      <c r="P4" s="2448"/>
      <c r="Q4" s="2448"/>
      <c r="R4" s="2448"/>
      <c r="S4" s="2448"/>
      <c r="T4" s="2448"/>
      <c r="U4" s="2448"/>
      <c r="V4" s="2448"/>
      <c r="W4" s="2448"/>
      <c r="Y4" s="144"/>
      <c r="Z4" s="198"/>
    </row>
    <row r="5" spans="2:26" ht="21" x14ac:dyDescent="0.45">
      <c r="B5" s="2449" t="s">
        <v>2554</v>
      </c>
      <c r="C5" s="2449"/>
      <c r="D5" s="2449"/>
      <c r="E5" s="2449"/>
      <c r="F5" s="2449"/>
      <c r="G5" s="2449"/>
      <c r="H5" s="2449"/>
      <c r="I5" s="2449"/>
      <c r="J5" s="2449"/>
      <c r="K5" s="2449"/>
      <c r="L5" s="2449"/>
      <c r="M5" s="2449"/>
      <c r="N5" s="2449"/>
      <c r="O5" s="2449"/>
      <c r="P5" s="2449"/>
      <c r="Q5" s="2449"/>
      <c r="R5" s="2449"/>
      <c r="S5" s="2449"/>
      <c r="T5" s="2449"/>
      <c r="U5" s="2449"/>
      <c r="V5" s="2449"/>
      <c r="W5" s="2449"/>
      <c r="Y5" s="144"/>
      <c r="Z5" s="197"/>
    </row>
    <row r="6" spans="2:26" ht="17.5" x14ac:dyDescent="0.45">
      <c r="B6" s="2447" t="s">
        <v>2555</v>
      </c>
      <c r="C6" s="2447"/>
      <c r="D6" s="2447"/>
      <c r="E6" s="2447"/>
      <c r="F6" s="2447"/>
      <c r="G6" s="2447"/>
      <c r="H6" s="2447"/>
      <c r="I6" s="2447"/>
      <c r="J6" s="2447"/>
      <c r="K6" s="2447"/>
      <c r="L6" s="2447"/>
      <c r="M6" s="2447"/>
      <c r="N6" s="2447"/>
      <c r="O6" s="2447"/>
      <c r="P6" s="2447"/>
      <c r="Q6" s="2447"/>
      <c r="R6" s="2447"/>
      <c r="S6" s="2447"/>
      <c r="T6" s="2447"/>
      <c r="U6" s="2447"/>
      <c r="V6" s="2447"/>
      <c r="W6" s="2447"/>
      <c r="Z6" s="198"/>
    </row>
    <row r="7" spans="2:26" ht="17.5" x14ac:dyDescent="0.45">
      <c r="B7" s="2450" t="s">
        <v>2146</v>
      </c>
      <c r="C7" s="2450"/>
      <c r="D7" s="2450"/>
      <c r="E7" s="2450"/>
      <c r="F7" s="2450"/>
      <c r="G7" s="2450"/>
      <c r="H7" s="2450"/>
      <c r="I7" s="2450"/>
      <c r="J7" s="2450"/>
      <c r="K7" s="2450"/>
      <c r="L7" s="2450"/>
      <c r="M7" s="2450"/>
      <c r="N7" s="2450"/>
      <c r="O7" s="2450"/>
      <c r="P7" s="2450"/>
      <c r="Q7" s="2450"/>
      <c r="R7" s="2450"/>
      <c r="S7" s="2450"/>
      <c r="T7" s="2450"/>
      <c r="U7" s="2450"/>
      <c r="V7" s="2450"/>
      <c r="W7" s="2450"/>
    </row>
    <row r="8" spans="2:26" ht="8.25" customHeight="1" x14ac:dyDescent="0.45">
      <c r="B8" s="2445"/>
      <c r="C8" s="2445"/>
      <c r="D8" s="2445"/>
      <c r="E8" s="2445"/>
      <c r="F8" s="2445"/>
      <c r="G8" s="2445"/>
      <c r="H8" s="2445"/>
      <c r="I8" s="2445"/>
      <c r="J8" s="2445"/>
      <c r="K8" s="2445"/>
      <c r="L8" s="2445"/>
      <c r="M8" s="2445"/>
      <c r="N8" s="2445"/>
      <c r="O8" s="2445"/>
      <c r="P8" s="2445"/>
      <c r="Q8" s="2445"/>
      <c r="R8" s="2445"/>
      <c r="S8" s="2445"/>
      <c r="T8" s="2445"/>
      <c r="U8" s="2445"/>
      <c r="V8" s="2445"/>
      <c r="W8" s="2445"/>
    </row>
    <row r="9" spans="2:26" ht="17.5" x14ac:dyDescent="0.45">
      <c r="B9" s="2439" t="str">
        <f>+"[01] Tên người nộp thuế: "&amp;TTDN!F5</f>
        <v xml:space="preserve">[01] Tên người nộp thuế: </v>
      </c>
      <c r="C9" s="2439"/>
      <c r="D9" s="2439"/>
      <c r="E9" s="2439"/>
      <c r="F9" s="2439"/>
      <c r="G9" s="2439"/>
      <c r="H9" s="2439"/>
      <c r="I9" s="2439"/>
      <c r="J9" s="2439"/>
      <c r="K9" s="2439"/>
      <c r="L9" s="2439"/>
      <c r="M9" s="2439"/>
      <c r="N9" s="2439"/>
      <c r="O9" s="2439"/>
      <c r="P9" s="2439"/>
      <c r="Q9" s="2439"/>
      <c r="R9" s="2439"/>
      <c r="S9" s="2439"/>
      <c r="T9" s="2439"/>
      <c r="U9" s="2439"/>
      <c r="V9" s="2439"/>
      <c r="W9" s="2439"/>
    </row>
    <row r="10" spans="2:26" ht="19.5" customHeight="1" x14ac:dyDescent="0.45">
      <c r="B10" s="2440" t="s">
        <v>2147</v>
      </c>
      <c r="C10" s="244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9" t="str">
        <f>+"[03] Địa chỉ: "&amp;KB_DC</f>
        <v xml:space="preserve">[03] Địa chỉ: </v>
      </c>
      <c r="C11" s="2439"/>
      <c r="D11" s="2439"/>
      <c r="E11" s="2439"/>
      <c r="F11" s="2439"/>
      <c r="G11" s="2439"/>
      <c r="H11" s="2439"/>
      <c r="I11" s="2439"/>
      <c r="J11" s="2439"/>
      <c r="K11" s="2439"/>
      <c r="L11" s="2439"/>
      <c r="M11" s="2439"/>
      <c r="N11" s="2439"/>
      <c r="O11" s="2439"/>
      <c r="P11" s="2439"/>
      <c r="Q11" s="2439"/>
      <c r="R11" s="2439"/>
      <c r="S11" s="2439"/>
      <c r="T11" s="2439"/>
      <c r="U11" s="2439"/>
      <c r="V11" s="2439"/>
      <c r="W11" s="2439"/>
    </row>
    <row r="12" spans="2:26" ht="17.5" x14ac:dyDescent="0.45">
      <c r="B12" s="2439" t="s">
        <v>2148</v>
      </c>
      <c r="C12" s="2439"/>
      <c r="D12" s="2439"/>
      <c r="E12" s="2439"/>
      <c r="F12" s="2439"/>
      <c r="G12" s="2439"/>
      <c r="H12" s="2439"/>
      <c r="I12" s="2439"/>
      <c r="J12" s="2439"/>
      <c r="K12" s="2439"/>
      <c r="L12" s="2439"/>
      <c r="M12" s="2439"/>
      <c r="N12" s="2439"/>
      <c r="O12" s="2439"/>
      <c r="P12" s="2439"/>
      <c r="Q12" s="2439"/>
      <c r="R12" s="2439"/>
      <c r="S12" s="2439"/>
      <c r="T12" s="2439"/>
      <c r="U12" s="2439"/>
      <c r="V12" s="2439"/>
      <c r="W12" s="2439"/>
    </row>
    <row r="13" spans="2:26" ht="17.5" x14ac:dyDescent="0.45">
      <c r="B13" s="2439" t="s">
        <v>2149</v>
      </c>
      <c r="C13" s="2439"/>
      <c r="D13" s="2439"/>
      <c r="E13" s="2439"/>
      <c r="F13" s="2439"/>
      <c r="G13" s="2439"/>
      <c r="H13" s="2439"/>
      <c r="I13" s="2439"/>
      <c r="J13" s="2439"/>
      <c r="K13" s="2439"/>
      <c r="L13" s="2439"/>
      <c r="M13" s="2439"/>
      <c r="N13" s="2439"/>
      <c r="O13" s="2439"/>
      <c r="P13" s="2439"/>
      <c r="Q13" s="2439"/>
      <c r="R13" s="2439"/>
      <c r="S13" s="2439"/>
      <c r="T13" s="2439"/>
      <c r="U13" s="2439"/>
      <c r="V13" s="2439"/>
      <c r="W13" s="2439"/>
    </row>
    <row r="14" spans="2:26" ht="17.5" x14ac:dyDescent="0.45">
      <c r="B14" s="2439" t="s">
        <v>2150</v>
      </c>
      <c r="C14" s="2439"/>
      <c r="D14" s="2439"/>
      <c r="E14" s="2439"/>
      <c r="F14" s="2439"/>
      <c r="G14" s="2439"/>
      <c r="H14" s="2439"/>
      <c r="I14" s="2439"/>
      <c r="J14" s="2439"/>
      <c r="K14" s="2439"/>
      <c r="L14" s="2439"/>
      <c r="M14" s="2439"/>
      <c r="N14" s="2439"/>
      <c r="O14" s="2439"/>
      <c r="P14" s="2439"/>
      <c r="Q14" s="2439"/>
      <c r="R14" s="2439"/>
      <c r="S14" s="2439"/>
      <c r="T14" s="2439"/>
      <c r="U14" s="2439"/>
      <c r="V14" s="2439"/>
      <c r="W14" s="2439"/>
    </row>
    <row r="15" spans="2:26" ht="22.5" customHeight="1" x14ac:dyDescent="0.45">
      <c r="B15" s="2440" t="s">
        <v>2151</v>
      </c>
      <c r="C15" s="244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41" t="s">
        <v>2154</v>
      </c>
      <c r="E18" s="2441"/>
      <c r="F18" s="2441"/>
      <c r="G18" s="2441"/>
      <c r="H18" s="2441"/>
      <c r="I18" s="2442" t="s">
        <v>80</v>
      </c>
      <c r="J18" s="2442"/>
      <c r="K18" s="2442"/>
      <c r="L18" s="2442"/>
      <c r="M18" s="2442" t="s">
        <v>2556</v>
      </c>
      <c r="N18" s="2442"/>
      <c r="O18" s="2442"/>
      <c r="P18" s="2442"/>
      <c r="Q18" s="2442"/>
      <c r="R18" s="2442"/>
      <c r="S18" s="2442"/>
      <c r="T18" s="2442"/>
      <c r="U18" s="2442"/>
      <c r="V18" s="2442"/>
      <c r="W18" s="2442"/>
    </row>
    <row r="19" spans="2:39" ht="17.5" x14ac:dyDescent="0.45">
      <c r="B19" s="2443">
        <v>1</v>
      </c>
      <c r="C19" s="2443">
        <v>2</v>
      </c>
      <c r="D19" s="2444">
        <v>3</v>
      </c>
      <c r="E19" s="2444"/>
      <c r="F19" s="2444"/>
      <c r="G19" s="2444"/>
      <c r="H19" s="2444"/>
      <c r="I19" s="2443">
        <v>4</v>
      </c>
      <c r="J19" s="2443"/>
      <c r="K19" s="2443"/>
      <c r="L19" s="2443"/>
      <c r="M19" s="2443">
        <v>5</v>
      </c>
      <c r="N19" s="2443"/>
      <c r="O19" s="2443"/>
      <c r="P19" s="2443"/>
      <c r="Q19" s="2443"/>
      <c r="R19" s="2443"/>
      <c r="S19" s="2443"/>
      <c r="T19" s="2443"/>
      <c r="U19" s="2443"/>
      <c r="V19" s="2443"/>
      <c r="W19" s="2443"/>
    </row>
    <row r="20" spans="2:39" ht="17.5" x14ac:dyDescent="0.45">
      <c r="B20" s="2443"/>
      <c r="C20" s="2443"/>
      <c r="D20" s="2444"/>
      <c r="E20" s="2444"/>
      <c r="F20" s="2444"/>
      <c r="G20" s="2444"/>
      <c r="H20" s="2444"/>
      <c r="I20" s="2443"/>
      <c r="J20" s="2443"/>
      <c r="K20" s="2443"/>
      <c r="L20" s="2443"/>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4"/>
      <c r="E21" s="2454"/>
      <c r="F21" s="2454"/>
      <c r="G21" s="2454"/>
      <c r="H21" s="2454"/>
      <c r="I21" s="2454"/>
      <c r="J21" s="2454"/>
      <c r="K21" s="2454"/>
      <c r="L21" s="2454"/>
      <c r="M21" s="214"/>
      <c r="N21" s="214"/>
      <c r="O21" s="214"/>
      <c r="P21" s="214"/>
      <c r="Q21" s="214"/>
      <c r="R21" s="214"/>
      <c r="S21" s="214"/>
      <c r="T21" s="214"/>
      <c r="U21" s="214"/>
      <c r="V21" s="214"/>
      <c r="W21" s="214"/>
    </row>
    <row r="22" spans="2:39" ht="17.5" x14ac:dyDescent="0.45">
      <c r="B22" s="212">
        <v>2</v>
      </c>
      <c r="C22" s="213"/>
      <c r="D22" s="2454"/>
      <c r="E22" s="2454"/>
      <c r="F22" s="2454"/>
      <c r="G22" s="2454"/>
      <c r="H22" s="2454"/>
      <c r="I22" s="2454"/>
      <c r="J22" s="2454"/>
      <c r="K22" s="2454"/>
      <c r="L22" s="2454"/>
      <c r="M22" s="214"/>
      <c r="N22" s="214"/>
      <c r="O22" s="214"/>
      <c r="P22" s="214"/>
      <c r="Q22" s="214"/>
      <c r="R22" s="214"/>
      <c r="S22" s="214"/>
      <c r="T22" s="214"/>
      <c r="U22" s="214"/>
      <c r="V22" s="214"/>
      <c r="W22" s="214"/>
    </row>
    <row r="23" spans="2:39" ht="17.5" x14ac:dyDescent="0.45">
      <c r="B23" s="212">
        <v>3</v>
      </c>
      <c r="C23" s="215"/>
      <c r="D23" s="2454"/>
      <c r="E23" s="2454"/>
      <c r="F23" s="2454"/>
      <c r="G23" s="2454"/>
      <c r="H23" s="2454"/>
      <c r="I23" s="2454"/>
      <c r="J23" s="2454"/>
      <c r="K23" s="2454"/>
      <c r="L23" s="2454"/>
      <c r="M23" s="214"/>
      <c r="N23" s="214"/>
      <c r="O23" s="214"/>
      <c r="P23" s="214"/>
      <c r="Q23" s="214"/>
      <c r="R23" s="214"/>
      <c r="S23" s="214"/>
      <c r="T23" s="214"/>
      <c r="U23" s="214"/>
      <c r="V23" s="214"/>
      <c r="W23" s="214"/>
    </row>
    <row r="24" spans="2:39" ht="17.5" x14ac:dyDescent="0.45">
      <c r="B24" s="212" t="s">
        <v>2155</v>
      </c>
      <c r="C24" s="213"/>
      <c r="D24" s="2454"/>
      <c r="E24" s="2454"/>
      <c r="F24" s="2454"/>
      <c r="G24" s="2454"/>
      <c r="H24" s="2454"/>
      <c r="I24" s="2454"/>
      <c r="J24" s="2454"/>
      <c r="K24" s="2454"/>
      <c r="L24" s="2454"/>
      <c r="M24" s="214"/>
      <c r="N24" s="214"/>
      <c r="O24" s="214"/>
      <c r="P24" s="214"/>
      <c r="Q24" s="214"/>
      <c r="R24" s="214"/>
      <c r="S24" s="214"/>
      <c r="T24" s="214"/>
      <c r="U24" s="214"/>
      <c r="V24" s="214"/>
      <c r="W24" s="214"/>
    </row>
    <row r="25" spans="2:39" ht="7.5" customHeight="1" x14ac:dyDescent="0.45">
      <c r="B25" s="216"/>
    </row>
    <row r="26" spans="2:39" ht="17.5" x14ac:dyDescent="0.45">
      <c r="B26" s="2439" t="s">
        <v>2156</v>
      </c>
      <c r="C26" s="2439"/>
      <c r="D26" s="2439"/>
      <c r="E26" s="2439"/>
      <c r="F26" s="2439"/>
      <c r="G26" s="2439"/>
      <c r="H26" s="2439"/>
      <c r="I26" s="2439"/>
      <c r="J26" s="2439"/>
      <c r="K26" s="2439"/>
      <c r="L26" s="2439"/>
      <c r="M26" s="2439"/>
      <c r="N26" s="2439"/>
      <c r="O26" s="2439"/>
      <c r="P26" s="2439"/>
      <c r="Q26" s="2439"/>
      <c r="R26" s="2439"/>
      <c r="S26" s="2439"/>
      <c r="T26" s="2439"/>
      <c r="U26" s="2439"/>
      <c r="V26" s="2439"/>
      <c r="W26" s="2439"/>
    </row>
    <row r="27" spans="2:39" ht="53.25" customHeight="1" x14ac:dyDescent="0.45">
      <c r="B27" s="2455" t="s">
        <v>2557</v>
      </c>
      <c r="C27" s="2455"/>
      <c r="D27" s="2455"/>
      <c r="E27" s="2455"/>
      <c r="F27" s="2455"/>
      <c r="G27" s="2455"/>
      <c r="H27" s="2455"/>
      <c r="I27" s="2455"/>
      <c r="J27" s="2455"/>
      <c r="K27" s="2455"/>
      <c r="L27" s="2455"/>
      <c r="M27" s="2455"/>
      <c r="N27" s="2455"/>
      <c r="O27" s="2455"/>
      <c r="P27" s="2455"/>
      <c r="Q27" s="2455"/>
      <c r="R27" s="2455"/>
      <c r="S27" s="2455"/>
      <c r="T27" s="2455"/>
      <c r="U27" s="2455"/>
      <c r="V27" s="2455"/>
      <c r="W27" s="2455"/>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42" t="s">
        <v>2158</v>
      </c>
      <c r="D30" s="2442"/>
      <c r="E30" s="2442"/>
      <c r="F30" s="2442"/>
      <c r="G30" s="2442"/>
      <c r="H30" s="2442"/>
      <c r="I30" s="2442"/>
      <c r="J30" s="2442"/>
      <c r="K30" s="2442"/>
      <c r="L30" s="2442"/>
      <c r="M30" s="2442"/>
      <c r="N30" s="2442"/>
      <c r="O30" s="2442"/>
      <c r="P30" s="2442"/>
      <c r="Q30" s="2442"/>
      <c r="R30" s="2442"/>
      <c r="S30" s="2442" t="s">
        <v>2159</v>
      </c>
      <c r="T30" s="2442"/>
      <c r="U30" s="2442"/>
      <c r="V30" s="2442"/>
      <c r="W30" s="2442"/>
      <c r="Z30" s="218"/>
      <c r="AA30" s="218"/>
      <c r="AB30" s="218"/>
      <c r="AC30" s="218"/>
      <c r="AD30" s="218"/>
      <c r="AE30" s="218"/>
      <c r="AF30" s="218"/>
      <c r="AG30" s="218"/>
      <c r="AH30" s="218"/>
      <c r="AI30" s="218"/>
      <c r="AJ30" s="218"/>
      <c r="AK30" s="218"/>
      <c r="AL30" s="218"/>
      <c r="AM30" s="218"/>
    </row>
    <row r="31" spans="2:39" ht="17.5" x14ac:dyDescent="0.45">
      <c r="B31" s="219">
        <v>1</v>
      </c>
      <c r="C31" s="2443">
        <v>2</v>
      </c>
      <c r="D31" s="2443"/>
      <c r="E31" s="2443"/>
      <c r="F31" s="2443"/>
      <c r="G31" s="2443"/>
      <c r="H31" s="2443"/>
      <c r="I31" s="2443"/>
      <c r="J31" s="2443"/>
      <c r="K31" s="2443"/>
      <c r="L31" s="2443"/>
      <c r="M31" s="2443"/>
      <c r="N31" s="2443"/>
      <c r="O31" s="2443"/>
      <c r="P31" s="2443"/>
      <c r="Q31" s="2443"/>
      <c r="R31" s="2443"/>
      <c r="S31" s="2443">
        <v>3</v>
      </c>
      <c r="T31" s="2443"/>
      <c r="U31" s="2443"/>
      <c r="V31" s="2443"/>
      <c r="W31" s="2443"/>
      <c r="Z31" s="220" t="s">
        <v>2558</v>
      </c>
    </row>
    <row r="32" spans="2:39" ht="17.5" x14ac:dyDescent="0.45">
      <c r="B32" s="209">
        <v>1</v>
      </c>
      <c r="C32" s="2451" t="s">
        <v>2160</v>
      </c>
      <c r="D32" s="2451"/>
      <c r="E32" s="2451"/>
      <c r="F32" s="2451"/>
      <c r="G32" s="2451"/>
      <c r="H32" s="2451"/>
      <c r="I32" s="2451"/>
      <c r="J32" s="2451"/>
      <c r="K32" s="2451"/>
      <c r="L32" s="2451"/>
      <c r="M32" s="2451"/>
      <c r="N32" s="2451"/>
      <c r="O32" s="2451"/>
      <c r="P32" s="2451"/>
      <c r="Q32" s="2451"/>
      <c r="R32" s="2451"/>
      <c r="S32" s="2452"/>
      <c r="T32" s="2452"/>
      <c r="U32" s="2452"/>
      <c r="V32" s="2452"/>
      <c r="W32" s="2452"/>
      <c r="AA32" s="221" t="s">
        <v>2161</v>
      </c>
      <c r="AB32" s="221"/>
      <c r="AC32" s="221"/>
      <c r="AD32" s="221"/>
      <c r="AE32" s="221"/>
      <c r="AF32" s="221"/>
      <c r="AG32" s="221"/>
      <c r="AH32" s="221"/>
      <c r="AI32" s="221"/>
      <c r="AJ32" s="221"/>
      <c r="AK32" s="221"/>
      <c r="AL32" s="221"/>
    </row>
    <row r="33" spans="2:51" ht="49.5" customHeight="1" x14ac:dyDescent="0.45">
      <c r="B33" s="222" t="s">
        <v>382</v>
      </c>
      <c r="C33" s="2419" t="s">
        <v>2162</v>
      </c>
      <c r="D33" s="2419"/>
      <c r="E33" s="2419"/>
      <c r="F33" s="2419"/>
      <c r="G33" s="2419"/>
      <c r="H33" s="2419"/>
      <c r="I33" s="2419"/>
      <c r="J33" s="2419"/>
      <c r="K33" s="2419"/>
      <c r="L33" s="2419"/>
      <c r="M33" s="2419"/>
      <c r="N33" s="2419"/>
      <c r="O33" s="2419"/>
      <c r="P33" s="2419"/>
      <c r="Q33" s="2419"/>
      <c r="R33" s="2419"/>
      <c r="S33" s="2453"/>
      <c r="T33" s="2453"/>
      <c r="U33" s="2453"/>
      <c r="V33" s="2453"/>
      <c r="W33" s="2453"/>
      <c r="AA33" s="2459" t="s">
        <v>2559</v>
      </c>
      <c r="AB33" s="2459"/>
      <c r="AC33" s="2459"/>
      <c r="AD33" s="2459"/>
      <c r="AE33" s="2459"/>
      <c r="AF33" s="2459"/>
      <c r="AG33" s="2459"/>
      <c r="AH33" s="2459"/>
      <c r="AI33" s="2459"/>
      <c r="AJ33" s="2459"/>
      <c r="AK33" s="2459"/>
      <c r="AL33" s="2459"/>
    </row>
    <row r="34" spans="2:51" ht="17.5" x14ac:dyDescent="0.45">
      <c r="B34" s="209">
        <v>2</v>
      </c>
      <c r="C34" s="2451" t="s">
        <v>2163</v>
      </c>
      <c r="D34" s="2451"/>
      <c r="E34" s="2451"/>
      <c r="F34" s="2451"/>
      <c r="G34" s="2451"/>
      <c r="H34" s="2451"/>
      <c r="I34" s="2451"/>
      <c r="J34" s="2451"/>
      <c r="K34" s="2451"/>
      <c r="L34" s="2451"/>
      <c r="M34" s="2451"/>
      <c r="N34" s="2451"/>
      <c r="O34" s="2451"/>
      <c r="P34" s="2451"/>
      <c r="Q34" s="2451"/>
      <c r="R34" s="2451"/>
      <c r="S34" s="2452"/>
      <c r="T34" s="2452"/>
      <c r="U34" s="2452"/>
      <c r="V34" s="2452"/>
      <c r="W34" s="2452"/>
    </row>
    <row r="35" spans="2:51" ht="33.75" customHeight="1" x14ac:dyDescent="0.45">
      <c r="B35" s="223" t="s">
        <v>382</v>
      </c>
      <c r="C35" s="2460" t="s">
        <v>2164</v>
      </c>
      <c r="D35" s="2460"/>
      <c r="E35" s="2460"/>
      <c r="F35" s="2460"/>
      <c r="G35" s="2460"/>
      <c r="H35" s="2460"/>
      <c r="I35" s="2460"/>
      <c r="J35" s="2460"/>
      <c r="K35" s="2460"/>
      <c r="L35" s="2460"/>
      <c r="M35" s="2460"/>
      <c r="N35" s="2460"/>
      <c r="O35" s="2460"/>
      <c r="P35" s="2460"/>
      <c r="Q35" s="2460"/>
      <c r="R35" s="2460"/>
      <c r="S35" s="2453" t="s">
        <v>1850</v>
      </c>
      <c r="T35" s="2453"/>
      <c r="U35" s="2453"/>
      <c r="V35" s="2453"/>
      <c r="W35" s="2453"/>
    </row>
    <row r="36" spans="2:51" ht="33" customHeight="1" x14ac:dyDescent="0.45">
      <c r="B36" s="223" t="s">
        <v>384</v>
      </c>
      <c r="C36" s="2419" t="s">
        <v>2165</v>
      </c>
      <c r="D36" s="2419"/>
      <c r="E36" s="2419"/>
      <c r="F36" s="2419"/>
      <c r="G36" s="2419"/>
      <c r="H36" s="2419"/>
      <c r="I36" s="2419"/>
      <c r="J36" s="2419"/>
      <c r="K36" s="2419"/>
      <c r="L36" s="2419"/>
      <c r="M36" s="2419"/>
      <c r="N36" s="2419"/>
      <c r="O36" s="2419"/>
      <c r="P36" s="2419"/>
      <c r="Q36" s="2419"/>
      <c r="R36" s="2419"/>
      <c r="S36" s="2453"/>
      <c r="T36" s="2453"/>
      <c r="U36" s="2453"/>
      <c r="V36" s="2453"/>
      <c r="W36" s="2453"/>
    </row>
    <row r="37" spans="2:51" ht="51" customHeight="1" x14ac:dyDescent="0.45">
      <c r="B37" s="223" t="s">
        <v>386</v>
      </c>
      <c r="C37" s="2419" t="s">
        <v>2166</v>
      </c>
      <c r="D37" s="2419"/>
      <c r="E37" s="2419"/>
      <c r="F37" s="2419"/>
      <c r="G37" s="2419"/>
      <c r="H37" s="2419"/>
      <c r="I37" s="2419"/>
      <c r="J37" s="2419"/>
      <c r="K37" s="2419"/>
      <c r="L37" s="2419"/>
      <c r="M37" s="2419"/>
      <c r="N37" s="2419"/>
      <c r="O37" s="2419"/>
      <c r="P37" s="2419"/>
      <c r="Q37" s="2419"/>
      <c r="R37" s="2419"/>
      <c r="S37" s="2453"/>
      <c r="T37" s="2453"/>
      <c r="U37" s="2453"/>
      <c r="V37" s="2453"/>
      <c r="W37" s="2453"/>
    </row>
    <row r="38" spans="2:51" ht="21" x14ac:dyDescent="0.45">
      <c r="B38" s="214"/>
      <c r="C38" s="2456" t="s">
        <v>2167</v>
      </c>
      <c r="D38" s="2456"/>
      <c r="E38" s="2456"/>
      <c r="F38" s="2456"/>
      <c r="G38" s="2456"/>
      <c r="H38" s="2456"/>
      <c r="I38" s="2456"/>
      <c r="J38" s="2456"/>
      <c r="K38" s="2456"/>
      <c r="L38" s="2456"/>
      <c r="M38" s="2456"/>
      <c r="N38" s="2456"/>
      <c r="O38" s="2456"/>
      <c r="P38" s="2456"/>
      <c r="Q38" s="2456"/>
      <c r="R38" s="2456"/>
      <c r="S38" s="2457"/>
      <c r="T38" s="2457"/>
      <c r="U38" s="2457"/>
      <c r="V38" s="2457"/>
      <c r="W38" s="2457"/>
    </row>
    <row r="39" spans="2:51" ht="21" x14ac:dyDescent="0.45">
      <c r="B39" s="214"/>
      <c r="C39" s="2456" t="s">
        <v>2168</v>
      </c>
      <c r="D39" s="2456"/>
      <c r="E39" s="2456"/>
      <c r="F39" s="2456"/>
      <c r="G39" s="2456"/>
      <c r="H39" s="2456"/>
      <c r="I39" s="2456"/>
      <c r="J39" s="2456"/>
      <c r="K39" s="2456"/>
      <c r="L39" s="2456"/>
      <c r="M39" s="2456"/>
      <c r="N39" s="2456"/>
      <c r="O39" s="2456"/>
      <c r="P39" s="2456"/>
      <c r="Q39" s="2456"/>
      <c r="R39" s="2456"/>
      <c r="S39" s="2457"/>
      <c r="T39" s="2457"/>
      <c r="U39" s="2457"/>
      <c r="V39" s="2457"/>
      <c r="W39" s="2457"/>
    </row>
    <row r="40" spans="2:51" ht="21" x14ac:dyDescent="0.45">
      <c r="B40" s="224"/>
      <c r="C40" s="2456" t="s">
        <v>2169</v>
      </c>
      <c r="D40" s="2456"/>
      <c r="E40" s="2456"/>
      <c r="F40" s="2456"/>
      <c r="G40" s="2456"/>
      <c r="H40" s="2456"/>
      <c r="I40" s="2456"/>
      <c r="J40" s="2456"/>
      <c r="K40" s="2456"/>
      <c r="L40" s="2456"/>
      <c r="M40" s="2456"/>
      <c r="N40" s="2456"/>
      <c r="O40" s="2456"/>
      <c r="P40" s="2456"/>
      <c r="Q40" s="2456"/>
      <c r="R40" s="2456"/>
      <c r="S40" s="2457"/>
      <c r="T40" s="2457"/>
      <c r="U40" s="2457"/>
      <c r="V40" s="2457"/>
      <c r="W40" s="2457"/>
    </row>
    <row r="41" spans="2:51" ht="17.5" x14ac:dyDescent="0.45">
      <c r="B41" s="2458"/>
      <c r="C41" s="2458"/>
      <c r="D41" s="2458"/>
      <c r="E41" s="2458"/>
      <c r="F41" s="2458"/>
      <c r="G41" s="2458"/>
      <c r="H41" s="2458"/>
      <c r="I41" s="2458"/>
      <c r="J41" s="2458"/>
      <c r="K41" s="2458"/>
      <c r="L41" s="2458"/>
      <c r="M41" s="2458"/>
      <c r="N41" s="2458"/>
      <c r="O41" s="2458"/>
      <c r="P41" s="2458"/>
      <c r="Q41" s="2458"/>
      <c r="R41" s="2458"/>
      <c r="S41" s="2458"/>
      <c r="T41" s="2458"/>
      <c r="U41" s="2458"/>
      <c r="V41" s="2458"/>
      <c r="W41" s="2458"/>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42" t="s">
        <v>45</v>
      </c>
      <c r="C44" s="2442" t="s">
        <v>66</v>
      </c>
      <c r="D44" s="2442" t="s">
        <v>2172</v>
      </c>
      <c r="E44" s="2442"/>
      <c r="F44" s="2442"/>
      <c r="G44" s="2442"/>
      <c r="H44" s="2442"/>
      <c r="I44" s="2442"/>
      <c r="J44" s="2442"/>
      <c r="K44" s="2442"/>
      <c r="L44" s="2442"/>
      <c r="M44" s="2442"/>
      <c r="N44" s="2442"/>
      <c r="O44" s="2442"/>
      <c r="P44" s="2442"/>
      <c r="Q44" s="2442"/>
      <c r="R44" s="2442"/>
      <c r="S44" s="2442"/>
      <c r="T44" s="2442" t="s">
        <v>2173</v>
      </c>
      <c r="U44" s="2442"/>
      <c r="V44" s="2442"/>
      <c r="W44" s="2442"/>
      <c r="X44" s="2442"/>
      <c r="Y44" s="2442"/>
      <c r="Z44" s="2442"/>
      <c r="AA44" s="2442"/>
      <c r="AB44" s="2442"/>
      <c r="AC44" s="2442"/>
      <c r="AD44" s="2442"/>
      <c r="AE44" s="2442"/>
      <c r="AF44" s="2442"/>
      <c r="AG44" s="2442"/>
      <c r="AH44" s="2442"/>
      <c r="AI44" s="2442"/>
      <c r="AJ44" s="2442" t="s">
        <v>2174</v>
      </c>
      <c r="AK44" s="2442"/>
      <c r="AL44" s="2442"/>
      <c r="AM44" s="2442"/>
      <c r="AN44" s="2442" t="s">
        <v>2560</v>
      </c>
      <c r="AO44" s="2442"/>
      <c r="AP44" s="2442"/>
      <c r="AQ44" s="2442"/>
      <c r="AR44" s="2442"/>
      <c r="AS44" s="2442"/>
      <c r="AT44" s="2442"/>
      <c r="AU44" s="2442"/>
      <c r="AV44" s="2442" t="s">
        <v>2561</v>
      </c>
      <c r="AW44" s="2442"/>
      <c r="AX44" s="2442"/>
      <c r="AY44" s="2442"/>
    </row>
    <row r="45" spans="2:51" ht="49.5" customHeight="1" x14ac:dyDescent="0.45">
      <c r="B45" s="2442"/>
      <c r="C45" s="2442"/>
      <c r="D45" s="2442" t="s">
        <v>2175</v>
      </c>
      <c r="E45" s="2442"/>
      <c r="F45" s="2442"/>
      <c r="G45" s="2442"/>
      <c r="H45" s="2442" t="s">
        <v>2176</v>
      </c>
      <c r="I45" s="2442"/>
      <c r="J45" s="2442"/>
      <c r="K45" s="2442"/>
      <c r="L45" s="2442" t="s">
        <v>2177</v>
      </c>
      <c r="M45" s="2442"/>
      <c r="N45" s="2442"/>
      <c r="O45" s="2442"/>
      <c r="P45" s="2442" t="s">
        <v>2065</v>
      </c>
      <c r="Q45" s="2442"/>
      <c r="R45" s="2442"/>
      <c r="S45" s="2442"/>
      <c r="T45" s="2442" t="s">
        <v>2175</v>
      </c>
      <c r="U45" s="2442"/>
      <c r="V45" s="2442"/>
      <c r="W45" s="2442"/>
      <c r="X45" s="2442" t="s">
        <v>2176</v>
      </c>
      <c r="Y45" s="2442"/>
      <c r="Z45" s="2442"/>
      <c r="AA45" s="2442"/>
      <c r="AB45" s="2442" t="s">
        <v>2177</v>
      </c>
      <c r="AC45" s="2442"/>
      <c r="AD45" s="2442"/>
      <c r="AE45" s="2442"/>
      <c r="AF45" s="2442" t="s">
        <v>2065</v>
      </c>
      <c r="AG45" s="2442"/>
      <c r="AH45" s="2442"/>
      <c r="AI45" s="2442"/>
      <c r="AJ45" s="2442"/>
      <c r="AK45" s="2442"/>
      <c r="AL45" s="2442"/>
      <c r="AM45" s="2442"/>
      <c r="AN45" s="2442" t="s">
        <v>2102</v>
      </c>
      <c r="AO45" s="2442"/>
      <c r="AP45" s="2442" t="s">
        <v>2103</v>
      </c>
      <c r="AQ45" s="2442"/>
      <c r="AR45" s="2442" t="s">
        <v>2178</v>
      </c>
      <c r="AS45" s="2442"/>
      <c r="AT45" s="2442" t="s">
        <v>2179</v>
      </c>
      <c r="AU45" s="2442"/>
      <c r="AV45" s="2442"/>
      <c r="AW45" s="2442"/>
      <c r="AX45" s="2442"/>
      <c r="AY45" s="2442"/>
    </row>
    <row r="46" spans="2:51" ht="17.5" x14ac:dyDescent="0.45">
      <c r="B46" s="219">
        <v>1</v>
      </c>
      <c r="C46" s="219">
        <v>2</v>
      </c>
      <c r="D46" s="2461">
        <v>3</v>
      </c>
      <c r="E46" s="2461"/>
      <c r="F46" s="2461"/>
      <c r="G46" s="2461"/>
      <c r="H46" s="2461">
        <v>4</v>
      </c>
      <c r="I46" s="2461"/>
      <c r="J46" s="2461"/>
      <c r="K46" s="2461"/>
      <c r="L46" s="2461" t="s">
        <v>2180</v>
      </c>
      <c r="M46" s="2461"/>
      <c r="N46" s="2461"/>
      <c r="O46" s="2461"/>
      <c r="P46" s="2461">
        <v>6</v>
      </c>
      <c r="Q46" s="2461"/>
      <c r="R46" s="2461"/>
      <c r="S46" s="2461"/>
      <c r="T46" s="2461">
        <v>7</v>
      </c>
      <c r="U46" s="2461"/>
      <c r="V46" s="2461"/>
      <c r="W46" s="2461"/>
      <c r="X46" s="2461">
        <v>8</v>
      </c>
      <c r="Y46" s="2461"/>
      <c r="Z46" s="2461"/>
      <c r="AA46" s="2461"/>
      <c r="AB46" s="2461" t="s">
        <v>2181</v>
      </c>
      <c r="AC46" s="2461"/>
      <c r="AD46" s="2461"/>
      <c r="AE46" s="2461"/>
      <c r="AF46" s="2461">
        <v>10</v>
      </c>
      <c r="AG46" s="2461"/>
      <c r="AH46" s="2461"/>
      <c r="AI46" s="2461"/>
      <c r="AJ46" s="2461" t="s">
        <v>2182</v>
      </c>
      <c r="AK46" s="2461"/>
      <c r="AL46" s="2461"/>
      <c r="AM46" s="2461"/>
      <c r="AN46" s="2461" t="s">
        <v>2107</v>
      </c>
      <c r="AO46" s="2461"/>
      <c r="AP46" s="2461" t="s">
        <v>2108</v>
      </c>
      <c r="AQ46" s="2461"/>
      <c r="AR46" s="2461" t="s">
        <v>2183</v>
      </c>
      <c r="AS46" s="2461"/>
      <c r="AT46" s="2461" t="s">
        <v>2184</v>
      </c>
      <c r="AU46" s="2461"/>
      <c r="AV46" s="2461">
        <v>13</v>
      </c>
      <c r="AW46" s="2461"/>
      <c r="AX46" s="2461"/>
      <c r="AY46" s="2461"/>
    </row>
    <row r="47" spans="2:51" s="144" customFormat="1" ht="52.5" x14ac:dyDescent="0.45">
      <c r="B47" s="138" t="s">
        <v>39</v>
      </c>
      <c r="C47" s="169" t="s">
        <v>2185</v>
      </c>
      <c r="D47" s="2463">
        <f>+IF(OR($S$35="x",$S$36="x",$S$37="x"),KQKD!H13+KQKD!H19+KQKD!H25,0)</f>
        <v>0</v>
      </c>
      <c r="E47" s="2463"/>
      <c r="F47" s="2463"/>
      <c r="G47" s="2463"/>
      <c r="H47" s="2462"/>
      <c r="I47" s="2462"/>
      <c r="J47" s="2462"/>
      <c r="K47" s="2462"/>
      <c r="L47" s="2462"/>
      <c r="M47" s="2462"/>
      <c r="N47" s="2462"/>
      <c r="O47" s="2462"/>
      <c r="P47" s="2462"/>
      <c r="Q47" s="2462"/>
      <c r="R47" s="2462"/>
      <c r="S47" s="2462"/>
      <c r="T47" s="2463">
        <f>+IF(OR($S$35="x",$S$36="x",$S$37="x"),KQKD!H16+KQKD!H20+KQKD!H22+KQKD!H23+KQKD!H26,0)</f>
        <v>0</v>
      </c>
      <c r="U47" s="2463"/>
      <c r="V47" s="2463"/>
      <c r="W47" s="2463"/>
      <c r="X47" s="2462"/>
      <c r="Y47" s="2462"/>
      <c r="Z47" s="2462"/>
      <c r="AA47" s="2462"/>
      <c r="AB47" s="2462"/>
      <c r="AC47" s="2462"/>
      <c r="AD47" s="2462"/>
      <c r="AE47" s="2462"/>
      <c r="AF47" s="2462"/>
      <c r="AG47" s="2462"/>
      <c r="AH47" s="2462"/>
      <c r="AI47" s="2462"/>
      <c r="AJ47" s="2462"/>
      <c r="AK47" s="2462"/>
      <c r="AL47" s="2462"/>
      <c r="AM47" s="2462"/>
      <c r="AN47" s="2462"/>
      <c r="AO47" s="2462"/>
      <c r="AP47" s="2462"/>
      <c r="AQ47" s="2462"/>
      <c r="AR47" s="2462"/>
      <c r="AS47" s="2462"/>
      <c r="AT47" s="2462"/>
      <c r="AU47" s="2462"/>
      <c r="AV47" s="2462"/>
      <c r="AW47" s="2462"/>
      <c r="AX47" s="2462"/>
      <c r="AY47" s="2462"/>
    </row>
    <row r="48" spans="2:51" ht="35" x14ac:dyDescent="0.45">
      <c r="B48" s="138" t="s">
        <v>40</v>
      </c>
      <c r="C48" s="169" t="s">
        <v>2186</v>
      </c>
      <c r="D48" s="2463">
        <f>+D49+D58</f>
        <v>0</v>
      </c>
      <c r="E48" s="2463"/>
      <c r="F48" s="2463"/>
      <c r="G48" s="2463"/>
      <c r="H48" s="2463">
        <f>+H49+H58</f>
        <v>0</v>
      </c>
      <c r="I48" s="2463"/>
      <c r="J48" s="2463"/>
      <c r="K48" s="2463"/>
      <c r="L48" s="2463">
        <f>+IF(OR($S$35="x",$S$37="x"),0,H48-D48)</f>
        <v>0</v>
      </c>
      <c r="M48" s="2463"/>
      <c r="N48" s="2463"/>
      <c r="O48" s="2463"/>
      <c r="P48" s="2464"/>
      <c r="Q48" s="2464"/>
      <c r="R48" s="2464"/>
      <c r="S48" s="2464"/>
      <c r="T48" s="2463">
        <f>+T49+T58</f>
        <v>0</v>
      </c>
      <c r="U48" s="2463"/>
      <c r="V48" s="2463"/>
      <c r="W48" s="2463"/>
      <c r="X48" s="2463">
        <f>+X49+X58</f>
        <v>0</v>
      </c>
      <c r="Y48" s="2463"/>
      <c r="Z48" s="2463"/>
      <c r="AA48" s="2463"/>
      <c r="AB48" s="2463">
        <f>+IF(OR($S$35="x",$S$37="x"),0,X48-T48)</f>
        <v>0</v>
      </c>
      <c r="AC48" s="2463"/>
      <c r="AD48" s="2463"/>
      <c r="AE48" s="2463"/>
      <c r="AF48" s="2464"/>
      <c r="AG48" s="2464"/>
      <c r="AH48" s="2464"/>
      <c r="AI48" s="2464"/>
      <c r="AJ48" s="2463">
        <f>+L48+AB48</f>
        <v>0</v>
      </c>
      <c r="AK48" s="2463"/>
      <c r="AL48" s="2463"/>
      <c r="AM48" s="2463"/>
      <c r="AN48" s="2463">
        <f>+AN49+AN58</f>
        <v>0</v>
      </c>
      <c r="AO48" s="2463"/>
      <c r="AP48" s="2463">
        <f>+AP49+AP58</f>
        <v>0</v>
      </c>
      <c r="AQ48" s="2463"/>
      <c r="AR48" s="2463">
        <f>+AR49+AR58</f>
        <v>0</v>
      </c>
      <c r="AS48" s="2463"/>
      <c r="AT48" s="2463">
        <f>+AT49+AT58</f>
        <v>0</v>
      </c>
      <c r="AU48" s="2463"/>
      <c r="AV48" s="2464"/>
      <c r="AW48" s="2464"/>
      <c r="AX48" s="2464"/>
      <c r="AY48" s="2464"/>
    </row>
    <row r="49" spans="2:51" s="144" customFormat="1" ht="17.5" x14ac:dyDescent="0.45">
      <c r="B49" s="138">
        <v>1</v>
      </c>
      <c r="C49" s="169" t="s">
        <v>2187</v>
      </c>
      <c r="D49" s="2463">
        <f>+D50+D54</f>
        <v>0</v>
      </c>
      <c r="E49" s="2463"/>
      <c r="F49" s="2463"/>
      <c r="G49" s="2463"/>
      <c r="H49" s="2463">
        <f>+H50+H54</f>
        <v>0</v>
      </c>
      <c r="I49" s="2463"/>
      <c r="J49" s="2463"/>
      <c r="K49" s="2463"/>
      <c r="L49" s="2463">
        <f t="shared" ref="L49:L83" si="0">+IF(OR($S$35="x",$S$37="x"),0,H49-D49)</f>
        <v>0</v>
      </c>
      <c r="M49" s="2463"/>
      <c r="N49" s="2463"/>
      <c r="O49" s="2463"/>
      <c r="P49" s="2464"/>
      <c r="Q49" s="2464"/>
      <c r="R49" s="2464"/>
      <c r="S49" s="2464"/>
      <c r="T49" s="2463">
        <f>+T50+T54</f>
        <v>0</v>
      </c>
      <c r="U49" s="2463"/>
      <c r="V49" s="2463"/>
      <c r="W49" s="2463"/>
      <c r="X49" s="2463">
        <f>+X50+X54</f>
        <v>0</v>
      </c>
      <c r="Y49" s="2463"/>
      <c r="Z49" s="2463"/>
      <c r="AA49" s="2463"/>
      <c r="AB49" s="2463">
        <f t="shared" ref="AB49:AB83" si="1">+IF(OR($S$35="x",$S$37="x"),0,X49-T49)</f>
        <v>0</v>
      </c>
      <c r="AC49" s="2463"/>
      <c r="AD49" s="2463"/>
      <c r="AE49" s="2463"/>
      <c r="AF49" s="2464"/>
      <c r="AG49" s="2464"/>
      <c r="AH49" s="2464"/>
      <c r="AI49" s="2464"/>
      <c r="AJ49" s="2463">
        <f t="shared" ref="AJ49:AJ62" si="2">+L49+AB49</f>
        <v>0</v>
      </c>
      <c r="AK49" s="2463"/>
      <c r="AL49" s="2463"/>
      <c r="AM49" s="2463"/>
      <c r="AN49" s="2463">
        <f>+AN50+AN54</f>
        <v>0</v>
      </c>
      <c r="AO49" s="2463"/>
      <c r="AP49" s="2463">
        <f>+AP50+AP54</f>
        <v>0</v>
      </c>
      <c r="AQ49" s="2463"/>
      <c r="AR49" s="2463">
        <f>+AR50+AR54</f>
        <v>0</v>
      </c>
      <c r="AS49" s="2463"/>
      <c r="AT49" s="2463">
        <f>+AT50+AT54</f>
        <v>0</v>
      </c>
      <c r="AU49" s="2463"/>
      <c r="AV49" s="2464"/>
      <c r="AW49" s="2464"/>
      <c r="AX49" s="2464"/>
      <c r="AY49" s="2464"/>
    </row>
    <row r="50" spans="2:51" ht="35" x14ac:dyDescent="0.45">
      <c r="B50" s="212" t="s">
        <v>416</v>
      </c>
      <c r="C50" s="170" t="s">
        <v>2188</v>
      </c>
      <c r="D50" s="2468">
        <f>+SUM(D51:G53)</f>
        <v>0</v>
      </c>
      <c r="E50" s="2468"/>
      <c r="F50" s="2468"/>
      <c r="G50" s="2468"/>
      <c r="H50" s="2468">
        <f>+SUM(H51:K53)</f>
        <v>0</v>
      </c>
      <c r="I50" s="2468"/>
      <c r="J50" s="2468"/>
      <c r="K50" s="2468"/>
      <c r="L50" s="2468">
        <f t="shared" si="0"/>
        <v>0</v>
      </c>
      <c r="M50" s="2468"/>
      <c r="N50" s="2468"/>
      <c r="O50" s="2468"/>
      <c r="P50" s="2469"/>
      <c r="Q50" s="2469"/>
      <c r="R50" s="2469"/>
      <c r="S50" s="2469"/>
      <c r="T50" s="2468">
        <f>+SUM(T51:W53)</f>
        <v>0</v>
      </c>
      <c r="U50" s="2468"/>
      <c r="V50" s="2468"/>
      <c r="W50" s="2468"/>
      <c r="X50" s="2468">
        <f>+SUM(X51:AA53)</f>
        <v>0</v>
      </c>
      <c r="Y50" s="2468"/>
      <c r="Z50" s="2468"/>
      <c r="AA50" s="2468"/>
      <c r="AB50" s="2468">
        <f t="shared" si="1"/>
        <v>0</v>
      </c>
      <c r="AC50" s="2468"/>
      <c r="AD50" s="2468"/>
      <c r="AE50" s="2468"/>
      <c r="AF50" s="2469"/>
      <c r="AG50" s="2469"/>
      <c r="AH50" s="2469"/>
      <c r="AI50" s="2469"/>
      <c r="AJ50" s="2468">
        <f t="shared" si="2"/>
        <v>0</v>
      </c>
      <c r="AK50" s="2468"/>
      <c r="AL50" s="2468"/>
      <c r="AM50" s="2468"/>
      <c r="AN50" s="2468">
        <f>+SUM(AN51:AO53)</f>
        <v>0</v>
      </c>
      <c r="AO50" s="2468"/>
      <c r="AP50" s="2468">
        <f>+SUM(AP51:AQ53)</f>
        <v>0</v>
      </c>
      <c r="AQ50" s="2468"/>
      <c r="AR50" s="2468">
        <f>+SUM(AR51:AS53)</f>
        <v>0</v>
      </c>
      <c r="AS50" s="2468"/>
      <c r="AT50" s="2468">
        <f>+SUM(AT51:AU53)</f>
        <v>0</v>
      </c>
      <c r="AU50" s="2468"/>
      <c r="AV50" s="2469"/>
      <c r="AW50" s="2469"/>
      <c r="AX50" s="2469"/>
      <c r="AY50" s="2469"/>
    </row>
    <row r="51" spans="2:51" ht="17.5" x14ac:dyDescent="0.45">
      <c r="B51" s="223" t="s">
        <v>382</v>
      </c>
      <c r="C51" s="228" t="s">
        <v>2189</v>
      </c>
      <c r="D51" s="2466"/>
      <c r="E51" s="2466"/>
      <c r="F51" s="2466"/>
      <c r="G51" s="2466"/>
      <c r="H51" s="2466"/>
      <c r="I51" s="2466"/>
      <c r="J51" s="2466"/>
      <c r="K51" s="2466"/>
      <c r="L51" s="2465">
        <f t="shared" si="0"/>
        <v>0</v>
      </c>
      <c r="M51" s="2465"/>
      <c r="N51" s="2465"/>
      <c r="O51" s="2465"/>
      <c r="P51" s="2470"/>
      <c r="Q51" s="2470"/>
      <c r="R51" s="2470"/>
      <c r="S51" s="2470"/>
      <c r="T51" s="2466"/>
      <c r="U51" s="2466"/>
      <c r="V51" s="2466"/>
      <c r="W51" s="2466"/>
      <c r="X51" s="2465">
        <f>+IF(OR($S$35="x",$S$37="x"),0,T51)</f>
        <v>0</v>
      </c>
      <c r="Y51" s="2465"/>
      <c r="Z51" s="2465"/>
      <c r="AA51" s="2465"/>
      <c r="AB51" s="2465">
        <f t="shared" si="1"/>
        <v>0</v>
      </c>
      <c r="AC51" s="2465"/>
      <c r="AD51" s="2465"/>
      <c r="AE51" s="2465"/>
      <c r="AF51" s="2470"/>
      <c r="AG51" s="2470"/>
      <c r="AH51" s="2470"/>
      <c r="AI51" s="2470"/>
      <c r="AJ51" s="2465">
        <f t="shared" si="2"/>
        <v>0</v>
      </c>
      <c r="AK51" s="2465"/>
      <c r="AL51" s="2465"/>
      <c r="AM51" s="2465"/>
      <c r="AN51" s="2466"/>
      <c r="AO51" s="2466"/>
      <c r="AP51" s="2466"/>
      <c r="AQ51" s="2466"/>
      <c r="AR51" s="2466"/>
      <c r="AS51" s="2466"/>
      <c r="AT51" s="2466"/>
      <c r="AU51" s="2466"/>
      <c r="AV51" s="2467"/>
      <c r="AW51" s="2467"/>
      <c r="AX51" s="2467"/>
      <c r="AY51" s="2467"/>
    </row>
    <row r="52" spans="2:51" ht="17.5" x14ac:dyDescent="0.45">
      <c r="B52" s="223" t="s">
        <v>384</v>
      </c>
      <c r="C52" s="228" t="s">
        <v>2190</v>
      </c>
      <c r="D52" s="2466"/>
      <c r="E52" s="2466"/>
      <c r="F52" s="2466"/>
      <c r="G52" s="2466"/>
      <c r="H52" s="2466"/>
      <c r="I52" s="2466"/>
      <c r="J52" s="2466"/>
      <c r="K52" s="2466"/>
      <c r="L52" s="2465">
        <f t="shared" si="0"/>
        <v>0</v>
      </c>
      <c r="M52" s="2465"/>
      <c r="N52" s="2465"/>
      <c r="O52" s="2465"/>
      <c r="P52" s="2470"/>
      <c r="Q52" s="2470"/>
      <c r="R52" s="2470"/>
      <c r="S52" s="2470"/>
      <c r="T52" s="2466"/>
      <c r="U52" s="2466"/>
      <c r="V52" s="2466"/>
      <c r="W52" s="2466"/>
      <c r="X52" s="2465">
        <f t="shared" ref="X52:X53" si="3">+IF(OR($S$35="x",$S$37="x"),0,T52)</f>
        <v>0</v>
      </c>
      <c r="Y52" s="2465"/>
      <c r="Z52" s="2465"/>
      <c r="AA52" s="2465"/>
      <c r="AB52" s="2465">
        <f t="shared" si="1"/>
        <v>0</v>
      </c>
      <c r="AC52" s="2465"/>
      <c r="AD52" s="2465"/>
      <c r="AE52" s="2465"/>
      <c r="AF52" s="2470"/>
      <c r="AG52" s="2470"/>
      <c r="AH52" s="2470"/>
      <c r="AI52" s="2470"/>
      <c r="AJ52" s="2465">
        <f t="shared" si="2"/>
        <v>0</v>
      </c>
      <c r="AK52" s="2465"/>
      <c r="AL52" s="2465"/>
      <c r="AM52" s="2465"/>
      <c r="AN52" s="2466"/>
      <c r="AO52" s="2466"/>
      <c r="AP52" s="2466"/>
      <c r="AQ52" s="2466"/>
      <c r="AR52" s="2466"/>
      <c r="AS52" s="2466"/>
      <c r="AT52" s="2466"/>
      <c r="AU52" s="2466"/>
      <c r="AV52" s="2467"/>
      <c r="AW52" s="2467"/>
      <c r="AX52" s="2467"/>
      <c r="AY52" s="2467"/>
    </row>
    <row r="53" spans="2:51" ht="17.5" x14ac:dyDescent="0.45">
      <c r="B53" s="223"/>
      <c r="C53" s="228" t="s">
        <v>2114</v>
      </c>
      <c r="D53" s="2466"/>
      <c r="E53" s="2466"/>
      <c r="F53" s="2466"/>
      <c r="G53" s="2466"/>
      <c r="H53" s="2466"/>
      <c r="I53" s="2466"/>
      <c r="J53" s="2466"/>
      <c r="K53" s="2466"/>
      <c r="L53" s="2465">
        <f t="shared" si="0"/>
        <v>0</v>
      </c>
      <c r="M53" s="2465"/>
      <c r="N53" s="2465"/>
      <c r="O53" s="2465"/>
      <c r="P53" s="2470"/>
      <c r="Q53" s="2470"/>
      <c r="R53" s="2470"/>
      <c r="S53" s="2470"/>
      <c r="T53" s="2466"/>
      <c r="U53" s="2466"/>
      <c r="V53" s="2466"/>
      <c r="W53" s="2466"/>
      <c r="X53" s="2465">
        <f t="shared" si="3"/>
        <v>0</v>
      </c>
      <c r="Y53" s="2465"/>
      <c r="Z53" s="2465"/>
      <c r="AA53" s="2465"/>
      <c r="AB53" s="2465">
        <f t="shared" si="1"/>
        <v>0</v>
      </c>
      <c r="AC53" s="2465"/>
      <c r="AD53" s="2465"/>
      <c r="AE53" s="2465"/>
      <c r="AF53" s="2470"/>
      <c r="AG53" s="2470"/>
      <c r="AH53" s="2470"/>
      <c r="AI53" s="2470"/>
      <c r="AJ53" s="2465">
        <f t="shared" si="2"/>
        <v>0</v>
      </c>
      <c r="AK53" s="2465"/>
      <c r="AL53" s="2465"/>
      <c r="AM53" s="2465"/>
      <c r="AN53" s="2466"/>
      <c r="AO53" s="2466"/>
      <c r="AP53" s="2466"/>
      <c r="AQ53" s="2466"/>
      <c r="AR53" s="2466"/>
      <c r="AS53" s="2466"/>
      <c r="AT53" s="2466"/>
      <c r="AU53" s="2466"/>
      <c r="AV53" s="2467"/>
      <c r="AW53" s="2467"/>
      <c r="AX53" s="2467"/>
      <c r="AY53" s="2467"/>
    </row>
    <row r="54" spans="2:51" ht="35" x14ac:dyDescent="0.45">
      <c r="B54" s="212" t="s">
        <v>419</v>
      </c>
      <c r="C54" s="170" t="s">
        <v>2191</v>
      </c>
      <c r="D54" s="2468">
        <f>+SUM(D55:G57)</f>
        <v>0</v>
      </c>
      <c r="E54" s="2468"/>
      <c r="F54" s="2468"/>
      <c r="G54" s="2468"/>
      <c r="H54" s="2468">
        <f>+SUM(H55:K57)</f>
        <v>0</v>
      </c>
      <c r="I54" s="2468"/>
      <c r="J54" s="2468"/>
      <c r="K54" s="2468"/>
      <c r="L54" s="2468">
        <f t="shared" si="0"/>
        <v>0</v>
      </c>
      <c r="M54" s="2468"/>
      <c r="N54" s="2468"/>
      <c r="O54" s="2468"/>
      <c r="P54" s="2469"/>
      <c r="Q54" s="2469"/>
      <c r="R54" s="2469"/>
      <c r="S54" s="2469"/>
      <c r="T54" s="2468">
        <f>+SUM(T55:W57)</f>
        <v>0</v>
      </c>
      <c r="U54" s="2468"/>
      <c r="V54" s="2468"/>
      <c r="W54" s="2468"/>
      <c r="X54" s="2468">
        <f>+SUM(X55:AA57)</f>
        <v>0</v>
      </c>
      <c r="Y54" s="2468"/>
      <c r="Z54" s="2468"/>
      <c r="AA54" s="2468"/>
      <c r="AB54" s="2468">
        <f t="shared" si="1"/>
        <v>0</v>
      </c>
      <c r="AC54" s="2468"/>
      <c r="AD54" s="2468"/>
      <c r="AE54" s="2468"/>
      <c r="AF54" s="2469"/>
      <c r="AG54" s="2469"/>
      <c r="AH54" s="2469"/>
      <c r="AI54" s="2469"/>
      <c r="AJ54" s="2468">
        <f t="shared" si="2"/>
        <v>0</v>
      </c>
      <c r="AK54" s="2468"/>
      <c r="AL54" s="2468"/>
      <c r="AM54" s="2468"/>
      <c r="AN54" s="2468">
        <f>+SUM(AN55:AO57)</f>
        <v>0</v>
      </c>
      <c r="AO54" s="2468"/>
      <c r="AP54" s="2468">
        <f>+SUM(AP55:AQ57)</f>
        <v>0</v>
      </c>
      <c r="AQ54" s="2468"/>
      <c r="AR54" s="2468">
        <f>+SUM(AR55:AS57)</f>
        <v>0</v>
      </c>
      <c r="AS54" s="2468"/>
      <c r="AT54" s="2468">
        <f>+SUM(AT55:AU57)</f>
        <v>0</v>
      </c>
      <c r="AU54" s="2468"/>
      <c r="AV54" s="2469"/>
      <c r="AW54" s="2469"/>
      <c r="AX54" s="2469"/>
      <c r="AY54" s="2469"/>
    </row>
    <row r="55" spans="2:51" ht="17.5" x14ac:dyDescent="0.45">
      <c r="B55" s="223" t="s">
        <v>382</v>
      </c>
      <c r="C55" s="228" t="s">
        <v>2189</v>
      </c>
      <c r="D55" s="2466"/>
      <c r="E55" s="2466"/>
      <c r="F55" s="2466"/>
      <c r="G55" s="2466"/>
      <c r="H55" s="2466"/>
      <c r="I55" s="2466"/>
      <c r="J55" s="2466"/>
      <c r="K55" s="2466"/>
      <c r="L55" s="2465">
        <f t="shared" si="0"/>
        <v>0</v>
      </c>
      <c r="M55" s="2465"/>
      <c r="N55" s="2465"/>
      <c r="O55" s="2465"/>
      <c r="P55" s="2470"/>
      <c r="Q55" s="2470"/>
      <c r="R55" s="2470"/>
      <c r="S55" s="2470"/>
      <c r="T55" s="2466"/>
      <c r="U55" s="2466"/>
      <c r="V55" s="2466"/>
      <c r="W55" s="2466"/>
      <c r="X55" s="2465">
        <f>+IF(OR($S$35="x",$S$37="x"),0,T55)</f>
        <v>0</v>
      </c>
      <c r="Y55" s="2465"/>
      <c r="Z55" s="2465"/>
      <c r="AA55" s="2465"/>
      <c r="AB55" s="2465">
        <f t="shared" si="1"/>
        <v>0</v>
      </c>
      <c r="AC55" s="2465"/>
      <c r="AD55" s="2465"/>
      <c r="AE55" s="2465"/>
      <c r="AF55" s="2470"/>
      <c r="AG55" s="2470"/>
      <c r="AH55" s="2470"/>
      <c r="AI55" s="2470"/>
      <c r="AJ55" s="2465">
        <f t="shared" si="2"/>
        <v>0</v>
      </c>
      <c r="AK55" s="2465"/>
      <c r="AL55" s="2465"/>
      <c r="AM55" s="2465"/>
      <c r="AN55" s="2466"/>
      <c r="AO55" s="2466"/>
      <c r="AP55" s="2466"/>
      <c r="AQ55" s="2466"/>
      <c r="AR55" s="2466"/>
      <c r="AS55" s="2466"/>
      <c r="AT55" s="2466"/>
      <c r="AU55" s="2466"/>
      <c r="AV55" s="2467"/>
      <c r="AW55" s="2467"/>
      <c r="AX55" s="2467"/>
      <c r="AY55" s="2467"/>
    </row>
    <row r="56" spans="2:51" ht="17.5" x14ac:dyDescent="0.45">
      <c r="B56" s="223" t="s">
        <v>384</v>
      </c>
      <c r="C56" s="228" t="s">
        <v>2190</v>
      </c>
      <c r="D56" s="2466"/>
      <c r="E56" s="2466"/>
      <c r="F56" s="2466"/>
      <c r="G56" s="2466"/>
      <c r="H56" s="2466"/>
      <c r="I56" s="2466"/>
      <c r="J56" s="2466"/>
      <c r="K56" s="2466"/>
      <c r="L56" s="2465">
        <f t="shared" si="0"/>
        <v>0</v>
      </c>
      <c r="M56" s="2465"/>
      <c r="N56" s="2465"/>
      <c r="O56" s="2465"/>
      <c r="P56" s="2470"/>
      <c r="Q56" s="2470"/>
      <c r="R56" s="2470"/>
      <c r="S56" s="2470"/>
      <c r="T56" s="2466"/>
      <c r="U56" s="2466"/>
      <c r="V56" s="2466"/>
      <c r="W56" s="2466"/>
      <c r="X56" s="2465">
        <f t="shared" ref="X56:X57" si="4">+IF(OR($S$35="x",$S$37="x"),0,T56)</f>
        <v>0</v>
      </c>
      <c r="Y56" s="2465"/>
      <c r="Z56" s="2465"/>
      <c r="AA56" s="2465"/>
      <c r="AB56" s="2465">
        <f t="shared" si="1"/>
        <v>0</v>
      </c>
      <c r="AC56" s="2465"/>
      <c r="AD56" s="2465"/>
      <c r="AE56" s="2465"/>
      <c r="AF56" s="2470"/>
      <c r="AG56" s="2470"/>
      <c r="AH56" s="2470"/>
      <c r="AI56" s="2470"/>
      <c r="AJ56" s="2465">
        <f t="shared" si="2"/>
        <v>0</v>
      </c>
      <c r="AK56" s="2465"/>
      <c r="AL56" s="2465"/>
      <c r="AM56" s="2465"/>
      <c r="AN56" s="2466"/>
      <c r="AO56" s="2466"/>
      <c r="AP56" s="2466"/>
      <c r="AQ56" s="2466"/>
      <c r="AR56" s="2466"/>
      <c r="AS56" s="2466"/>
      <c r="AT56" s="2466"/>
      <c r="AU56" s="2466"/>
      <c r="AV56" s="2467"/>
      <c r="AW56" s="2467"/>
      <c r="AX56" s="2467"/>
      <c r="AY56" s="2467"/>
    </row>
    <row r="57" spans="2:51" ht="17.5" x14ac:dyDescent="0.45">
      <c r="B57" s="223"/>
      <c r="C57" s="228" t="s">
        <v>2114</v>
      </c>
      <c r="D57" s="2466"/>
      <c r="E57" s="2466"/>
      <c r="F57" s="2466"/>
      <c r="G57" s="2466"/>
      <c r="H57" s="2466"/>
      <c r="I57" s="2466"/>
      <c r="J57" s="2466"/>
      <c r="K57" s="2466"/>
      <c r="L57" s="2465">
        <f t="shared" si="0"/>
        <v>0</v>
      </c>
      <c r="M57" s="2465"/>
      <c r="N57" s="2465"/>
      <c r="O57" s="2465"/>
      <c r="P57" s="2470"/>
      <c r="Q57" s="2470"/>
      <c r="R57" s="2470"/>
      <c r="S57" s="2470"/>
      <c r="T57" s="2466"/>
      <c r="U57" s="2466"/>
      <c r="V57" s="2466"/>
      <c r="W57" s="2466"/>
      <c r="X57" s="2465">
        <f t="shared" si="4"/>
        <v>0</v>
      </c>
      <c r="Y57" s="2465"/>
      <c r="Z57" s="2465"/>
      <c r="AA57" s="2465"/>
      <c r="AB57" s="2465">
        <f t="shared" si="1"/>
        <v>0</v>
      </c>
      <c r="AC57" s="2465"/>
      <c r="AD57" s="2465"/>
      <c r="AE57" s="2465"/>
      <c r="AF57" s="2470"/>
      <c r="AG57" s="2470"/>
      <c r="AH57" s="2470"/>
      <c r="AI57" s="2470"/>
      <c r="AJ57" s="2465">
        <f t="shared" si="2"/>
        <v>0</v>
      </c>
      <c r="AK57" s="2465"/>
      <c r="AL57" s="2465"/>
      <c r="AM57" s="2465"/>
      <c r="AN57" s="2466"/>
      <c r="AO57" s="2466"/>
      <c r="AP57" s="2466"/>
      <c r="AQ57" s="2466"/>
      <c r="AR57" s="2466"/>
      <c r="AS57" s="2466"/>
      <c r="AT57" s="2466"/>
      <c r="AU57" s="2466"/>
      <c r="AV57" s="2467"/>
      <c r="AW57" s="2467"/>
      <c r="AX57" s="2467"/>
      <c r="AY57" s="2467"/>
    </row>
    <row r="58" spans="2:51" s="144" customFormat="1" ht="17.5" x14ac:dyDescent="0.45">
      <c r="B58" s="138">
        <v>2</v>
      </c>
      <c r="C58" s="169" t="s">
        <v>934</v>
      </c>
      <c r="D58" s="2463">
        <f>+D59+D63+D67+D71+D80</f>
        <v>0</v>
      </c>
      <c r="E58" s="2463"/>
      <c r="F58" s="2463"/>
      <c r="G58" s="2463"/>
      <c r="H58" s="2463">
        <f>+H59+H63+H67+H71+H80</f>
        <v>0</v>
      </c>
      <c r="I58" s="2463"/>
      <c r="J58" s="2463"/>
      <c r="K58" s="2463"/>
      <c r="L58" s="2463">
        <f t="shared" si="0"/>
        <v>0</v>
      </c>
      <c r="M58" s="2463"/>
      <c r="N58" s="2463"/>
      <c r="O58" s="2463"/>
      <c r="P58" s="2464"/>
      <c r="Q58" s="2464"/>
      <c r="R58" s="2464"/>
      <c r="S58" s="2464"/>
      <c r="T58" s="2463">
        <f>+T59+T63+T67+T71+T80</f>
        <v>0</v>
      </c>
      <c r="U58" s="2463"/>
      <c r="V58" s="2463"/>
      <c r="W58" s="2463"/>
      <c r="X58" s="2463">
        <f>+X59+X63+X67+X71+X80</f>
        <v>0</v>
      </c>
      <c r="Y58" s="2463"/>
      <c r="Z58" s="2463"/>
      <c r="AA58" s="2463"/>
      <c r="AB58" s="2463">
        <f t="shared" si="1"/>
        <v>0</v>
      </c>
      <c r="AC58" s="2463"/>
      <c r="AD58" s="2463"/>
      <c r="AE58" s="2463"/>
      <c r="AF58" s="2464"/>
      <c r="AG58" s="2464"/>
      <c r="AH58" s="2464"/>
      <c r="AI58" s="2464"/>
      <c r="AJ58" s="2463">
        <f t="shared" si="2"/>
        <v>0</v>
      </c>
      <c r="AK58" s="2463"/>
      <c r="AL58" s="2463"/>
      <c r="AM58" s="2463"/>
      <c r="AN58" s="2463">
        <f>+AN59+AN63+AN67+AN71+AN80</f>
        <v>0</v>
      </c>
      <c r="AO58" s="2463"/>
      <c r="AP58" s="2463">
        <f>+AP59+AP63+AP67+AP71+AP80</f>
        <v>0</v>
      </c>
      <c r="AQ58" s="2463"/>
      <c r="AR58" s="2463">
        <f>+AR59+AR63+AR67+AR71+AR80</f>
        <v>0</v>
      </c>
      <c r="AS58" s="2463"/>
      <c r="AT58" s="2463">
        <f>+AT59+AT63+AT67+AT71+AT80</f>
        <v>0</v>
      </c>
      <c r="AU58" s="2463"/>
      <c r="AV58" s="2464"/>
      <c r="AW58" s="2464"/>
      <c r="AX58" s="2464"/>
      <c r="AY58" s="2464"/>
    </row>
    <row r="59" spans="2:51" ht="17.5" x14ac:dyDescent="0.45">
      <c r="B59" s="212" t="s">
        <v>435</v>
      </c>
      <c r="C59" s="170" t="s">
        <v>2192</v>
      </c>
      <c r="D59" s="2468">
        <f>+SUM(D60:G62)</f>
        <v>0</v>
      </c>
      <c r="E59" s="2468"/>
      <c r="F59" s="2468"/>
      <c r="G59" s="2468"/>
      <c r="H59" s="2468">
        <f>+SUM(H60:K62)</f>
        <v>0</v>
      </c>
      <c r="I59" s="2468"/>
      <c r="J59" s="2468"/>
      <c r="K59" s="2468"/>
      <c r="L59" s="2468">
        <f t="shared" si="0"/>
        <v>0</v>
      </c>
      <c r="M59" s="2468"/>
      <c r="N59" s="2468"/>
      <c r="O59" s="2468"/>
      <c r="P59" s="2469"/>
      <c r="Q59" s="2469"/>
      <c r="R59" s="2469"/>
      <c r="S59" s="2469"/>
      <c r="T59" s="2468">
        <f>+SUM(T60:W62)</f>
        <v>0</v>
      </c>
      <c r="U59" s="2468"/>
      <c r="V59" s="2468"/>
      <c r="W59" s="2468"/>
      <c r="X59" s="2468">
        <f>+SUM(X60:AA62)</f>
        <v>0</v>
      </c>
      <c r="Y59" s="2468"/>
      <c r="Z59" s="2468"/>
      <c r="AA59" s="2468"/>
      <c r="AB59" s="2468">
        <f t="shared" si="1"/>
        <v>0</v>
      </c>
      <c r="AC59" s="2468"/>
      <c r="AD59" s="2468"/>
      <c r="AE59" s="2468"/>
      <c r="AF59" s="2469"/>
      <c r="AG59" s="2469"/>
      <c r="AH59" s="2469"/>
      <c r="AI59" s="2469"/>
      <c r="AJ59" s="2468">
        <f t="shared" si="2"/>
        <v>0</v>
      </c>
      <c r="AK59" s="2468"/>
      <c r="AL59" s="2468"/>
      <c r="AM59" s="2468"/>
      <c r="AN59" s="2468">
        <f>+SUM(AN60:AO62)</f>
        <v>0</v>
      </c>
      <c r="AO59" s="2468"/>
      <c r="AP59" s="2468">
        <f>+SUM(AP60:AQ62)</f>
        <v>0</v>
      </c>
      <c r="AQ59" s="2468"/>
      <c r="AR59" s="2468">
        <f>+SUM(AR60:AS62)</f>
        <v>0</v>
      </c>
      <c r="AS59" s="2468"/>
      <c r="AT59" s="2468">
        <f>+SUM(AT60:AU62)</f>
        <v>0</v>
      </c>
      <c r="AU59" s="2468"/>
      <c r="AV59" s="2469"/>
      <c r="AW59" s="2469"/>
      <c r="AX59" s="2469"/>
      <c r="AY59" s="2469"/>
    </row>
    <row r="60" spans="2:51" ht="17.5" x14ac:dyDescent="0.45">
      <c r="B60" s="223" t="s">
        <v>382</v>
      </c>
      <c r="C60" s="228" t="s">
        <v>2189</v>
      </c>
      <c r="D60" s="2466"/>
      <c r="E60" s="2466"/>
      <c r="F60" s="2466"/>
      <c r="G60" s="2466"/>
      <c r="H60" s="2466"/>
      <c r="I60" s="2466"/>
      <c r="J60" s="2466"/>
      <c r="K60" s="2466"/>
      <c r="L60" s="2465">
        <f t="shared" si="0"/>
        <v>0</v>
      </c>
      <c r="M60" s="2465"/>
      <c r="N60" s="2465"/>
      <c r="O60" s="2465"/>
      <c r="P60" s="2470"/>
      <c r="Q60" s="2470"/>
      <c r="R60" s="2470"/>
      <c r="S60" s="2470"/>
      <c r="T60" s="2466"/>
      <c r="U60" s="2466"/>
      <c r="V60" s="2466"/>
      <c r="W60" s="2466"/>
      <c r="X60" s="2465">
        <f>+IF(OR($S$35="x",$S$37="x"),0,T60)</f>
        <v>0</v>
      </c>
      <c r="Y60" s="2465"/>
      <c r="Z60" s="2465"/>
      <c r="AA60" s="2465"/>
      <c r="AB60" s="2465">
        <f t="shared" si="1"/>
        <v>0</v>
      </c>
      <c r="AC60" s="2465"/>
      <c r="AD60" s="2465"/>
      <c r="AE60" s="2465"/>
      <c r="AF60" s="2470"/>
      <c r="AG60" s="2470"/>
      <c r="AH60" s="2470"/>
      <c r="AI60" s="2470"/>
      <c r="AJ60" s="2465">
        <f t="shared" si="2"/>
        <v>0</v>
      </c>
      <c r="AK60" s="2465"/>
      <c r="AL60" s="2465"/>
      <c r="AM60" s="2465"/>
      <c r="AN60" s="2466"/>
      <c r="AO60" s="2466"/>
      <c r="AP60" s="2466"/>
      <c r="AQ60" s="2466"/>
      <c r="AR60" s="2466"/>
      <c r="AS60" s="2466"/>
      <c r="AT60" s="2466"/>
      <c r="AU60" s="2466"/>
      <c r="AV60" s="2467"/>
      <c r="AW60" s="2467"/>
      <c r="AX60" s="2467"/>
      <c r="AY60" s="2467"/>
    </row>
    <row r="61" spans="2:51" ht="17.5" x14ac:dyDescent="0.45">
      <c r="B61" s="223" t="s">
        <v>384</v>
      </c>
      <c r="C61" s="228" t="s">
        <v>2190</v>
      </c>
      <c r="D61" s="2466"/>
      <c r="E61" s="2466"/>
      <c r="F61" s="2466"/>
      <c r="G61" s="2466"/>
      <c r="H61" s="2466"/>
      <c r="I61" s="2466"/>
      <c r="J61" s="2466"/>
      <c r="K61" s="2466"/>
      <c r="L61" s="2465">
        <f t="shared" si="0"/>
        <v>0</v>
      </c>
      <c r="M61" s="2465"/>
      <c r="N61" s="2465"/>
      <c r="O61" s="2465"/>
      <c r="P61" s="2470"/>
      <c r="Q61" s="2470"/>
      <c r="R61" s="2470"/>
      <c r="S61" s="2470"/>
      <c r="T61" s="2466"/>
      <c r="U61" s="2466"/>
      <c r="V61" s="2466"/>
      <c r="W61" s="2466"/>
      <c r="X61" s="2465">
        <f t="shared" ref="X61:X62" si="5">+IF(OR($S$35="x",$S$37="x"),0,T61)</f>
        <v>0</v>
      </c>
      <c r="Y61" s="2465"/>
      <c r="Z61" s="2465"/>
      <c r="AA61" s="2465"/>
      <c r="AB61" s="2465">
        <f t="shared" si="1"/>
        <v>0</v>
      </c>
      <c r="AC61" s="2465"/>
      <c r="AD61" s="2465"/>
      <c r="AE61" s="2465"/>
      <c r="AF61" s="2470"/>
      <c r="AG61" s="2470"/>
      <c r="AH61" s="2470"/>
      <c r="AI61" s="2470"/>
      <c r="AJ61" s="2465">
        <f t="shared" si="2"/>
        <v>0</v>
      </c>
      <c r="AK61" s="2465"/>
      <c r="AL61" s="2465"/>
      <c r="AM61" s="2465"/>
      <c r="AN61" s="2466"/>
      <c r="AO61" s="2466"/>
      <c r="AP61" s="2466"/>
      <c r="AQ61" s="2466"/>
      <c r="AR61" s="2466"/>
      <c r="AS61" s="2466"/>
      <c r="AT61" s="2466"/>
      <c r="AU61" s="2466"/>
      <c r="AV61" s="2467"/>
      <c r="AW61" s="2467"/>
      <c r="AX61" s="2467"/>
      <c r="AY61" s="2467"/>
    </row>
    <row r="62" spans="2:51" ht="17.5" x14ac:dyDescent="0.45">
      <c r="B62" s="223"/>
      <c r="C62" s="228" t="s">
        <v>2114</v>
      </c>
      <c r="D62" s="2466"/>
      <c r="E62" s="2466"/>
      <c r="F62" s="2466"/>
      <c r="G62" s="2466"/>
      <c r="H62" s="2466"/>
      <c r="I62" s="2466"/>
      <c r="J62" s="2466"/>
      <c r="K62" s="2466"/>
      <c r="L62" s="2465">
        <f t="shared" si="0"/>
        <v>0</v>
      </c>
      <c r="M62" s="2465"/>
      <c r="N62" s="2465"/>
      <c r="O62" s="2465"/>
      <c r="P62" s="2470"/>
      <c r="Q62" s="2470"/>
      <c r="R62" s="2470"/>
      <c r="S62" s="2470"/>
      <c r="T62" s="2466"/>
      <c r="U62" s="2466"/>
      <c r="V62" s="2466"/>
      <c r="W62" s="2466"/>
      <c r="X62" s="2465">
        <f t="shared" si="5"/>
        <v>0</v>
      </c>
      <c r="Y62" s="2465"/>
      <c r="Z62" s="2465"/>
      <c r="AA62" s="2465"/>
      <c r="AB62" s="2465">
        <f t="shared" si="1"/>
        <v>0</v>
      </c>
      <c r="AC62" s="2465"/>
      <c r="AD62" s="2465"/>
      <c r="AE62" s="2465"/>
      <c r="AF62" s="2470"/>
      <c r="AG62" s="2470"/>
      <c r="AH62" s="2470"/>
      <c r="AI62" s="2470"/>
      <c r="AJ62" s="2465">
        <f t="shared" si="2"/>
        <v>0</v>
      </c>
      <c r="AK62" s="2465"/>
      <c r="AL62" s="2465"/>
      <c r="AM62" s="2465"/>
      <c r="AN62" s="2466"/>
      <c r="AO62" s="2466"/>
      <c r="AP62" s="2466"/>
      <c r="AQ62" s="2466"/>
      <c r="AR62" s="2466"/>
      <c r="AS62" s="2466"/>
      <c r="AT62" s="2466"/>
      <c r="AU62" s="2466"/>
      <c r="AV62" s="2467"/>
      <c r="AW62" s="2467"/>
      <c r="AX62" s="2467"/>
      <c r="AY62" s="2467"/>
    </row>
    <row r="63" spans="2:51" ht="26.25" customHeight="1" x14ac:dyDescent="0.45">
      <c r="B63" s="212" t="s">
        <v>438</v>
      </c>
      <c r="C63" s="170" t="s">
        <v>2193</v>
      </c>
      <c r="D63" s="2468">
        <f>+SUM(D64:G66)</f>
        <v>0</v>
      </c>
      <c r="E63" s="2468"/>
      <c r="F63" s="2468"/>
      <c r="G63" s="2468"/>
      <c r="H63" s="2468">
        <f>+SUM(H64:K66)</f>
        <v>0</v>
      </c>
      <c r="I63" s="2468"/>
      <c r="J63" s="2468"/>
      <c r="K63" s="2468"/>
      <c r="L63" s="2468">
        <f t="shared" si="0"/>
        <v>0</v>
      </c>
      <c r="M63" s="2468"/>
      <c r="N63" s="2468"/>
      <c r="O63" s="2468"/>
      <c r="P63" s="2469"/>
      <c r="Q63" s="2469"/>
      <c r="R63" s="2469"/>
      <c r="S63" s="2469"/>
      <c r="T63" s="2468">
        <f>+SUM(T64:W66)</f>
        <v>0</v>
      </c>
      <c r="U63" s="2468"/>
      <c r="V63" s="2468"/>
      <c r="W63" s="2468"/>
      <c r="X63" s="2468">
        <f>+SUM(X64:AA66)</f>
        <v>0</v>
      </c>
      <c r="Y63" s="2468"/>
      <c r="Z63" s="2468"/>
      <c r="AA63" s="2468"/>
      <c r="AB63" s="2468">
        <f t="shared" si="1"/>
        <v>0</v>
      </c>
      <c r="AC63" s="2468"/>
      <c r="AD63" s="2468"/>
      <c r="AE63" s="2468"/>
      <c r="AF63" s="2469"/>
      <c r="AG63" s="2469"/>
      <c r="AH63" s="2469"/>
      <c r="AI63" s="2469"/>
      <c r="AJ63" s="2468">
        <v>0</v>
      </c>
      <c r="AK63" s="2468"/>
      <c r="AL63" s="2468"/>
      <c r="AM63" s="2468"/>
      <c r="AN63" s="2468">
        <f>+SUM(AN64:AO66)</f>
        <v>0</v>
      </c>
      <c r="AO63" s="2468"/>
      <c r="AP63" s="2468">
        <f>+SUM(AP64:AQ66)</f>
        <v>0</v>
      </c>
      <c r="AQ63" s="2468"/>
      <c r="AR63" s="2468">
        <f>+SUM(AR64:AS66)</f>
        <v>0</v>
      </c>
      <c r="AS63" s="2468"/>
      <c r="AT63" s="2468">
        <f>+SUM(AT64:AU66)</f>
        <v>0</v>
      </c>
      <c r="AU63" s="2468"/>
      <c r="AV63" s="2469"/>
      <c r="AW63" s="2469"/>
      <c r="AX63" s="2469"/>
      <c r="AY63" s="2469"/>
    </row>
    <row r="64" spans="2:51" ht="17.5" x14ac:dyDescent="0.45">
      <c r="B64" s="223" t="s">
        <v>382</v>
      </c>
      <c r="C64" s="228" t="s">
        <v>2189</v>
      </c>
      <c r="D64" s="2466"/>
      <c r="E64" s="2466"/>
      <c r="F64" s="2466"/>
      <c r="G64" s="2466"/>
      <c r="H64" s="2466"/>
      <c r="I64" s="2466"/>
      <c r="J64" s="2466"/>
      <c r="K64" s="2466"/>
      <c r="L64" s="2465">
        <f t="shared" si="0"/>
        <v>0</v>
      </c>
      <c r="M64" s="2465"/>
      <c r="N64" s="2465"/>
      <c r="O64" s="2465"/>
      <c r="P64" s="2470"/>
      <c r="Q64" s="2470"/>
      <c r="R64" s="2470"/>
      <c r="S64" s="2470"/>
      <c r="T64" s="2466"/>
      <c r="U64" s="2466"/>
      <c r="V64" s="2466"/>
      <c r="W64" s="2466"/>
      <c r="X64" s="2465">
        <f>+IF(OR($S$35="x",$S$37="x"),0,T64)</f>
        <v>0</v>
      </c>
      <c r="Y64" s="2465"/>
      <c r="Z64" s="2465"/>
      <c r="AA64" s="2465"/>
      <c r="AB64" s="2465">
        <f t="shared" si="1"/>
        <v>0</v>
      </c>
      <c r="AC64" s="2465"/>
      <c r="AD64" s="2465"/>
      <c r="AE64" s="2465"/>
      <c r="AF64" s="2470"/>
      <c r="AG64" s="2470"/>
      <c r="AH64" s="2470"/>
      <c r="AI64" s="2470"/>
      <c r="AJ64" s="2465">
        <f t="shared" ref="AJ64:AJ83" si="6">+L64+AB64</f>
        <v>0</v>
      </c>
      <c r="AK64" s="2465"/>
      <c r="AL64" s="2465"/>
      <c r="AM64" s="2465"/>
      <c r="AN64" s="2466"/>
      <c r="AO64" s="2466"/>
      <c r="AP64" s="2466"/>
      <c r="AQ64" s="2466"/>
      <c r="AR64" s="2466"/>
      <c r="AS64" s="2466"/>
      <c r="AT64" s="2466"/>
      <c r="AU64" s="2466"/>
      <c r="AV64" s="2467"/>
      <c r="AW64" s="2467"/>
      <c r="AX64" s="2467"/>
      <c r="AY64" s="2467"/>
    </row>
    <row r="65" spans="2:51" ht="17.5" x14ac:dyDescent="0.45">
      <c r="B65" s="223" t="s">
        <v>384</v>
      </c>
      <c r="C65" s="228" t="s">
        <v>2190</v>
      </c>
      <c r="D65" s="2466"/>
      <c r="E65" s="2466"/>
      <c r="F65" s="2466"/>
      <c r="G65" s="2466"/>
      <c r="H65" s="2466"/>
      <c r="I65" s="2466"/>
      <c r="J65" s="2466"/>
      <c r="K65" s="2466"/>
      <c r="L65" s="2465">
        <f t="shared" si="0"/>
        <v>0</v>
      </c>
      <c r="M65" s="2465"/>
      <c r="N65" s="2465"/>
      <c r="O65" s="2465"/>
      <c r="P65" s="2470"/>
      <c r="Q65" s="2470"/>
      <c r="R65" s="2470"/>
      <c r="S65" s="2470"/>
      <c r="T65" s="2466"/>
      <c r="U65" s="2466"/>
      <c r="V65" s="2466"/>
      <c r="W65" s="2466"/>
      <c r="X65" s="2465">
        <f t="shared" ref="X65:X66" si="7">+IF(OR($S$35="x",$S$37="x"),0,T65)</f>
        <v>0</v>
      </c>
      <c r="Y65" s="2465"/>
      <c r="Z65" s="2465"/>
      <c r="AA65" s="2465"/>
      <c r="AB65" s="2465">
        <f t="shared" si="1"/>
        <v>0</v>
      </c>
      <c r="AC65" s="2465"/>
      <c r="AD65" s="2465"/>
      <c r="AE65" s="2465"/>
      <c r="AF65" s="2470"/>
      <c r="AG65" s="2470"/>
      <c r="AH65" s="2470"/>
      <c r="AI65" s="2470"/>
      <c r="AJ65" s="2465">
        <f t="shared" si="6"/>
        <v>0</v>
      </c>
      <c r="AK65" s="2465"/>
      <c r="AL65" s="2465"/>
      <c r="AM65" s="2465"/>
      <c r="AN65" s="2466"/>
      <c r="AO65" s="2466"/>
      <c r="AP65" s="2466"/>
      <c r="AQ65" s="2466"/>
      <c r="AR65" s="2466"/>
      <c r="AS65" s="2466"/>
      <c r="AT65" s="2466"/>
      <c r="AU65" s="2466"/>
      <c r="AV65" s="2467"/>
      <c r="AW65" s="2467"/>
      <c r="AX65" s="2467"/>
      <c r="AY65" s="2467"/>
    </row>
    <row r="66" spans="2:51" ht="17.5" x14ac:dyDescent="0.45">
      <c r="B66" s="223"/>
      <c r="C66" s="228" t="s">
        <v>2114</v>
      </c>
      <c r="D66" s="2466"/>
      <c r="E66" s="2466"/>
      <c r="F66" s="2466"/>
      <c r="G66" s="2466"/>
      <c r="H66" s="2466"/>
      <c r="I66" s="2466"/>
      <c r="J66" s="2466"/>
      <c r="K66" s="2466"/>
      <c r="L66" s="2465">
        <f t="shared" si="0"/>
        <v>0</v>
      </c>
      <c r="M66" s="2465"/>
      <c r="N66" s="2465"/>
      <c r="O66" s="2465"/>
      <c r="P66" s="2470"/>
      <c r="Q66" s="2470"/>
      <c r="R66" s="2470"/>
      <c r="S66" s="2470"/>
      <c r="T66" s="2466"/>
      <c r="U66" s="2466"/>
      <c r="V66" s="2466"/>
      <c r="W66" s="2466"/>
      <c r="X66" s="2465">
        <f t="shared" si="7"/>
        <v>0</v>
      </c>
      <c r="Y66" s="2465"/>
      <c r="Z66" s="2465"/>
      <c r="AA66" s="2465"/>
      <c r="AB66" s="2465">
        <f t="shared" si="1"/>
        <v>0</v>
      </c>
      <c r="AC66" s="2465"/>
      <c r="AD66" s="2465"/>
      <c r="AE66" s="2465"/>
      <c r="AF66" s="2470"/>
      <c r="AG66" s="2470"/>
      <c r="AH66" s="2470"/>
      <c r="AI66" s="2470"/>
      <c r="AJ66" s="2465">
        <f t="shared" si="6"/>
        <v>0</v>
      </c>
      <c r="AK66" s="2465"/>
      <c r="AL66" s="2465"/>
      <c r="AM66" s="2465"/>
      <c r="AN66" s="2466"/>
      <c r="AO66" s="2466"/>
      <c r="AP66" s="2466"/>
      <c r="AQ66" s="2466"/>
      <c r="AR66" s="2466"/>
      <c r="AS66" s="2466"/>
      <c r="AT66" s="2466"/>
      <c r="AU66" s="2466"/>
      <c r="AV66" s="2467"/>
      <c r="AW66" s="2467"/>
      <c r="AX66" s="2467"/>
      <c r="AY66" s="2467"/>
    </row>
    <row r="67" spans="2:51" ht="35" x14ac:dyDescent="0.45">
      <c r="B67" s="212" t="s">
        <v>441</v>
      </c>
      <c r="C67" s="170" t="s">
        <v>2194</v>
      </c>
      <c r="D67" s="2468">
        <f>+SUM(D68:G70)</f>
        <v>0</v>
      </c>
      <c r="E67" s="2468"/>
      <c r="F67" s="2468"/>
      <c r="G67" s="2468"/>
      <c r="H67" s="2468">
        <f>+SUM(H68:K70)</f>
        <v>0</v>
      </c>
      <c r="I67" s="2468"/>
      <c r="J67" s="2468"/>
      <c r="K67" s="2468"/>
      <c r="L67" s="2468">
        <f t="shared" si="0"/>
        <v>0</v>
      </c>
      <c r="M67" s="2468"/>
      <c r="N67" s="2468"/>
      <c r="O67" s="2468"/>
      <c r="P67" s="2469"/>
      <c r="Q67" s="2469"/>
      <c r="R67" s="2469"/>
      <c r="S67" s="2469"/>
      <c r="T67" s="2468">
        <f>+SUM(T68:W70)</f>
        <v>0</v>
      </c>
      <c r="U67" s="2468"/>
      <c r="V67" s="2468"/>
      <c r="W67" s="2468"/>
      <c r="X67" s="2468">
        <f>+SUM(X68:AA70)</f>
        <v>0</v>
      </c>
      <c r="Y67" s="2468"/>
      <c r="Z67" s="2468"/>
      <c r="AA67" s="2468"/>
      <c r="AB67" s="2468">
        <f t="shared" si="1"/>
        <v>0</v>
      </c>
      <c r="AC67" s="2468"/>
      <c r="AD67" s="2468"/>
      <c r="AE67" s="2468"/>
      <c r="AF67" s="2469"/>
      <c r="AG67" s="2469"/>
      <c r="AH67" s="2469"/>
      <c r="AI67" s="2469"/>
      <c r="AJ67" s="2468">
        <f t="shared" si="6"/>
        <v>0</v>
      </c>
      <c r="AK67" s="2468"/>
      <c r="AL67" s="2468"/>
      <c r="AM67" s="2468"/>
      <c r="AN67" s="2468">
        <f>+SUM(AN68:AO70)</f>
        <v>0</v>
      </c>
      <c r="AO67" s="2468"/>
      <c r="AP67" s="2468">
        <f>+SUM(AP68:AQ70)</f>
        <v>0</v>
      </c>
      <c r="AQ67" s="2468"/>
      <c r="AR67" s="2468">
        <f>+SUM(AR68:AS70)</f>
        <v>0</v>
      </c>
      <c r="AS67" s="2468"/>
      <c r="AT67" s="2468">
        <f>+SUM(AT68:AU70)</f>
        <v>0</v>
      </c>
      <c r="AU67" s="2468"/>
      <c r="AV67" s="2469"/>
      <c r="AW67" s="2469"/>
      <c r="AX67" s="2469"/>
      <c r="AY67" s="2469"/>
    </row>
    <row r="68" spans="2:51" ht="17.5" x14ac:dyDescent="0.45">
      <c r="B68" s="223" t="s">
        <v>382</v>
      </c>
      <c r="C68" s="228" t="s">
        <v>2189</v>
      </c>
      <c r="D68" s="2466"/>
      <c r="E68" s="2466"/>
      <c r="F68" s="2466"/>
      <c r="G68" s="2466"/>
      <c r="H68" s="2466"/>
      <c r="I68" s="2466"/>
      <c r="J68" s="2466"/>
      <c r="K68" s="2466"/>
      <c r="L68" s="2465">
        <f t="shared" si="0"/>
        <v>0</v>
      </c>
      <c r="M68" s="2465"/>
      <c r="N68" s="2465"/>
      <c r="O68" s="2465"/>
      <c r="P68" s="2470"/>
      <c r="Q68" s="2470"/>
      <c r="R68" s="2470"/>
      <c r="S68" s="2470"/>
      <c r="T68" s="2466"/>
      <c r="U68" s="2466"/>
      <c r="V68" s="2466"/>
      <c r="W68" s="2466"/>
      <c r="X68" s="2465">
        <f>+IF(OR($S$35="x",$S$37="x"),0,T68)</f>
        <v>0</v>
      </c>
      <c r="Y68" s="2465"/>
      <c r="Z68" s="2465"/>
      <c r="AA68" s="2465"/>
      <c r="AB68" s="2465">
        <f t="shared" si="1"/>
        <v>0</v>
      </c>
      <c r="AC68" s="2465"/>
      <c r="AD68" s="2465"/>
      <c r="AE68" s="2465"/>
      <c r="AF68" s="2470"/>
      <c r="AG68" s="2470"/>
      <c r="AH68" s="2470"/>
      <c r="AI68" s="2470"/>
      <c r="AJ68" s="2465">
        <f t="shared" si="6"/>
        <v>0</v>
      </c>
      <c r="AK68" s="2465"/>
      <c r="AL68" s="2465"/>
      <c r="AM68" s="2465"/>
      <c r="AN68" s="2466"/>
      <c r="AO68" s="2466"/>
      <c r="AP68" s="2466"/>
      <c r="AQ68" s="2466"/>
      <c r="AR68" s="2466"/>
      <c r="AS68" s="2466"/>
      <c r="AT68" s="2466"/>
      <c r="AU68" s="2466"/>
      <c r="AV68" s="2467"/>
      <c r="AW68" s="2467"/>
      <c r="AX68" s="2467"/>
      <c r="AY68" s="2467"/>
    </row>
    <row r="69" spans="2:51" ht="17.5" x14ac:dyDescent="0.45">
      <c r="B69" s="223" t="s">
        <v>384</v>
      </c>
      <c r="C69" s="228" t="s">
        <v>2190</v>
      </c>
      <c r="D69" s="2466"/>
      <c r="E69" s="2466"/>
      <c r="F69" s="2466"/>
      <c r="G69" s="2466"/>
      <c r="H69" s="2466"/>
      <c r="I69" s="2466"/>
      <c r="J69" s="2466"/>
      <c r="K69" s="2466"/>
      <c r="L69" s="2465">
        <f t="shared" si="0"/>
        <v>0</v>
      </c>
      <c r="M69" s="2465"/>
      <c r="N69" s="2465"/>
      <c r="O69" s="2465"/>
      <c r="P69" s="2470"/>
      <c r="Q69" s="2470"/>
      <c r="R69" s="2470"/>
      <c r="S69" s="2470"/>
      <c r="T69" s="2466"/>
      <c r="U69" s="2466"/>
      <c r="V69" s="2466"/>
      <c r="W69" s="2466"/>
      <c r="X69" s="2465">
        <f t="shared" ref="X69:X70" si="8">+IF(OR($S$35="x",$S$37="x"),0,T69)</f>
        <v>0</v>
      </c>
      <c r="Y69" s="2465"/>
      <c r="Z69" s="2465"/>
      <c r="AA69" s="2465"/>
      <c r="AB69" s="2465">
        <f t="shared" si="1"/>
        <v>0</v>
      </c>
      <c r="AC69" s="2465"/>
      <c r="AD69" s="2465"/>
      <c r="AE69" s="2465"/>
      <c r="AF69" s="2470"/>
      <c r="AG69" s="2470"/>
      <c r="AH69" s="2470"/>
      <c r="AI69" s="2470"/>
      <c r="AJ69" s="2465">
        <f t="shared" si="6"/>
        <v>0</v>
      </c>
      <c r="AK69" s="2465"/>
      <c r="AL69" s="2465"/>
      <c r="AM69" s="2465"/>
      <c r="AN69" s="2466"/>
      <c r="AO69" s="2466"/>
      <c r="AP69" s="2466"/>
      <c r="AQ69" s="2466"/>
      <c r="AR69" s="2466"/>
      <c r="AS69" s="2466"/>
      <c r="AT69" s="2466"/>
      <c r="AU69" s="2466"/>
      <c r="AV69" s="2467"/>
      <c r="AW69" s="2467"/>
      <c r="AX69" s="2467"/>
      <c r="AY69" s="2467"/>
    </row>
    <row r="70" spans="2:51" ht="17.5" x14ac:dyDescent="0.45">
      <c r="B70" s="223"/>
      <c r="C70" s="228" t="s">
        <v>2114</v>
      </c>
      <c r="D70" s="2466"/>
      <c r="E70" s="2466"/>
      <c r="F70" s="2466"/>
      <c r="G70" s="2466"/>
      <c r="H70" s="2466"/>
      <c r="I70" s="2466"/>
      <c r="J70" s="2466"/>
      <c r="K70" s="2466"/>
      <c r="L70" s="2465">
        <f t="shared" si="0"/>
        <v>0</v>
      </c>
      <c r="M70" s="2465"/>
      <c r="N70" s="2465"/>
      <c r="O70" s="2465"/>
      <c r="P70" s="2470"/>
      <c r="Q70" s="2470"/>
      <c r="R70" s="2470"/>
      <c r="S70" s="2470"/>
      <c r="T70" s="2466"/>
      <c r="U70" s="2466"/>
      <c r="V70" s="2466"/>
      <c r="W70" s="2466"/>
      <c r="X70" s="2465">
        <f t="shared" si="8"/>
        <v>0</v>
      </c>
      <c r="Y70" s="2465"/>
      <c r="Z70" s="2465"/>
      <c r="AA70" s="2465"/>
      <c r="AB70" s="2465">
        <f t="shared" si="1"/>
        <v>0</v>
      </c>
      <c r="AC70" s="2465"/>
      <c r="AD70" s="2465"/>
      <c r="AE70" s="2465"/>
      <c r="AF70" s="2470"/>
      <c r="AG70" s="2470"/>
      <c r="AH70" s="2470"/>
      <c r="AI70" s="2470"/>
      <c r="AJ70" s="2465">
        <f t="shared" si="6"/>
        <v>0</v>
      </c>
      <c r="AK70" s="2465"/>
      <c r="AL70" s="2465"/>
      <c r="AM70" s="2465"/>
      <c r="AN70" s="2466"/>
      <c r="AO70" s="2466"/>
      <c r="AP70" s="2466"/>
      <c r="AQ70" s="2466"/>
      <c r="AR70" s="2466"/>
      <c r="AS70" s="2466"/>
      <c r="AT70" s="2466"/>
      <c r="AU70" s="2466"/>
      <c r="AV70" s="2467"/>
      <c r="AW70" s="2467"/>
      <c r="AX70" s="2467"/>
      <c r="AY70" s="2467"/>
    </row>
    <row r="71" spans="2:51" ht="17.5" x14ac:dyDescent="0.45">
      <c r="B71" s="212" t="s">
        <v>1925</v>
      </c>
      <c r="C71" s="170" t="s">
        <v>2195</v>
      </c>
      <c r="D71" s="2468">
        <f>+D72+D76</f>
        <v>0</v>
      </c>
      <c r="E71" s="2468"/>
      <c r="F71" s="2468"/>
      <c r="G71" s="2468"/>
      <c r="H71" s="2468">
        <f>+H72+H76</f>
        <v>0</v>
      </c>
      <c r="I71" s="2468"/>
      <c r="J71" s="2468"/>
      <c r="K71" s="2468"/>
      <c r="L71" s="2468">
        <f t="shared" si="0"/>
        <v>0</v>
      </c>
      <c r="M71" s="2468"/>
      <c r="N71" s="2468"/>
      <c r="O71" s="2468"/>
      <c r="P71" s="2469"/>
      <c r="Q71" s="2469"/>
      <c r="R71" s="2469"/>
      <c r="S71" s="2469"/>
      <c r="T71" s="2468">
        <f>+T72+T76</f>
        <v>0</v>
      </c>
      <c r="U71" s="2468"/>
      <c r="V71" s="2468"/>
      <c r="W71" s="2468"/>
      <c r="X71" s="2468">
        <f>+X72+X76</f>
        <v>0</v>
      </c>
      <c r="Y71" s="2468"/>
      <c r="Z71" s="2468"/>
      <c r="AA71" s="2468"/>
      <c r="AB71" s="2468">
        <f t="shared" si="1"/>
        <v>0</v>
      </c>
      <c r="AC71" s="2468"/>
      <c r="AD71" s="2468"/>
      <c r="AE71" s="2468"/>
      <c r="AF71" s="2469"/>
      <c r="AG71" s="2469"/>
      <c r="AH71" s="2469"/>
      <c r="AI71" s="2469"/>
      <c r="AJ71" s="2468">
        <f t="shared" si="6"/>
        <v>0</v>
      </c>
      <c r="AK71" s="2468"/>
      <c r="AL71" s="2468"/>
      <c r="AM71" s="2468"/>
      <c r="AN71" s="2468">
        <f>+AN72+AN76</f>
        <v>0</v>
      </c>
      <c r="AO71" s="2468"/>
      <c r="AP71" s="2468">
        <f>+AP72+AP76</f>
        <v>0</v>
      </c>
      <c r="AQ71" s="2468"/>
      <c r="AR71" s="2468">
        <f>+AR72+AR76</f>
        <v>0</v>
      </c>
      <c r="AS71" s="2468"/>
      <c r="AT71" s="2468">
        <f>+AT72+AT76</f>
        <v>0</v>
      </c>
      <c r="AU71" s="2468"/>
      <c r="AV71" s="2469"/>
      <c r="AW71" s="2469"/>
      <c r="AX71" s="2469"/>
      <c r="AY71" s="2469"/>
    </row>
    <row r="72" spans="2:51" ht="35" x14ac:dyDescent="0.45">
      <c r="B72" s="212" t="s">
        <v>2196</v>
      </c>
      <c r="C72" s="170" t="s">
        <v>2197</v>
      </c>
      <c r="D72" s="2468">
        <f>+SUM(D73:G75)</f>
        <v>0</v>
      </c>
      <c r="E72" s="2468"/>
      <c r="F72" s="2468"/>
      <c r="G72" s="2468"/>
      <c r="H72" s="2468">
        <f>+SUM(H73:K75)</f>
        <v>0</v>
      </c>
      <c r="I72" s="2468"/>
      <c r="J72" s="2468"/>
      <c r="K72" s="2468"/>
      <c r="L72" s="2468">
        <f t="shared" si="0"/>
        <v>0</v>
      </c>
      <c r="M72" s="2468"/>
      <c r="N72" s="2468"/>
      <c r="O72" s="2468"/>
      <c r="P72" s="2469"/>
      <c r="Q72" s="2469"/>
      <c r="R72" s="2469"/>
      <c r="S72" s="2469"/>
      <c r="T72" s="2468">
        <f>+SUM(T73:W75)</f>
        <v>0</v>
      </c>
      <c r="U72" s="2468"/>
      <c r="V72" s="2468"/>
      <c r="W72" s="2468"/>
      <c r="X72" s="2468">
        <f>+SUM(X73:AA75)</f>
        <v>0</v>
      </c>
      <c r="Y72" s="2468"/>
      <c r="Z72" s="2468"/>
      <c r="AA72" s="2468"/>
      <c r="AB72" s="2468">
        <f t="shared" si="1"/>
        <v>0</v>
      </c>
      <c r="AC72" s="2468"/>
      <c r="AD72" s="2468"/>
      <c r="AE72" s="2468"/>
      <c r="AF72" s="2469"/>
      <c r="AG72" s="2469"/>
      <c r="AH72" s="2469"/>
      <c r="AI72" s="2469"/>
      <c r="AJ72" s="2468">
        <f t="shared" si="6"/>
        <v>0</v>
      </c>
      <c r="AK72" s="2468"/>
      <c r="AL72" s="2468"/>
      <c r="AM72" s="2468"/>
      <c r="AN72" s="2468">
        <f>+SUM(AN73:AO75)</f>
        <v>0</v>
      </c>
      <c r="AO72" s="2468"/>
      <c r="AP72" s="2468">
        <f>+SUM(AP73:AQ75)</f>
        <v>0</v>
      </c>
      <c r="AQ72" s="2468"/>
      <c r="AR72" s="2468">
        <f>+SUM(AR73:AS75)</f>
        <v>0</v>
      </c>
      <c r="AS72" s="2468"/>
      <c r="AT72" s="2468">
        <f>+SUM(AT73:AU75)</f>
        <v>0</v>
      </c>
      <c r="AU72" s="2468"/>
      <c r="AV72" s="2469"/>
      <c r="AW72" s="2469"/>
      <c r="AX72" s="2469"/>
      <c r="AY72" s="2469"/>
    </row>
    <row r="73" spans="2:51" ht="17.5" x14ac:dyDescent="0.45">
      <c r="B73" s="223" t="s">
        <v>382</v>
      </c>
      <c r="C73" s="228" t="s">
        <v>2189</v>
      </c>
      <c r="D73" s="2466"/>
      <c r="E73" s="2466"/>
      <c r="F73" s="2466"/>
      <c r="G73" s="2466"/>
      <c r="H73" s="2466"/>
      <c r="I73" s="2466"/>
      <c r="J73" s="2466"/>
      <c r="K73" s="2466"/>
      <c r="L73" s="2465">
        <f t="shared" si="0"/>
        <v>0</v>
      </c>
      <c r="M73" s="2465"/>
      <c r="N73" s="2465"/>
      <c r="O73" s="2465"/>
      <c r="P73" s="2470"/>
      <c r="Q73" s="2470"/>
      <c r="R73" s="2470"/>
      <c r="S73" s="2470"/>
      <c r="T73" s="2466"/>
      <c r="U73" s="2466"/>
      <c r="V73" s="2466"/>
      <c r="W73" s="2466"/>
      <c r="X73" s="2465">
        <f>+IF(OR($S$35="x",$S$37="x"),0,T73)</f>
        <v>0</v>
      </c>
      <c r="Y73" s="2465"/>
      <c r="Z73" s="2465"/>
      <c r="AA73" s="2465"/>
      <c r="AB73" s="2465">
        <f t="shared" si="1"/>
        <v>0</v>
      </c>
      <c r="AC73" s="2465"/>
      <c r="AD73" s="2465"/>
      <c r="AE73" s="2465"/>
      <c r="AF73" s="2470"/>
      <c r="AG73" s="2470"/>
      <c r="AH73" s="2470"/>
      <c r="AI73" s="2470"/>
      <c r="AJ73" s="2465">
        <f t="shared" si="6"/>
        <v>0</v>
      </c>
      <c r="AK73" s="2465"/>
      <c r="AL73" s="2465"/>
      <c r="AM73" s="2465"/>
      <c r="AN73" s="2466"/>
      <c r="AO73" s="2466"/>
      <c r="AP73" s="2466"/>
      <c r="AQ73" s="2466"/>
      <c r="AR73" s="2466"/>
      <c r="AS73" s="2466"/>
      <c r="AT73" s="2466"/>
      <c r="AU73" s="2466"/>
      <c r="AV73" s="2467"/>
      <c r="AW73" s="2467"/>
      <c r="AX73" s="2467"/>
      <c r="AY73" s="2467"/>
    </row>
    <row r="74" spans="2:51" ht="17.5" x14ac:dyDescent="0.45">
      <c r="B74" s="223" t="s">
        <v>384</v>
      </c>
      <c r="C74" s="228" t="s">
        <v>2190</v>
      </c>
      <c r="D74" s="2466"/>
      <c r="E74" s="2466"/>
      <c r="F74" s="2466"/>
      <c r="G74" s="2466"/>
      <c r="H74" s="2466"/>
      <c r="I74" s="2466"/>
      <c r="J74" s="2466"/>
      <c r="K74" s="2466"/>
      <c r="L74" s="2465">
        <f t="shared" si="0"/>
        <v>0</v>
      </c>
      <c r="M74" s="2465"/>
      <c r="N74" s="2465"/>
      <c r="O74" s="2465"/>
      <c r="P74" s="2470"/>
      <c r="Q74" s="2470"/>
      <c r="R74" s="2470"/>
      <c r="S74" s="2470"/>
      <c r="T74" s="2466"/>
      <c r="U74" s="2466"/>
      <c r="V74" s="2466"/>
      <c r="W74" s="2466"/>
      <c r="X74" s="2465">
        <f t="shared" ref="X74:X75" si="9">+IF(OR($S$35="x",$S$37="x"),0,T74)</f>
        <v>0</v>
      </c>
      <c r="Y74" s="2465"/>
      <c r="Z74" s="2465"/>
      <c r="AA74" s="2465"/>
      <c r="AB74" s="2465">
        <f t="shared" si="1"/>
        <v>0</v>
      </c>
      <c r="AC74" s="2465"/>
      <c r="AD74" s="2465"/>
      <c r="AE74" s="2465"/>
      <c r="AF74" s="2470"/>
      <c r="AG74" s="2470"/>
      <c r="AH74" s="2470"/>
      <c r="AI74" s="2470"/>
      <c r="AJ74" s="2465">
        <f t="shared" si="6"/>
        <v>0</v>
      </c>
      <c r="AK74" s="2465"/>
      <c r="AL74" s="2465"/>
      <c r="AM74" s="2465"/>
      <c r="AN74" s="2466"/>
      <c r="AO74" s="2466"/>
      <c r="AP74" s="2466"/>
      <c r="AQ74" s="2466"/>
      <c r="AR74" s="2466"/>
      <c r="AS74" s="2466"/>
      <c r="AT74" s="2466"/>
      <c r="AU74" s="2466"/>
      <c r="AV74" s="2467"/>
      <c r="AW74" s="2467"/>
      <c r="AX74" s="2467"/>
      <c r="AY74" s="2467"/>
    </row>
    <row r="75" spans="2:51" ht="17.5" x14ac:dyDescent="0.45">
      <c r="B75" s="223"/>
      <c r="C75" s="228" t="s">
        <v>2114</v>
      </c>
      <c r="D75" s="2466"/>
      <c r="E75" s="2466"/>
      <c r="F75" s="2466"/>
      <c r="G75" s="2466"/>
      <c r="H75" s="2466"/>
      <c r="I75" s="2466"/>
      <c r="J75" s="2466"/>
      <c r="K75" s="2466"/>
      <c r="L75" s="2465">
        <f t="shared" si="0"/>
        <v>0</v>
      </c>
      <c r="M75" s="2465"/>
      <c r="N75" s="2465"/>
      <c r="O75" s="2465"/>
      <c r="P75" s="2470"/>
      <c r="Q75" s="2470"/>
      <c r="R75" s="2470"/>
      <c r="S75" s="2470"/>
      <c r="T75" s="2466"/>
      <c r="U75" s="2466"/>
      <c r="V75" s="2466"/>
      <c r="W75" s="2466"/>
      <c r="X75" s="2465">
        <f t="shared" si="9"/>
        <v>0</v>
      </c>
      <c r="Y75" s="2465"/>
      <c r="Z75" s="2465"/>
      <c r="AA75" s="2465"/>
      <c r="AB75" s="2465">
        <f t="shared" si="1"/>
        <v>0</v>
      </c>
      <c r="AC75" s="2465"/>
      <c r="AD75" s="2465"/>
      <c r="AE75" s="2465"/>
      <c r="AF75" s="2470"/>
      <c r="AG75" s="2470"/>
      <c r="AH75" s="2470"/>
      <c r="AI75" s="2470"/>
      <c r="AJ75" s="2465">
        <f t="shared" si="6"/>
        <v>0</v>
      </c>
      <c r="AK75" s="2465"/>
      <c r="AL75" s="2465"/>
      <c r="AM75" s="2465"/>
      <c r="AN75" s="2466"/>
      <c r="AO75" s="2466"/>
      <c r="AP75" s="2466"/>
      <c r="AQ75" s="2466"/>
      <c r="AR75" s="2466"/>
      <c r="AS75" s="2466"/>
      <c r="AT75" s="2466"/>
      <c r="AU75" s="2466"/>
      <c r="AV75" s="2467"/>
      <c r="AW75" s="2467"/>
      <c r="AX75" s="2467"/>
      <c r="AY75" s="2467"/>
    </row>
    <row r="76" spans="2:51" ht="17.5" x14ac:dyDescent="0.45">
      <c r="B76" s="212" t="s">
        <v>2198</v>
      </c>
      <c r="C76" s="170" t="s">
        <v>2199</v>
      </c>
      <c r="D76" s="2468">
        <f>+SUM(D77:G79)</f>
        <v>0</v>
      </c>
      <c r="E76" s="2468"/>
      <c r="F76" s="2468"/>
      <c r="G76" s="2468"/>
      <c r="H76" s="2468">
        <f>+SUM(H77:K79)</f>
        <v>0</v>
      </c>
      <c r="I76" s="2468"/>
      <c r="J76" s="2468"/>
      <c r="K76" s="2468"/>
      <c r="L76" s="2468">
        <f t="shared" si="0"/>
        <v>0</v>
      </c>
      <c r="M76" s="2468"/>
      <c r="N76" s="2468"/>
      <c r="O76" s="2468"/>
      <c r="P76" s="2469"/>
      <c r="Q76" s="2469"/>
      <c r="R76" s="2469"/>
      <c r="S76" s="2469"/>
      <c r="T76" s="2468">
        <f>+SUM(T77:W79)</f>
        <v>0</v>
      </c>
      <c r="U76" s="2468"/>
      <c r="V76" s="2468"/>
      <c r="W76" s="2468"/>
      <c r="X76" s="2468">
        <f>+SUM(X77:AA79)</f>
        <v>0</v>
      </c>
      <c r="Y76" s="2468"/>
      <c r="Z76" s="2468"/>
      <c r="AA76" s="2468"/>
      <c r="AB76" s="2468">
        <f t="shared" si="1"/>
        <v>0</v>
      </c>
      <c r="AC76" s="2468"/>
      <c r="AD76" s="2468"/>
      <c r="AE76" s="2468"/>
      <c r="AF76" s="2469"/>
      <c r="AG76" s="2469"/>
      <c r="AH76" s="2469"/>
      <c r="AI76" s="2469"/>
      <c r="AJ76" s="2468">
        <f t="shared" si="6"/>
        <v>0</v>
      </c>
      <c r="AK76" s="2468"/>
      <c r="AL76" s="2468"/>
      <c r="AM76" s="2468"/>
      <c r="AN76" s="2468">
        <f>+SUM(AN77:AO79)</f>
        <v>0</v>
      </c>
      <c r="AO76" s="2468"/>
      <c r="AP76" s="2468">
        <f>+SUM(AP77:AQ79)</f>
        <v>0</v>
      </c>
      <c r="AQ76" s="2468"/>
      <c r="AR76" s="2468">
        <f>+SUM(AR77:AS79)</f>
        <v>0</v>
      </c>
      <c r="AS76" s="2468"/>
      <c r="AT76" s="2468">
        <f>+SUM(AT77:AU79)</f>
        <v>0</v>
      </c>
      <c r="AU76" s="2468"/>
      <c r="AV76" s="2469"/>
      <c r="AW76" s="2469"/>
      <c r="AX76" s="2469"/>
      <c r="AY76" s="2469"/>
    </row>
    <row r="77" spans="2:51" ht="17.5" x14ac:dyDescent="0.45">
      <c r="B77" s="223" t="s">
        <v>382</v>
      </c>
      <c r="C77" s="228" t="s">
        <v>2189</v>
      </c>
      <c r="D77" s="2466"/>
      <c r="E77" s="2466"/>
      <c r="F77" s="2466"/>
      <c r="G77" s="2466"/>
      <c r="H77" s="2466"/>
      <c r="I77" s="2466"/>
      <c r="J77" s="2466"/>
      <c r="K77" s="2466"/>
      <c r="L77" s="2465">
        <f t="shared" si="0"/>
        <v>0</v>
      </c>
      <c r="M77" s="2465"/>
      <c r="N77" s="2465"/>
      <c r="O77" s="2465"/>
      <c r="P77" s="2470"/>
      <c r="Q77" s="2470"/>
      <c r="R77" s="2470"/>
      <c r="S77" s="2470"/>
      <c r="T77" s="2466"/>
      <c r="U77" s="2466"/>
      <c r="V77" s="2466"/>
      <c r="W77" s="2466"/>
      <c r="X77" s="2465">
        <f>+IF(OR($S$35="x",$S$37="x"),0,T77)</f>
        <v>0</v>
      </c>
      <c r="Y77" s="2465"/>
      <c r="Z77" s="2465"/>
      <c r="AA77" s="2465"/>
      <c r="AB77" s="2465">
        <f t="shared" si="1"/>
        <v>0</v>
      </c>
      <c r="AC77" s="2465"/>
      <c r="AD77" s="2465"/>
      <c r="AE77" s="2465"/>
      <c r="AF77" s="2470"/>
      <c r="AG77" s="2470"/>
      <c r="AH77" s="2470"/>
      <c r="AI77" s="2470"/>
      <c r="AJ77" s="2465">
        <f t="shared" si="6"/>
        <v>0</v>
      </c>
      <c r="AK77" s="2465"/>
      <c r="AL77" s="2465"/>
      <c r="AM77" s="2465"/>
      <c r="AN77" s="2466"/>
      <c r="AO77" s="2466"/>
      <c r="AP77" s="2466"/>
      <c r="AQ77" s="2466"/>
      <c r="AR77" s="2466"/>
      <c r="AS77" s="2466"/>
      <c r="AT77" s="2466"/>
      <c r="AU77" s="2466"/>
      <c r="AV77" s="2467"/>
      <c r="AW77" s="2467"/>
      <c r="AX77" s="2467"/>
      <c r="AY77" s="2467"/>
    </row>
    <row r="78" spans="2:51" ht="17.5" x14ac:dyDescent="0.45">
      <c r="B78" s="223" t="s">
        <v>384</v>
      </c>
      <c r="C78" s="228" t="s">
        <v>2190</v>
      </c>
      <c r="D78" s="2466"/>
      <c r="E78" s="2466"/>
      <c r="F78" s="2466"/>
      <c r="G78" s="2466"/>
      <c r="H78" s="2466"/>
      <c r="I78" s="2466"/>
      <c r="J78" s="2466"/>
      <c r="K78" s="2466"/>
      <c r="L78" s="2465">
        <f t="shared" si="0"/>
        <v>0</v>
      </c>
      <c r="M78" s="2465"/>
      <c r="N78" s="2465"/>
      <c r="O78" s="2465"/>
      <c r="P78" s="2470"/>
      <c r="Q78" s="2470"/>
      <c r="R78" s="2470"/>
      <c r="S78" s="2470"/>
      <c r="T78" s="2466"/>
      <c r="U78" s="2466"/>
      <c r="V78" s="2466"/>
      <c r="W78" s="2466"/>
      <c r="X78" s="2465">
        <f t="shared" ref="X78:X79" si="10">+IF(OR($S$35="x",$S$37="x"),0,T78)</f>
        <v>0</v>
      </c>
      <c r="Y78" s="2465"/>
      <c r="Z78" s="2465"/>
      <c r="AA78" s="2465"/>
      <c r="AB78" s="2465">
        <f t="shared" si="1"/>
        <v>0</v>
      </c>
      <c r="AC78" s="2465"/>
      <c r="AD78" s="2465"/>
      <c r="AE78" s="2465"/>
      <c r="AF78" s="2470"/>
      <c r="AG78" s="2470"/>
      <c r="AH78" s="2470"/>
      <c r="AI78" s="2470"/>
      <c r="AJ78" s="2465">
        <f t="shared" si="6"/>
        <v>0</v>
      </c>
      <c r="AK78" s="2465"/>
      <c r="AL78" s="2465"/>
      <c r="AM78" s="2465"/>
      <c r="AN78" s="2466"/>
      <c r="AO78" s="2466"/>
      <c r="AP78" s="2466"/>
      <c r="AQ78" s="2466"/>
      <c r="AR78" s="2466"/>
      <c r="AS78" s="2466"/>
      <c r="AT78" s="2466"/>
      <c r="AU78" s="2466"/>
      <c r="AV78" s="2467"/>
      <c r="AW78" s="2467"/>
      <c r="AX78" s="2467"/>
      <c r="AY78" s="2467"/>
    </row>
    <row r="79" spans="2:51" ht="17.5" x14ac:dyDescent="0.45">
      <c r="B79" s="223"/>
      <c r="C79" s="228" t="s">
        <v>2114</v>
      </c>
      <c r="D79" s="2466"/>
      <c r="E79" s="2466"/>
      <c r="F79" s="2466"/>
      <c r="G79" s="2466"/>
      <c r="H79" s="2466"/>
      <c r="I79" s="2466"/>
      <c r="J79" s="2466"/>
      <c r="K79" s="2466"/>
      <c r="L79" s="2465">
        <f t="shared" si="0"/>
        <v>0</v>
      </c>
      <c r="M79" s="2465"/>
      <c r="N79" s="2465"/>
      <c r="O79" s="2465"/>
      <c r="P79" s="2470"/>
      <c r="Q79" s="2470"/>
      <c r="R79" s="2470"/>
      <c r="S79" s="2470"/>
      <c r="T79" s="2466"/>
      <c r="U79" s="2466"/>
      <c r="V79" s="2466"/>
      <c r="W79" s="2466"/>
      <c r="X79" s="2465">
        <f t="shared" si="10"/>
        <v>0</v>
      </c>
      <c r="Y79" s="2465"/>
      <c r="Z79" s="2465"/>
      <c r="AA79" s="2465"/>
      <c r="AB79" s="2465">
        <f t="shared" si="1"/>
        <v>0</v>
      </c>
      <c r="AC79" s="2465"/>
      <c r="AD79" s="2465"/>
      <c r="AE79" s="2465"/>
      <c r="AF79" s="2470"/>
      <c r="AG79" s="2470"/>
      <c r="AH79" s="2470"/>
      <c r="AI79" s="2470"/>
      <c r="AJ79" s="2465">
        <f t="shared" si="6"/>
        <v>0</v>
      </c>
      <c r="AK79" s="2465"/>
      <c r="AL79" s="2465"/>
      <c r="AM79" s="2465"/>
      <c r="AN79" s="2466"/>
      <c r="AO79" s="2466"/>
      <c r="AP79" s="2466"/>
      <c r="AQ79" s="2466"/>
      <c r="AR79" s="2466"/>
      <c r="AS79" s="2466"/>
      <c r="AT79" s="2466"/>
      <c r="AU79" s="2466"/>
      <c r="AV79" s="2467"/>
      <c r="AW79" s="2467"/>
      <c r="AX79" s="2467"/>
      <c r="AY79" s="2467"/>
    </row>
    <row r="80" spans="2:51" ht="17.5" x14ac:dyDescent="0.45">
      <c r="B80" s="212" t="s">
        <v>2200</v>
      </c>
      <c r="C80" s="170" t="s">
        <v>2201</v>
      </c>
      <c r="D80" s="2468">
        <f>+SUM(D81:G83)</f>
        <v>0</v>
      </c>
      <c r="E80" s="2468"/>
      <c r="F80" s="2468"/>
      <c r="G80" s="2468"/>
      <c r="H80" s="2468">
        <f>+SUM(H81:K83)</f>
        <v>0</v>
      </c>
      <c r="I80" s="2468"/>
      <c r="J80" s="2468"/>
      <c r="K80" s="2468"/>
      <c r="L80" s="2468">
        <f t="shared" si="0"/>
        <v>0</v>
      </c>
      <c r="M80" s="2468"/>
      <c r="N80" s="2468"/>
      <c r="O80" s="2468"/>
      <c r="P80" s="2469"/>
      <c r="Q80" s="2469"/>
      <c r="R80" s="2469"/>
      <c r="S80" s="2469"/>
      <c r="T80" s="2468">
        <f>+SUM(T81:W83)</f>
        <v>0</v>
      </c>
      <c r="U80" s="2468"/>
      <c r="V80" s="2468"/>
      <c r="W80" s="2468"/>
      <c r="X80" s="2468">
        <f>+SUM(X81:AA83)</f>
        <v>0</v>
      </c>
      <c r="Y80" s="2468"/>
      <c r="Z80" s="2468"/>
      <c r="AA80" s="2468"/>
      <c r="AB80" s="2468">
        <f t="shared" si="1"/>
        <v>0</v>
      </c>
      <c r="AC80" s="2468"/>
      <c r="AD80" s="2468"/>
      <c r="AE80" s="2468"/>
      <c r="AF80" s="2469"/>
      <c r="AG80" s="2469"/>
      <c r="AH80" s="2469"/>
      <c r="AI80" s="2469"/>
      <c r="AJ80" s="2468">
        <f t="shared" si="6"/>
        <v>0</v>
      </c>
      <c r="AK80" s="2468"/>
      <c r="AL80" s="2468"/>
      <c r="AM80" s="2468"/>
      <c r="AN80" s="2468">
        <f>+SUM(AN81:AO83)</f>
        <v>0</v>
      </c>
      <c r="AO80" s="2468"/>
      <c r="AP80" s="2468">
        <f>+SUM(AP81:AQ83)</f>
        <v>0</v>
      </c>
      <c r="AQ80" s="2468"/>
      <c r="AR80" s="2468">
        <f>+SUM(AR81:AS83)</f>
        <v>0</v>
      </c>
      <c r="AS80" s="2468"/>
      <c r="AT80" s="2468">
        <f>+SUM(AT81:AU83)</f>
        <v>0</v>
      </c>
      <c r="AU80" s="2468"/>
      <c r="AV80" s="2469"/>
      <c r="AW80" s="2469"/>
      <c r="AX80" s="2469"/>
      <c r="AY80" s="2469"/>
    </row>
    <row r="81" spans="2:51" ht="17.5" x14ac:dyDescent="0.45">
      <c r="B81" s="223" t="s">
        <v>382</v>
      </c>
      <c r="C81" s="228" t="s">
        <v>2189</v>
      </c>
      <c r="D81" s="2466"/>
      <c r="E81" s="2466"/>
      <c r="F81" s="2466"/>
      <c r="G81" s="2466"/>
      <c r="H81" s="2466"/>
      <c r="I81" s="2466"/>
      <c r="J81" s="2466"/>
      <c r="K81" s="2466"/>
      <c r="L81" s="2465">
        <f t="shared" si="0"/>
        <v>0</v>
      </c>
      <c r="M81" s="2465"/>
      <c r="N81" s="2465"/>
      <c r="O81" s="2465"/>
      <c r="P81" s="2470"/>
      <c r="Q81" s="2470"/>
      <c r="R81" s="2470"/>
      <c r="S81" s="2470"/>
      <c r="T81" s="2466"/>
      <c r="U81" s="2466"/>
      <c r="V81" s="2466"/>
      <c r="W81" s="2466"/>
      <c r="X81" s="2465">
        <f>+IF(OR($S$35="x",$S$37="x"),0,T81)</f>
        <v>0</v>
      </c>
      <c r="Y81" s="2465"/>
      <c r="Z81" s="2465"/>
      <c r="AA81" s="2465"/>
      <c r="AB81" s="2465">
        <f t="shared" si="1"/>
        <v>0</v>
      </c>
      <c r="AC81" s="2465"/>
      <c r="AD81" s="2465"/>
      <c r="AE81" s="2465"/>
      <c r="AF81" s="2470"/>
      <c r="AG81" s="2470"/>
      <c r="AH81" s="2470"/>
      <c r="AI81" s="2470"/>
      <c r="AJ81" s="2465">
        <f t="shared" si="6"/>
        <v>0</v>
      </c>
      <c r="AK81" s="2465"/>
      <c r="AL81" s="2465"/>
      <c r="AM81" s="2465"/>
      <c r="AN81" s="2466"/>
      <c r="AO81" s="2466"/>
      <c r="AP81" s="2466"/>
      <c r="AQ81" s="2466"/>
      <c r="AR81" s="2466"/>
      <c r="AS81" s="2466"/>
      <c r="AT81" s="2466"/>
      <c r="AU81" s="2466"/>
      <c r="AV81" s="2467"/>
      <c r="AW81" s="2467"/>
      <c r="AX81" s="2467"/>
      <c r="AY81" s="2467"/>
    </row>
    <row r="82" spans="2:51" ht="17.5" x14ac:dyDescent="0.45">
      <c r="B82" s="223" t="s">
        <v>384</v>
      </c>
      <c r="C82" s="228" t="s">
        <v>2190</v>
      </c>
      <c r="D82" s="2466"/>
      <c r="E82" s="2466"/>
      <c r="F82" s="2466"/>
      <c r="G82" s="2466"/>
      <c r="H82" s="2466"/>
      <c r="I82" s="2466"/>
      <c r="J82" s="2466"/>
      <c r="K82" s="2466"/>
      <c r="L82" s="2465">
        <f t="shared" si="0"/>
        <v>0</v>
      </c>
      <c r="M82" s="2465"/>
      <c r="N82" s="2465"/>
      <c r="O82" s="2465"/>
      <c r="P82" s="2470"/>
      <c r="Q82" s="2470"/>
      <c r="R82" s="2470"/>
      <c r="S82" s="2470"/>
      <c r="T82" s="2466"/>
      <c r="U82" s="2466"/>
      <c r="V82" s="2466"/>
      <c r="W82" s="2466"/>
      <c r="X82" s="2465">
        <f t="shared" ref="X82:X83" si="11">+IF(OR($S$35="x",$S$37="x"),0,T82)</f>
        <v>0</v>
      </c>
      <c r="Y82" s="2465"/>
      <c r="Z82" s="2465"/>
      <c r="AA82" s="2465"/>
      <c r="AB82" s="2465">
        <f t="shared" si="1"/>
        <v>0</v>
      </c>
      <c r="AC82" s="2465"/>
      <c r="AD82" s="2465"/>
      <c r="AE82" s="2465"/>
      <c r="AF82" s="2470"/>
      <c r="AG82" s="2470"/>
      <c r="AH82" s="2470"/>
      <c r="AI82" s="2470"/>
      <c r="AJ82" s="2465">
        <f t="shared" si="6"/>
        <v>0</v>
      </c>
      <c r="AK82" s="2465"/>
      <c r="AL82" s="2465"/>
      <c r="AM82" s="2465"/>
      <c r="AN82" s="2466"/>
      <c r="AO82" s="2466"/>
      <c r="AP82" s="2466"/>
      <c r="AQ82" s="2466"/>
      <c r="AR82" s="2466"/>
      <c r="AS82" s="2466"/>
      <c r="AT82" s="2466"/>
      <c r="AU82" s="2466"/>
      <c r="AV82" s="2467"/>
      <c r="AW82" s="2467"/>
      <c r="AX82" s="2467"/>
      <c r="AY82" s="2467"/>
    </row>
    <row r="83" spans="2:51" ht="17.5" x14ac:dyDescent="0.45">
      <c r="B83" s="223"/>
      <c r="C83" s="228" t="s">
        <v>2114</v>
      </c>
      <c r="D83" s="2466"/>
      <c r="E83" s="2466"/>
      <c r="F83" s="2466"/>
      <c r="G83" s="2466"/>
      <c r="H83" s="2466"/>
      <c r="I83" s="2466"/>
      <c r="J83" s="2466"/>
      <c r="K83" s="2466"/>
      <c r="L83" s="2465">
        <f t="shared" si="0"/>
        <v>0</v>
      </c>
      <c r="M83" s="2465"/>
      <c r="N83" s="2465"/>
      <c r="O83" s="2465"/>
      <c r="P83" s="2470"/>
      <c r="Q83" s="2470"/>
      <c r="R83" s="2470"/>
      <c r="S83" s="2470"/>
      <c r="T83" s="2466"/>
      <c r="U83" s="2466"/>
      <c r="V83" s="2466"/>
      <c r="W83" s="2466"/>
      <c r="X83" s="2465">
        <f t="shared" si="11"/>
        <v>0</v>
      </c>
      <c r="Y83" s="2465"/>
      <c r="Z83" s="2465"/>
      <c r="AA83" s="2465"/>
      <c r="AB83" s="2465">
        <f t="shared" si="1"/>
        <v>0</v>
      </c>
      <c r="AC83" s="2465"/>
      <c r="AD83" s="2465"/>
      <c r="AE83" s="2465"/>
      <c r="AF83" s="2470"/>
      <c r="AG83" s="2470"/>
      <c r="AH83" s="2470"/>
      <c r="AI83" s="2470"/>
      <c r="AJ83" s="2465">
        <f t="shared" si="6"/>
        <v>0</v>
      </c>
      <c r="AK83" s="2465"/>
      <c r="AL83" s="2465"/>
      <c r="AM83" s="2465"/>
      <c r="AN83" s="2466"/>
      <c r="AO83" s="2466"/>
      <c r="AP83" s="2466"/>
      <c r="AQ83" s="2466"/>
      <c r="AR83" s="2466"/>
      <c r="AS83" s="2466"/>
      <c r="AT83" s="2466"/>
      <c r="AU83" s="2466"/>
      <c r="AV83" s="2467"/>
      <c r="AW83" s="2467"/>
      <c r="AX83" s="2467"/>
      <c r="AY83" s="2467"/>
    </row>
    <row r="84" spans="2:51" ht="19" x14ac:dyDescent="0.45">
      <c r="B84" s="2471" t="s">
        <v>2202</v>
      </c>
      <c r="C84" s="2471"/>
      <c r="D84" s="2471"/>
      <c r="E84" s="2471"/>
      <c r="F84" s="2471"/>
      <c r="G84" s="2471"/>
      <c r="H84" s="2471"/>
      <c r="I84" s="2471"/>
      <c r="J84" s="2471"/>
      <c r="K84" s="2471"/>
      <c r="L84" s="2471"/>
      <c r="M84" s="2471"/>
      <c r="N84" s="2471"/>
      <c r="O84" s="2471"/>
      <c r="P84" s="2471"/>
      <c r="Q84" s="2471"/>
      <c r="R84" s="2471"/>
      <c r="S84" s="2471"/>
      <c r="T84" s="2471"/>
      <c r="U84" s="2471"/>
      <c r="V84" s="2471"/>
      <c r="W84" s="2471"/>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72"/>
      <c r="C87" s="2472"/>
      <c r="D87" s="2472"/>
      <c r="E87" s="2472"/>
      <c r="F87" s="2472"/>
      <c r="G87" s="2472"/>
      <c r="H87" s="2472"/>
      <c r="I87" s="2472"/>
      <c r="J87" s="2472"/>
      <c r="K87" s="2472"/>
      <c r="L87" s="2472"/>
      <c r="M87" s="2472"/>
      <c r="N87" s="2472"/>
      <c r="O87" s="2472"/>
      <c r="P87" s="2472"/>
      <c r="Q87" s="2472"/>
      <c r="R87" s="2472"/>
      <c r="S87" s="2472"/>
      <c r="T87" s="2472"/>
      <c r="U87" s="2472"/>
      <c r="V87" s="2472"/>
      <c r="W87" s="2472"/>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5" t="s">
        <v>2205</v>
      </c>
      <c r="C91" s="2435"/>
      <c r="D91" s="2435"/>
      <c r="E91" s="2435"/>
      <c r="F91" s="2435"/>
      <c r="G91" s="2435"/>
      <c r="H91" s="2435"/>
      <c r="I91" s="2435"/>
      <c r="J91" s="2435"/>
      <c r="K91" s="2435"/>
      <c r="L91" s="2435"/>
      <c r="M91" s="2435"/>
      <c r="N91" s="2435"/>
      <c r="O91" s="2435"/>
      <c r="P91" s="2473" t="s">
        <v>2206</v>
      </c>
      <c r="Q91" s="2473"/>
      <c r="R91" s="2473"/>
      <c r="S91" s="2473"/>
      <c r="T91" s="2473" t="s">
        <v>2207</v>
      </c>
      <c r="U91" s="2473"/>
      <c r="V91" s="2473"/>
      <c r="W91" s="2473"/>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42" t="s">
        <v>45</v>
      </c>
      <c r="C93" s="2442" t="s">
        <v>281</v>
      </c>
      <c r="D93" s="2442"/>
      <c r="E93" s="2442"/>
      <c r="F93" s="2442"/>
      <c r="G93" s="2442"/>
      <c r="H93" s="2442" t="s">
        <v>2208</v>
      </c>
      <c r="I93" s="2442"/>
      <c r="J93" s="2442"/>
      <c r="K93" s="2442"/>
      <c r="L93" s="2442"/>
      <c r="M93" s="2442"/>
      <c r="N93" s="2442"/>
      <c r="O93" s="2442"/>
      <c r="P93" s="2442" t="s">
        <v>2209</v>
      </c>
      <c r="Q93" s="2442"/>
      <c r="R93" s="2442"/>
      <c r="S93" s="2442"/>
      <c r="T93" s="2442" t="s">
        <v>2210</v>
      </c>
      <c r="U93" s="2442"/>
      <c r="V93" s="2442"/>
      <c r="W93" s="2442"/>
      <c r="Z93" s="221" t="s">
        <v>2565</v>
      </c>
      <c r="AA93" s="220"/>
      <c r="AB93" s="220"/>
      <c r="AC93" s="220"/>
      <c r="AD93" s="218"/>
      <c r="AE93" s="218"/>
      <c r="AF93" s="218"/>
      <c r="AG93" s="218"/>
      <c r="AH93" s="218"/>
      <c r="AI93" s="218"/>
      <c r="AJ93" s="218"/>
      <c r="AK93" s="218"/>
      <c r="AL93" s="218"/>
      <c r="AM93" s="218"/>
    </row>
    <row r="94" spans="2:51" ht="51" customHeight="1" x14ac:dyDescent="0.45">
      <c r="B94" s="2442"/>
      <c r="C94" s="2442"/>
      <c r="D94" s="2442"/>
      <c r="E94" s="2442"/>
      <c r="F94" s="2442"/>
      <c r="G94" s="2442"/>
      <c r="H94" s="2478" t="s">
        <v>2211</v>
      </c>
      <c r="I94" s="2478"/>
      <c r="J94" s="2478"/>
      <c r="K94" s="2478"/>
      <c r="L94" s="2442" t="s">
        <v>2212</v>
      </c>
      <c r="M94" s="2442"/>
      <c r="N94" s="2442"/>
      <c r="O94" s="2442"/>
      <c r="P94" s="2442"/>
      <c r="Q94" s="2442"/>
      <c r="R94" s="2442"/>
      <c r="S94" s="2442"/>
      <c r="T94" s="2442"/>
      <c r="U94" s="2442"/>
      <c r="V94" s="2442"/>
      <c r="W94" s="2442"/>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3">
        <v>2</v>
      </c>
      <c r="D95" s="2443"/>
      <c r="E95" s="2443"/>
      <c r="F95" s="2443"/>
      <c r="G95" s="2443"/>
      <c r="H95" s="2443">
        <v>3</v>
      </c>
      <c r="I95" s="2443"/>
      <c r="J95" s="2443"/>
      <c r="K95" s="2443"/>
      <c r="L95" s="2443">
        <v>4</v>
      </c>
      <c r="M95" s="2443"/>
      <c r="N95" s="2443"/>
      <c r="O95" s="2443"/>
      <c r="P95" s="2443">
        <v>5</v>
      </c>
      <c r="Q95" s="2443"/>
      <c r="R95" s="2443"/>
      <c r="S95" s="2443"/>
      <c r="T95" s="2442" t="s">
        <v>2213</v>
      </c>
      <c r="U95" s="2442"/>
      <c r="V95" s="2442"/>
      <c r="W95" s="2442"/>
      <c r="Z95" s="220"/>
      <c r="AA95" s="220"/>
      <c r="AB95" s="220"/>
      <c r="AC95" s="220"/>
      <c r="AD95" s="218"/>
      <c r="AE95" s="218"/>
      <c r="AF95" s="218"/>
      <c r="AG95" s="218"/>
      <c r="AH95" s="218"/>
      <c r="AI95" s="218"/>
      <c r="AJ95" s="218"/>
      <c r="AK95" s="218"/>
      <c r="AL95" s="218"/>
      <c r="AM95" s="218"/>
    </row>
    <row r="96" spans="2:51" ht="17.5" x14ac:dyDescent="0.45">
      <c r="B96" s="234">
        <v>1</v>
      </c>
      <c r="C96" s="2476" t="s">
        <v>674</v>
      </c>
      <c r="D96" s="2476"/>
      <c r="E96" s="2476"/>
      <c r="F96" s="2476"/>
      <c r="G96" s="2476"/>
      <c r="H96" s="2477">
        <f>+IF($S$33="x","",IF(OR($S$35="x",$S$37="x"),0,0))</f>
        <v>0</v>
      </c>
      <c r="I96" s="2477"/>
      <c r="J96" s="2477"/>
      <c r="K96" s="2477"/>
      <c r="L96" s="2477">
        <f>+IF($S$33="x","",IF(OR($S$35="x",$S$37="x"),0,0))</f>
        <v>0</v>
      </c>
      <c r="M96" s="2477"/>
      <c r="N96" s="2477"/>
      <c r="O96" s="2477"/>
      <c r="P96" s="2477">
        <f>+IF($S$33="x","",IF(OR($S$35="x",$S$37="x"),0,KQKD!H13))</f>
        <v>0</v>
      </c>
      <c r="Q96" s="2477"/>
      <c r="R96" s="2477"/>
      <c r="S96" s="2477"/>
      <c r="T96" s="2477">
        <f>+IF($S$33="x",0,IF(OR($S$35="x",$S$36="x",$S$37="x"),KQKD!H13,0))</f>
        <v>0</v>
      </c>
      <c r="U96" s="2477"/>
      <c r="V96" s="2477"/>
      <c r="W96" s="2477"/>
      <c r="Z96" s="220"/>
      <c r="AA96" s="220"/>
      <c r="AB96" s="220"/>
      <c r="AC96" s="220"/>
      <c r="AD96" s="218"/>
      <c r="AE96" s="218"/>
      <c r="AF96" s="218"/>
      <c r="AG96" s="218"/>
      <c r="AH96" s="218"/>
      <c r="AI96" s="218"/>
      <c r="AJ96" s="218"/>
      <c r="AK96" s="218"/>
      <c r="AL96" s="218"/>
      <c r="AM96" s="218"/>
    </row>
    <row r="97" spans="2:39" ht="17.5" x14ac:dyDescent="0.45">
      <c r="B97" s="235"/>
      <c r="C97" s="2474" t="s">
        <v>2214</v>
      </c>
      <c r="D97" s="2474"/>
      <c r="E97" s="2474"/>
      <c r="F97" s="2474"/>
      <c r="G97" s="2474"/>
      <c r="H97" s="2475">
        <f t="shared" ref="H97:H125" si="12">+IF($S$33="x","",IF(OR($S$35="x",$S$37="x"),0,0))</f>
        <v>0</v>
      </c>
      <c r="I97" s="2475"/>
      <c r="J97" s="2475"/>
      <c r="K97" s="2475"/>
      <c r="L97" s="2475">
        <f t="shared" ref="L97:L125" si="13">+IF($S$33="x","",IF(OR($S$35="x",$S$37="x"),0,0))</f>
        <v>0</v>
      </c>
      <c r="M97" s="2475"/>
      <c r="N97" s="2475"/>
      <c r="O97" s="2475"/>
      <c r="P97" s="2475">
        <f>+IF($S$33="x","",IF(OR($S$35="x",$S$37="x"),0,GDLK!D318))</f>
        <v>0</v>
      </c>
      <c r="Q97" s="2475"/>
      <c r="R97" s="2475"/>
      <c r="S97" s="2475"/>
      <c r="T97" s="2475">
        <f>+IF($S$33="x",0,IF(OR($S$35="x",$S$36="x",$S$37="x"),GDLK!D318,0))</f>
        <v>0</v>
      </c>
      <c r="U97" s="2475"/>
      <c r="V97" s="2475"/>
      <c r="W97" s="2475"/>
      <c r="Z97" s="220"/>
      <c r="AA97" s="220"/>
      <c r="AB97" s="220"/>
      <c r="AC97" s="220"/>
      <c r="AD97" s="218"/>
      <c r="AE97" s="218"/>
      <c r="AF97" s="218"/>
      <c r="AG97" s="218"/>
      <c r="AH97" s="218"/>
      <c r="AI97" s="218"/>
      <c r="AJ97" s="218"/>
      <c r="AK97" s="218"/>
      <c r="AL97" s="218"/>
      <c r="AM97" s="218"/>
    </row>
    <row r="98" spans="2:39" ht="17.5" x14ac:dyDescent="0.45">
      <c r="B98" s="234">
        <v>2</v>
      </c>
      <c r="C98" s="2476" t="s">
        <v>2215</v>
      </c>
      <c r="D98" s="2476"/>
      <c r="E98" s="2476"/>
      <c r="F98" s="2476"/>
      <c r="G98" s="2476"/>
      <c r="H98" s="2477">
        <f t="shared" si="12"/>
        <v>0</v>
      </c>
      <c r="I98" s="2477"/>
      <c r="J98" s="2477"/>
      <c r="K98" s="2477"/>
      <c r="L98" s="2477">
        <f t="shared" si="13"/>
        <v>0</v>
      </c>
      <c r="M98" s="2477"/>
      <c r="N98" s="2477"/>
      <c r="O98" s="2477"/>
      <c r="P98" s="2477">
        <f>+IF($S$33="x","",IF(OR($S$35="x",$S$37="x"),0,KQKD!H14))</f>
        <v>0</v>
      </c>
      <c r="Q98" s="2477"/>
      <c r="R98" s="2477"/>
      <c r="S98" s="2477"/>
      <c r="T98" s="2477">
        <f>+IF($S$33="x",0,IF(OR($S$35="x",$S$36="x",$S$37="x"),KQKD!H14,0))</f>
        <v>0</v>
      </c>
      <c r="U98" s="2477"/>
      <c r="V98" s="2477"/>
      <c r="W98" s="2477"/>
      <c r="Z98" s="220"/>
      <c r="AA98" s="220"/>
      <c r="AB98" s="220"/>
      <c r="AC98" s="220"/>
    </row>
    <row r="99" spans="2:39" ht="33.75" customHeight="1" x14ac:dyDescent="0.45">
      <c r="B99" s="234">
        <v>3</v>
      </c>
      <c r="C99" s="2476" t="s">
        <v>2216</v>
      </c>
      <c r="D99" s="2476"/>
      <c r="E99" s="2476"/>
      <c r="F99" s="2476"/>
      <c r="G99" s="2476"/>
      <c r="H99" s="2477">
        <f>+IF($S$33="x","",IF(OR($S$35="x",$S$37="x"),0,H96-H98))</f>
        <v>0</v>
      </c>
      <c r="I99" s="2477"/>
      <c r="J99" s="2477"/>
      <c r="K99" s="2477"/>
      <c r="L99" s="2477">
        <f t="shared" ref="L99" si="14">+IF($S$33="x","",IF(OR($S$35="x",$S$37="x"),0,L96-L98))</f>
        <v>0</v>
      </c>
      <c r="M99" s="2477"/>
      <c r="N99" s="2477"/>
      <c r="O99" s="2477"/>
      <c r="P99" s="2477">
        <f t="shared" ref="P99" si="15">+IF($S$33="x","",IF(OR($S$35="x",$S$37="x"),0,P96-P98))</f>
        <v>0</v>
      </c>
      <c r="Q99" s="2477"/>
      <c r="R99" s="2477"/>
      <c r="S99" s="2477"/>
      <c r="T99" s="2477">
        <f>+T96-T98</f>
        <v>0</v>
      </c>
      <c r="U99" s="2477"/>
      <c r="V99" s="2477"/>
      <c r="W99" s="2477"/>
      <c r="Z99" s="220"/>
      <c r="AA99" s="220"/>
      <c r="AB99" s="220"/>
      <c r="AC99" s="220"/>
    </row>
    <row r="100" spans="2:39" x14ac:dyDescent="0.45">
      <c r="B100" s="234">
        <v>4</v>
      </c>
      <c r="C100" s="2476" t="s">
        <v>298</v>
      </c>
      <c r="D100" s="2476"/>
      <c r="E100" s="2476"/>
      <c r="F100" s="2476"/>
      <c r="G100" s="2476"/>
      <c r="H100" s="2477">
        <f t="shared" si="12"/>
        <v>0</v>
      </c>
      <c r="I100" s="2477"/>
      <c r="J100" s="2477"/>
      <c r="K100" s="2477"/>
      <c r="L100" s="2477">
        <f t="shared" si="13"/>
        <v>0</v>
      </c>
      <c r="M100" s="2477"/>
      <c r="N100" s="2477"/>
      <c r="O100" s="2477"/>
      <c r="P100" s="2477">
        <f>+IF($S$33="x","",IF(OR($S$35="x",$S$37="x"),0,KQKD!H16))</f>
        <v>0</v>
      </c>
      <c r="Q100" s="2477"/>
      <c r="R100" s="2477"/>
      <c r="S100" s="2477"/>
      <c r="T100" s="2477">
        <f>+IF($S$33="x",0,IF(OR($S$35="x",$S$36="x",$S$37="x"),KQKD!H16,0))</f>
        <v>0</v>
      </c>
      <c r="U100" s="2477"/>
      <c r="V100" s="2477"/>
      <c r="W100" s="2477"/>
    </row>
    <row r="101" spans="2:39" x14ac:dyDescent="0.45">
      <c r="B101" s="234">
        <v>5</v>
      </c>
      <c r="C101" s="2476" t="s">
        <v>2217</v>
      </c>
      <c r="D101" s="2476"/>
      <c r="E101" s="2476"/>
      <c r="F101" s="2476"/>
      <c r="G101" s="2476"/>
      <c r="H101" s="2477">
        <f>+IF($S$33="x","",IF(OR($S$35="x",$S$37="x"),0,H99-H100))</f>
        <v>0</v>
      </c>
      <c r="I101" s="2477"/>
      <c r="J101" s="2477"/>
      <c r="K101" s="2477"/>
      <c r="L101" s="2477">
        <f>+IF($S$33="x","",IF(OR($S$35="x",$S$37="x"),0,L99-L100))</f>
        <v>0</v>
      </c>
      <c r="M101" s="2477"/>
      <c r="N101" s="2477"/>
      <c r="O101" s="2477"/>
      <c r="P101" s="2477">
        <f>+IF($S$33="x","",IF(OR($S$35="x",$S$37="x"),0,P99-P100))</f>
        <v>0</v>
      </c>
      <c r="Q101" s="2477"/>
      <c r="R101" s="2477"/>
      <c r="S101" s="2477"/>
      <c r="T101" s="2477">
        <f>+T99-T100</f>
        <v>0</v>
      </c>
      <c r="U101" s="2477"/>
      <c r="V101" s="2477"/>
      <c r="W101" s="2477"/>
    </row>
    <row r="102" spans="2:39" x14ac:dyDescent="0.45">
      <c r="B102" s="234">
        <v>6</v>
      </c>
      <c r="C102" s="2476" t="s">
        <v>679</v>
      </c>
      <c r="D102" s="2476"/>
      <c r="E102" s="2476"/>
      <c r="F102" s="2476"/>
      <c r="G102" s="2476"/>
      <c r="H102" s="2477">
        <f t="shared" si="12"/>
        <v>0</v>
      </c>
      <c r="I102" s="2477"/>
      <c r="J102" s="2477"/>
      <c r="K102" s="2477"/>
      <c r="L102" s="2477">
        <f t="shared" si="13"/>
        <v>0</v>
      </c>
      <c r="M102" s="2477"/>
      <c r="N102" s="2477"/>
      <c r="O102" s="2477"/>
      <c r="P102" s="2477">
        <f>+IF($S$33="x","",IF(OR($S$35="x",$S$37="x"),0,KQKD!H22))</f>
        <v>0</v>
      </c>
      <c r="Q102" s="2477"/>
      <c r="R102" s="2477"/>
      <c r="S102" s="2477"/>
      <c r="T102" s="2477">
        <f>+IF($S$33="x",0,IF(OR($S$35="x",$S$36="x",$S$37="x"),KQKD!H22,0))</f>
        <v>0</v>
      </c>
      <c r="U102" s="2477"/>
      <c r="V102" s="2477"/>
      <c r="W102" s="2477"/>
    </row>
    <row r="103" spans="2:39" x14ac:dyDescent="0.45">
      <c r="B103" s="234">
        <v>7</v>
      </c>
      <c r="C103" s="2476" t="s">
        <v>680</v>
      </c>
      <c r="D103" s="2476"/>
      <c r="E103" s="2476"/>
      <c r="F103" s="2476"/>
      <c r="G103" s="2476"/>
      <c r="H103" s="2477">
        <f t="shared" si="12"/>
        <v>0</v>
      </c>
      <c r="I103" s="2477"/>
      <c r="J103" s="2477"/>
      <c r="K103" s="2477"/>
      <c r="L103" s="2477">
        <f t="shared" si="13"/>
        <v>0</v>
      </c>
      <c r="M103" s="2477"/>
      <c r="N103" s="2477"/>
      <c r="O103" s="2477"/>
      <c r="P103" s="2477">
        <f>+IF($S$33="x","",IF(OR($S$35="x",$S$37="x"),0,KQKD!H23))</f>
        <v>0</v>
      </c>
      <c r="Q103" s="2477"/>
      <c r="R103" s="2477"/>
      <c r="S103" s="2477"/>
      <c r="T103" s="2477">
        <f>+IF($S$33="x",0,IF(OR($S$35="x",$S$36="x",$S$37="x"),KQKD!H23,0))</f>
        <v>0</v>
      </c>
      <c r="U103" s="2477"/>
      <c r="V103" s="2477"/>
      <c r="W103" s="2477"/>
    </row>
    <row r="104" spans="2:39" x14ac:dyDescent="0.45">
      <c r="B104" s="234">
        <v>8</v>
      </c>
      <c r="C104" s="2476" t="s">
        <v>2218</v>
      </c>
      <c r="D104" s="2476"/>
      <c r="E104" s="2476"/>
      <c r="F104" s="2476"/>
      <c r="G104" s="2476"/>
      <c r="H104" s="2477">
        <f t="shared" si="12"/>
        <v>0</v>
      </c>
      <c r="I104" s="2477"/>
      <c r="J104" s="2477"/>
      <c r="K104" s="2477"/>
      <c r="L104" s="2477">
        <f t="shared" si="13"/>
        <v>0</v>
      </c>
      <c r="M104" s="2477"/>
      <c r="N104" s="2477"/>
      <c r="O104" s="2477"/>
      <c r="P104" s="2479">
        <f t="shared" ref="P104:P125" si="16">+IF($S$33="x","",IF(OR($S$35="x",$S$37="x"),0,0))</f>
        <v>0</v>
      </c>
      <c r="Q104" s="2479"/>
      <c r="R104" s="2479"/>
      <c r="S104" s="2479"/>
      <c r="T104" s="2477">
        <f>+IF($S$33="x",0,IF(OR($S$35="x",$S$36="x",$S$37="x"),KQKD!H19,0))</f>
        <v>0</v>
      </c>
      <c r="U104" s="2477"/>
      <c r="V104" s="2477"/>
      <c r="W104" s="2477"/>
    </row>
    <row r="105" spans="2:39" ht="17.5" x14ac:dyDescent="0.45">
      <c r="B105" s="223" t="s">
        <v>1652</v>
      </c>
      <c r="C105" s="2419" t="s">
        <v>2219</v>
      </c>
      <c r="D105" s="2419"/>
      <c r="E105" s="2419"/>
      <c r="F105" s="2419"/>
      <c r="G105" s="2419"/>
      <c r="H105" s="2475">
        <f t="shared" si="12"/>
        <v>0</v>
      </c>
      <c r="I105" s="2475"/>
      <c r="J105" s="2475"/>
      <c r="K105" s="2475"/>
      <c r="L105" s="2475">
        <f t="shared" si="13"/>
        <v>0</v>
      </c>
      <c r="M105" s="2475"/>
      <c r="N105" s="2475"/>
      <c r="O105" s="2475"/>
      <c r="P105" s="2475">
        <f t="shared" si="16"/>
        <v>0</v>
      </c>
      <c r="Q105" s="2475"/>
      <c r="R105" s="2475"/>
      <c r="S105" s="2475"/>
      <c r="T105" s="2475">
        <f>+IF($S$33="x",0,IF(OR($S$35="x",$S$36="x",$S$37="x"),GDLK!D319,0))</f>
        <v>0</v>
      </c>
      <c r="U105" s="2475"/>
      <c r="V105" s="2475"/>
      <c r="W105" s="2475"/>
    </row>
    <row r="106" spans="2:39" ht="17.5" x14ac:dyDescent="0.45">
      <c r="B106" s="212">
        <v>9</v>
      </c>
      <c r="C106" s="2435" t="s">
        <v>681</v>
      </c>
      <c r="D106" s="2435"/>
      <c r="E106" s="2435"/>
      <c r="F106" s="2435"/>
      <c r="G106" s="2435"/>
      <c r="H106" s="2477">
        <f t="shared" si="12"/>
        <v>0</v>
      </c>
      <c r="I106" s="2477"/>
      <c r="J106" s="2477"/>
      <c r="K106" s="2477"/>
      <c r="L106" s="2477">
        <f t="shared" si="13"/>
        <v>0</v>
      </c>
      <c r="M106" s="2477"/>
      <c r="N106" s="2477"/>
      <c r="O106" s="2477"/>
      <c r="P106" s="2477">
        <f t="shared" si="16"/>
        <v>0</v>
      </c>
      <c r="Q106" s="2477"/>
      <c r="R106" s="2477"/>
      <c r="S106" s="2477"/>
      <c r="T106" s="2477">
        <f>+IF($S$33="x",0,IF(OR($S$35="x",$S$36="x",$S$37="x"),KQKD!H20,0))</f>
        <v>0</v>
      </c>
      <c r="U106" s="2477"/>
      <c r="V106" s="2477"/>
      <c r="W106" s="2477"/>
    </row>
    <row r="107" spans="2:39" ht="17.5" x14ac:dyDescent="0.45">
      <c r="B107" s="223" t="s">
        <v>2220</v>
      </c>
      <c r="C107" s="2419" t="s">
        <v>2221</v>
      </c>
      <c r="D107" s="2419"/>
      <c r="E107" s="2419"/>
      <c r="F107" s="2419"/>
      <c r="G107" s="2419"/>
      <c r="H107" s="2475">
        <f t="shared" si="12"/>
        <v>0</v>
      </c>
      <c r="I107" s="2475"/>
      <c r="J107" s="2475"/>
      <c r="K107" s="2475"/>
      <c r="L107" s="2475">
        <f t="shared" si="13"/>
        <v>0</v>
      </c>
      <c r="M107" s="2475"/>
      <c r="N107" s="2475"/>
      <c r="O107" s="2475"/>
      <c r="P107" s="2475">
        <f t="shared" si="16"/>
        <v>0</v>
      </c>
      <c r="Q107" s="2475"/>
      <c r="R107" s="2475"/>
      <c r="S107" s="2475"/>
      <c r="T107" s="2477">
        <f>+IF($S$33="x",0,IF(OR($S$35="x",$S$36="x",$S$37="x"),KQKD!H21,0))</f>
        <v>0</v>
      </c>
      <c r="U107" s="2477"/>
      <c r="V107" s="2477"/>
      <c r="W107" s="2477"/>
      <c r="AA107" s="236"/>
    </row>
    <row r="108" spans="2:39" ht="17.5" x14ac:dyDescent="0.45">
      <c r="B108" s="237" t="s">
        <v>2222</v>
      </c>
      <c r="C108" s="2480" t="s">
        <v>2134</v>
      </c>
      <c r="D108" s="2480"/>
      <c r="E108" s="2480"/>
      <c r="F108" s="2480"/>
      <c r="G108" s="2480"/>
      <c r="H108" s="2481">
        <f t="shared" si="12"/>
        <v>0</v>
      </c>
      <c r="I108" s="2481"/>
      <c r="J108" s="2481"/>
      <c r="K108" s="2481"/>
      <c r="L108" s="2481">
        <f t="shared" si="13"/>
        <v>0</v>
      </c>
      <c r="M108" s="2481"/>
      <c r="N108" s="2481"/>
      <c r="O108" s="2481"/>
      <c r="P108" s="2481">
        <f t="shared" si="16"/>
        <v>0</v>
      </c>
      <c r="Q108" s="2481"/>
      <c r="R108" s="2481"/>
      <c r="S108" s="2481"/>
      <c r="T108" s="2481">
        <f>+IF($S$33="x",0,IF(OR($S$35="x",$S$36="x",$S$37="x"),GDLK!D320,0))</f>
        <v>0</v>
      </c>
      <c r="U108" s="2481"/>
      <c r="V108" s="2481"/>
      <c r="W108" s="2481"/>
      <c r="AA108" s="236"/>
    </row>
    <row r="109" spans="2:39" ht="33.75" customHeight="1" x14ac:dyDescent="0.45">
      <c r="B109" s="238" t="s">
        <v>2223</v>
      </c>
      <c r="C109" s="2474" t="s">
        <v>2224</v>
      </c>
      <c r="D109" s="2474"/>
      <c r="E109" s="2474"/>
      <c r="F109" s="2474"/>
      <c r="G109" s="2474"/>
      <c r="H109" s="2475">
        <f t="shared" si="12"/>
        <v>0</v>
      </c>
      <c r="I109" s="2475"/>
      <c r="J109" s="2475"/>
      <c r="K109" s="2475"/>
      <c r="L109" s="2475">
        <f t="shared" si="13"/>
        <v>0</v>
      </c>
      <c r="M109" s="2475"/>
      <c r="N109" s="2475"/>
      <c r="O109" s="2475"/>
      <c r="P109" s="2475">
        <f t="shared" si="16"/>
        <v>0</v>
      </c>
      <c r="Q109" s="2475"/>
      <c r="R109" s="2475"/>
      <c r="S109" s="2475"/>
      <c r="T109" s="2475">
        <f>+T107-T108</f>
        <v>0</v>
      </c>
      <c r="U109" s="2475"/>
      <c r="V109" s="2475"/>
      <c r="W109" s="2475"/>
    </row>
    <row r="110" spans="2:39" x14ac:dyDescent="0.45">
      <c r="B110" s="234">
        <v>10</v>
      </c>
      <c r="C110" s="2476" t="s">
        <v>2225</v>
      </c>
      <c r="D110" s="2476"/>
      <c r="E110" s="2476"/>
      <c r="F110" s="2476"/>
      <c r="G110" s="2476"/>
      <c r="H110" s="2477">
        <f t="shared" si="12"/>
        <v>0</v>
      </c>
      <c r="I110" s="2477"/>
      <c r="J110" s="2477"/>
      <c r="K110" s="2477"/>
      <c r="L110" s="2477">
        <f t="shared" si="13"/>
        <v>0</v>
      </c>
      <c r="M110" s="2477"/>
      <c r="N110" s="2477"/>
      <c r="O110" s="2477"/>
      <c r="P110" s="2477">
        <f t="shared" si="16"/>
        <v>0</v>
      </c>
      <c r="Q110" s="2477"/>
      <c r="R110" s="2477"/>
      <c r="S110" s="2477"/>
      <c r="T110" s="2477">
        <f>+IF($S$33="x",0,IF(OR($S$35="x",$S$36="x",$S$37="x"),GDLK!D321,0))</f>
        <v>0</v>
      </c>
      <c r="U110" s="2477"/>
      <c r="V110" s="2477"/>
      <c r="W110" s="2477"/>
    </row>
    <row r="111" spans="2:39" ht="33" customHeight="1" x14ac:dyDescent="0.45">
      <c r="B111" s="234">
        <v>11</v>
      </c>
      <c r="C111" s="2476" t="s">
        <v>2226</v>
      </c>
      <c r="D111" s="2476"/>
      <c r="E111" s="2476"/>
      <c r="F111" s="2476"/>
      <c r="G111" s="2476"/>
      <c r="H111" s="2477">
        <f t="shared" si="12"/>
        <v>0</v>
      </c>
      <c r="I111" s="2477"/>
      <c r="J111" s="2477"/>
      <c r="K111" s="2477"/>
      <c r="L111" s="2477">
        <f t="shared" si="13"/>
        <v>0</v>
      </c>
      <c r="M111" s="2477"/>
      <c r="N111" s="2477"/>
      <c r="O111" s="2477"/>
      <c r="P111" s="2477">
        <f t="shared" si="16"/>
        <v>0</v>
      </c>
      <c r="Q111" s="2477"/>
      <c r="R111" s="2477"/>
      <c r="S111" s="2477"/>
      <c r="T111" s="2477">
        <f>+T101-T102-T103+T104-T106</f>
        <v>0</v>
      </c>
      <c r="U111" s="2477"/>
      <c r="V111" s="2477"/>
      <c r="W111" s="2477"/>
    </row>
    <row r="112" spans="2:39" ht="45.75" customHeight="1" x14ac:dyDescent="0.45">
      <c r="B112" s="234">
        <v>12</v>
      </c>
      <c r="C112" s="2476" t="s">
        <v>2227</v>
      </c>
      <c r="D112" s="2476"/>
      <c r="E112" s="2476"/>
      <c r="F112" s="2476"/>
      <c r="G112" s="2476"/>
      <c r="H112" s="2477">
        <f t="shared" si="12"/>
        <v>0</v>
      </c>
      <c r="I112" s="2477"/>
      <c r="J112" s="2477"/>
      <c r="K112" s="2477"/>
      <c r="L112" s="2477">
        <f t="shared" si="13"/>
        <v>0</v>
      </c>
      <c r="M112" s="2477"/>
      <c r="N112" s="2477"/>
      <c r="O112" s="2477"/>
      <c r="P112" s="2477">
        <f t="shared" si="16"/>
        <v>0</v>
      </c>
      <c r="Q112" s="2477"/>
      <c r="R112" s="2477"/>
      <c r="S112" s="2477"/>
      <c r="T112" s="2477">
        <f>+T111-T104+T106</f>
        <v>0</v>
      </c>
      <c r="U112" s="2477"/>
      <c r="V112" s="2477"/>
      <c r="W112" s="2477"/>
    </row>
    <row r="113" spans="2:23" ht="48" customHeight="1" x14ac:dyDescent="0.45">
      <c r="B113" s="234">
        <v>13</v>
      </c>
      <c r="C113" s="2476" t="s">
        <v>2228</v>
      </c>
      <c r="D113" s="2476"/>
      <c r="E113" s="2476"/>
      <c r="F113" s="2476"/>
      <c r="G113" s="2476"/>
      <c r="H113" s="2477">
        <f t="shared" si="12"/>
        <v>0</v>
      </c>
      <c r="I113" s="2477"/>
      <c r="J113" s="2477"/>
      <c r="K113" s="2477"/>
      <c r="L113" s="2477">
        <f t="shared" si="13"/>
        <v>0</v>
      </c>
      <c r="M113" s="2477"/>
      <c r="N113" s="2477"/>
      <c r="O113" s="2477"/>
      <c r="P113" s="2477">
        <f t="shared" si="16"/>
        <v>0</v>
      </c>
      <c r="Q113" s="2477"/>
      <c r="R113" s="2477"/>
      <c r="S113" s="2477"/>
      <c r="T113" s="2477">
        <f>+T111+T107-T105+T110</f>
        <v>0</v>
      </c>
      <c r="U113" s="2477"/>
      <c r="V113" s="2477"/>
      <c r="W113" s="2477"/>
    </row>
    <row r="114" spans="2:23" ht="82.5" customHeight="1" x14ac:dyDescent="0.45">
      <c r="B114" s="234">
        <v>14</v>
      </c>
      <c r="C114" s="2476" t="s">
        <v>2229</v>
      </c>
      <c r="D114" s="2476"/>
      <c r="E114" s="2476"/>
      <c r="F114" s="2476"/>
      <c r="G114" s="2476"/>
      <c r="H114" s="2477">
        <f t="shared" si="12"/>
        <v>0</v>
      </c>
      <c r="I114" s="2477"/>
      <c r="J114" s="2477"/>
      <c r="K114" s="2477"/>
      <c r="L114" s="2477">
        <f t="shared" si="13"/>
        <v>0</v>
      </c>
      <c r="M114" s="2477"/>
      <c r="N114" s="2477"/>
      <c r="O114" s="2477"/>
      <c r="P114" s="2477">
        <f t="shared" si="16"/>
        <v>0</v>
      </c>
      <c r="Q114" s="2477"/>
      <c r="R114" s="2477"/>
      <c r="S114" s="2477"/>
      <c r="T114" s="2482">
        <f>+IFERROR(((T107-T105)/T113)*100,0)</f>
        <v>0</v>
      </c>
      <c r="U114" s="2482"/>
      <c r="V114" s="2482"/>
      <c r="W114" s="2482"/>
    </row>
    <row r="115" spans="2:23" ht="32.25" customHeight="1" x14ac:dyDescent="0.45">
      <c r="B115" s="234">
        <v>15</v>
      </c>
      <c r="C115" s="2476" t="s">
        <v>2230</v>
      </c>
      <c r="D115" s="2476"/>
      <c r="E115" s="2476"/>
      <c r="F115" s="2476"/>
      <c r="G115" s="2476"/>
      <c r="H115" s="2477">
        <f t="shared" si="12"/>
        <v>0</v>
      </c>
      <c r="I115" s="2477"/>
      <c r="J115" s="2477"/>
      <c r="K115" s="2477"/>
      <c r="L115" s="2477">
        <f t="shared" si="13"/>
        <v>0</v>
      </c>
      <c r="M115" s="2477"/>
      <c r="N115" s="2477"/>
      <c r="O115" s="2477"/>
      <c r="P115" s="2477">
        <f t="shared" si="16"/>
        <v>0</v>
      </c>
      <c r="Q115" s="2477"/>
      <c r="R115" s="2477"/>
      <c r="S115" s="2477"/>
      <c r="T115" s="2477">
        <f>+T116+T117+T118+T119+T120</f>
        <v>0</v>
      </c>
      <c r="U115" s="2477"/>
      <c r="V115" s="2477"/>
      <c r="W115" s="2477"/>
    </row>
    <row r="116" spans="2:23" ht="32.25" customHeight="1" x14ac:dyDescent="0.45">
      <c r="B116" s="239" t="s">
        <v>2138</v>
      </c>
      <c r="C116" s="2474" t="s">
        <v>2231</v>
      </c>
      <c r="D116" s="2474"/>
      <c r="E116" s="2474"/>
      <c r="F116" s="2474"/>
      <c r="G116" s="2474"/>
      <c r="H116" s="2475">
        <f t="shared" si="12"/>
        <v>0</v>
      </c>
      <c r="I116" s="2475"/>
      <c r="J116" s="2475"/>
      <c r="K116" s="2475"/>
      <c r="L116" s="2475">
        <f t="shared" si="13"/>
        <v>0</v>
      </c>
      <c r="M116" s="2475"/>
      <c r="N116" s="2475"/>
      <c r="O116" s="2475"/>
      <c r="P116" s="2475">
        <f t="shared" si="16"/>
        <v>0</v>
      </c>
      <c r="Q116" s="2475"/>
      <c r="R116" s="2475"/>
      <c r="S116" s="2475"/>
      <c r="T116" s="2475">
        <f>+IF($S$33="x",0,IF(OR($S$35="x",$S$37="x"),0,GDLK!D325))</f>
        <v>0</v>
      </c>
      <c r="U116" s="2475"/>
      <c r="V116" s="2475"/>
      <c r="W116" s="2475"/>
    </row>
    <row r="117" spans="2:23" ht="33" customHeight="1" x14ac:dyDescent="0.45">
      <c r="B117" s="239" t="s">
        <v>2139</v>
      </c>
      <c r="C117" s="2474" t="s">
        <v>2232</v>
      </c>
      <c r="D117" s="2474"/>
      <c r="E117" s="2474"/>
      <c r="F117" s="2474"/>
      <c r="G117" s="2474"/>
      <c r="H117" s="2475">
        <f t="shared" si="12"/>
        <v>0</v>
      </c>
      <c r="I117" s="2475"/>
      <c r="J117" s="2475"/>
      <c r="K117" s="2475"/>
      <c r="L117" s="2475">
        <f t="shared" si="13"/>
        <v>0</v>
      </c>
      <c r="M117" s="2475"/>
      <c r="N117" s="2475"/>
      <c r="O117" s="2475"/>
      <c r="P117" s="2475">
        <f t="shared" si="16"/>
        <v>0</v>
      </c>
      <c r="Q117" s="2475"/>
      <c r="R117" s="2475"/>
      <c r="S117" s="2475"/>
      <c r="T117" s="2475">
        <f>+IF($S$33="x",0,IF(OR($S$35="x",$S$37="x"),0,GDLK!D326))</f>
        <v>0</v>
      </c>
      <c r="U117" s="2475"/>
      <c r="V117" s="2475"/>
      <c r="W117" s="2475"/>
    </row>
    <row r="118" spans="2:23" ht="33" customHeight="1" x14ac:dyDescent="0.45">
      <c r="B118" s="239" t="s">
        <v>2140</v>
      </c>
      <c r="C118" s="2474" t="s">
        <v>2233</v>
      </c>
      <c r="D118" s="2474"/>
      <c r="E118" s="2474"/>
      <c r="F118" s="2474"/>
      <c r="G118" s="2474"/>
      <c r="H118" s="2475">
        <f t="shared" si="12"/>
        <v>0</v>
      </c>
      <c r="I118" s="2475"/>
      <c r="J118" s="2475"/>
      <c r="K118" s="2475"/>
      <c r="L118" s="2475">
        <f t="shared" si="13"/>
        <v>0</v>
      </c>
      <c r="M118" s="2475"/>
      <c r="N118" s="2475"/>
      <c r="O118" s="2475"/>
      <c r="P118" s="2475">
        <f t="shared" si="16"/>
        <v>0</v>
      </c>
      <c r="Q118" s="2475"/>
      <c r="R118" s="2475"/>
      <c r="S118" s="2475"/>
      <c r="T118" s="2475">
        <f>+IF($S$33="x",0,IF(OR($S$35="x",$S$37="x"),0,GDLK!D327))</f>
        <v>0</v>
      </c>
      <c r="U118" s="2475"/>
      <c r="V118" s="2475"/>
      <c r="W118" s="2475"/>
    </row>
    <row r="119" spans="2:23" ht="33" customHeight="1" x14ac:dyDescent="0.45">
      <c r="B119" s="239" t="s">
        <v>2141</v>
      </c>
      <c r="C119" s="2474" t="s">
        <v>2234</v>
      </c>
      <c r="D119" s="2474"/>
      <c r="E119" s="2474"/>
      <c r="F119" s="2474"/>
      <c r="G119" s="2474"/>
      <c r="H119" s="2475">
        <f t="shared" si="12"/>
        <v>0</v>
      </c>
      <c r="I119" s="2475"/>
      <c r="J119" s="2475"/>
      <c r="K119" s="2475"/>
      <c r="L119" s="2475">
        <f t="shared" si="13"/>
        <v>0</v>
      </c>
      <c r="M119" s="2475"/>
      <c r="N119" s="2475"/>
      <c r="O119" s="2475"/>
      <c r="P119" s="2475">
        <f t="shared" si="16"/>
        <v>0</v>
      </c>
      <c r="Q119" s="2475"/>
      <c r="R119" s="2475"/>
      <c r="S119" s="2475"/>
      <c r="T119" s="2475">
        <f>+IF($S$33="x",0,IF(OR($S$35="x",$S$37="x"),0,GDLK!D328))</f>
        <v>0</v>
      </c>
      <c r="U119" s="2475"/>
      <c r="V119" s="2475"/>
      <c r="W119" s="2475"/>
    </row>
    <row r="120" spans="2:23" ht="33" customHeight="1" x14ac:dyDescent="0.45">
      <c r="B120" s="239" t="s">
        <v>2142</v>
      </c>
      <c r="C120" s="2474" t="s">
        <v>2235</v>
      </c>
      <c r="D120" s="2474"/>
      <c r="E120" s="2474"/>
      <c r="F120" s="2474"/>
      <c r="G120" s="2474"/>
      <c r="H120" s="2475">
        <f t="shared" si="12"/>
        <v>0</v>
      </c>
      <c r="I120" s="2475"/>
      <c r="J120" s="2475"/>
      <c r="K120" s="2475"/>
      <c r="L120" s="2475">
        <f t="shared" si="13"/>
        <v>0</v>
      </c>
      <c r="M120" s="2475"/>
      <c r="N120" s="2475"/>
      <c r="O120" s="2475"/>
      <c r="P120" s="2475">
        <f t="shared" si="16"/>
        <v>0</v>
      </c>
      <c r="Q120" s="2475"/>
      <c r="R120" s="2475"/>
      <c r="S120" s="2475"/>
      <c r="T120" s="2475">
        <f>+IF($S$33="x",0,IF(OR($S$35="x",$S$37="x"),0,GDLK!D329))</f>
        <v>0</v>
      </c>
      <c r="U120" s="2475"/>
      <c r="V120" s="2475"/>
      <c r="W120" s="2475"/>
    </row>
    <row r="121" spans="2:23" ht="82.5" customHeight="1" x14ac:dyDescent="0.45">
      <c r="B121" s="234" t="s">
        <v>2236</v>
      </c>
      <c r="C121" s="2476" t="s">
        <v>2237</v>
      </c>
      <c r="D121" s="2476"/>
      <c r="E121" s="2476"/>
      <c r="F121" s="2476"/>
      <c r="G121" s="2476"/>
      <c r="H121" s="2477">
        <f t="shared" si="12"/>
        <v>0</v>
      </c>
      <c r="I121" s="2477"/>
      <c r="J121" s="2477"/>
      <c r="K121" s="2477"/>
      <c r="L121" s="2477">
        <f t="shared" si="13"/>
        <v>0</v>
      </c>
      <c r="M121" s="2477"/>
      <c r="N121" s="2477"/>
      <c r="O121" s="2477"/>
      <c r="P121" s="2477">
        <f t="shared" si="16"/>
        <v>0</v>
      </c>
      <c r="Q121" s="2477"/>
      <c r="R121" s="2477"/>
      <c r="S121" s="2477"/>
      <c r="T121" s="2482">
        <f>+IFERROR(((T107-T105+T115)/T113)*100,0)</f>
        <v>0</v>
      </c>
      <c r="U121" s="2482"/>
      <c r="V121" s="2482"/>
      <c r="W121" s="2482"/>
    </row>
    <row r="122" spans="2:23" x14ac:dyDescent="0.45">
      <c r="B122" s="234">
        <v>17</v>
      </c>
      <c r="C122" s="2476" t="s">
        <v>2238</v>
      </c>
      <c r="D122" s="2476"/>
      <c r="E122" s="2476"/>
      <c r="F122" s="2476"/>
      <c r="G122" s="2476"/>
      <c r="H122" s="2477">
        <f t="shared" si="12"/>
        <v>0</v>
      </c>
      <c r="I122" s="2477"/>
      <c r="J122" s="2477"/>
      <c r="K122" s="2477"/>
      <c r="L122" s="2477">
        <f t="shared" si="13"/>
        <v>0</v>
      </c>
      <c r="M122" s="2477"/>
      <c r="N122" s="2477"/>
      <c r="O122" s="2477"/>
      <c r="P122" s="2477">
        <f t="shared" si="16"/>
        <v>0</v>
      </c>
      <c r="Q122" s="2477"/>
      <c r="R122" s="2477"/>
      <c r="S122" s="2477"/>
      <c r="T122" s="2483"/>
      <c r="U122" s="2483"/>
      <c r="V122" s="2483"/>
      <c r="W122" s="2483"/>
    </row>
    <row r="123" spans="2:23" x14ac:dyDescent="0.45">
      <c r="B123" s="239" t="s">
        <v>2239</v>
      </c>
      <c r="C123" s="2474" t="s">
        <v>2240</v>
      </c>
      <c r="D123" s="2474"/>
      <c r="E123" s="2474"/>
      <c r="F123" s="2474"/>
      <c r="G123" s="2474"/>
      <c r="H123" s="2475">
        <f t="shared" si="12"/>
        <v>0</v>
      </c>
      <c r="I123" s="2475"/>
      <c r="J123" s="2475"/>
      <c r="K123" s="2475"/>
      <c r="L123" s="2475">
        <f t="shared" si="13"/>
        <v>0</v>
      </c>
      <c r="M123" s="2475"/>
      <c r="N123" s="2475"/>
      <c r="O123" s="2475"/>
      <c r="P123" s="2475">
        <f t="shared" si="16"/>
        <v>0</v>
      </c>
      <c r="Q123" s="2475"/>
      <c r="R123" s="2475"/>
      <c r="S123" s="2475"/>
      <c r="T123" s="2484"/>
      <c r="U123" s="2484"/>
      <c r="V123" s="2484"/>
      <c r="W123" s="2484"/>
    </row>
    <row r="124" spans="2:23" x14ac:dyDescent="0.45">
      <c r="B124" s="239" t="s">
        <v>2241</v>
      </c>
      <c r="C124" s="2474" t="s">
        <v>2240</v>
      </c>
      <c r="D124" s="2474"/>
      <c r="E124" s="2474"/>
      <c r="F124" s="2474"/>
      <c r="G124" s="2474"/>
      <c r="H124" s="2475">
        <f t="shared" si="12"/>
        <v>0</v>
      </c>
      <c r="I124" s="2475"/>
      <c r="J124" s="2475"/>
      <c r="K124" s="2475"/>
      <c r="L124" s="2475">
        <f t="shared" si="13"/>
        <v>0</v>
      </c>
      <c r="M124" s="2475"/>
      <c r="N124" s="2475"/>
      <c r="O124" s="2475"/>
      <c r="P124" s="2475">
        <f t="shared" si="16"/>
        <v>0</v>
      </c>
      <c r="Q124" s="2475"/>
      <c r="R124" s="2475"/>
      <c r="S124" s="2475"/>
      <c r="T124" s="2484"/>
      <c r="U124" s="2484"/>
      <c r="V124" s="2484"/>
      <c r="W124" s="2484"/>
    </row>
    <row r="125" spans="2:23" x14ac:dyDescent="0.45">
      <c r="B125" s="239" t="s">
        <v>2242</v>
      </c>
      <c r="C125" s="2474" t="s">
        <v>2243</v>
      </c>
      <c r="D125" s="2474"/>
      <c r="E125" s="2474"/>
      <c r="F125" s="2474"/>
      <c r="G125" s="2474"/>
      <c r="H125" s="2475">
        <f t="shared" si="12"/>
        <v>0</v>
      </c>
      <c r="I125" s="2475"/>
      <c r="J125" s="2475"/>
      <c r="K125" s="2475"/>
      <c r="L125" s="2475">
        <f t="shared" si="13"/>
        <v>0</v>
      </c>
      <c r="M125" s="2475"/>
      <c r="N125" s="2475"/>
      <c r="O125" s="2475"/>
      <c r="P125" s="2475">
        <f t="shared" si="16"/>
        <v>0</v>
      </c>
      <c r="Q125" s="2475"/>
      <c r="R125" s="2475"/>
      <c r="S125" s="2475"/>
      <c r="T125" s="2484"/>
      <c r="U125" s="2484"/>
      <c r="V125" s="2484"/>
      <c r="W125" s="2484"/>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5" t="s">
        <v>2205</v>
      </c>
      <c r="C128" s="2435"/>
      <c r="D128" s="2435"/>
      <c r="E128" s="2435"/>
      <c r="F128" s="2435"/>
      <c r="G128" s="2435"/>
      <c r="H128" s="2435"/>
      <c r="I128" s="2435"/>
      <c r="J128" s="2435"/>
      <c r="K128" s="2435"/>
      <c r="L128" s="2435"/>
      <c r="M128" s="2435"/>
      <c r="N128" s="2435"/>
      <c r="O128" s="2435"/>
      <c r="P128" s="2473" t="s">
        <v>2206</v>
      </c>
      <c r="Q128" s="2473"/>
      <c r="R128" s="2473"/>
      <c r="S128" s="2473"/>
      <c r="T128" s="2473" t="s">
        <v>2207</v>
      </c>
      <c r="U128" s="2473"/>
      <c r="V128" s="2473"/>
      <c r="W128" s="2473"/>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31" t="s">
        <v>45</v>
      </c>
      <c r="C130" s="2431" t="s">
        <v>281</v>
      </c>
      <c r="D130" s="2431"/>
      <c r="E130" s="2431"/>
      <c r="F130" s="2431"/>
      <c r="G130" s="2431"/>
      <c r="H130" s="2431" t="s">
        <v>2208</v>
      </c>
      <c r="I130" s="2431"/>
      <c r="J130" s="2431"/>
      <c r="K130" s="2431"/>
      <c r="L130" s="2431"/>
      <c r="M130" s="2431"/>
      <c r="N130" s="2431"/>
      <c r="O130" s="2431"/>
      <c r="P130" s="2431" t="s">
        <v>2209</v>
      </c>
      <c r="Q130" s="2431"/>
      <c r="R130" s="2431"/>
      <c r="S130" s="2431"/>
      <c r="T130" s="2431" t="s">
        <v>2210</v>
      </c>
      <c r="U130" s="2431"/>
      <c r="V130" s="2431"/>
      <c r="W130" s="2431"/>
    </row>
    <row r="131" spans="2:23" ht="42.75" customHeight="1" x14ac:dyDescent="0.45">
      <c r="B131" s="2431"/>
      <c r="C131" s="2431"/>
      <c r="D131" s="2431"/>
      <c r="E131" s="2431"/>
      <c r="F131" s="2431"/>
      <c r="G131" s="2431"/>
      <c r="H131" s="2431" t="s">
        <v>2211</v>
      </c>
      <c r="I131" s="2431"/>
      <c r="J131" s="2431"/>
      <c r="K131" s="2431"/>
      <c r="L131" s="2431" t="s">
        <v>2212</v>
      </c>
      <c r="M131" s="2431"/>
      <c r="N131" s="2431"/>
      <c r="O131" s="2431"/>
      <c r="P131" s="2431"/>
      <c r="Q131" s="2431"/>
      <c r="R131" s="2431"/>
      <c r="S131" s="2431"/>
      <c r="T131" s="2431"/>
      <c r="U131" s="2431"/>
      <c r="V131" s="2431"/>
      <c r="W131" s="2431"/>
    </row>
    <row r="132" spans="2:23" x14ac:dyDescent="0.45">
      <c r="B132" s="243">
        <v>1</v>
      </c>
      <c r="C132" s="2486">
        <v>2</v>
      </c>
      <c r="D132" s="2486"/>
      <c r="E132" s="2486"/>
      <c r="F132" s="2486"/>
      <c r="G132" s="2486"/>
      <c r="H132" s="2486">
        <v>3</v>
      </c>
      <c r="I132" s="2486"/>
      <c r="J132" s="2486"/>
      <c r="K132" s="2486"/>
      <c r="L132" s="2486">
        <v>4</v>
      </c>
      <c r="M132" s="2486"/>
      <c r="N132" s="2486"/>
      <c r="O132" s="2486"/>
      <c r="P132" s="2486">
        <v>5</v>
      </c>
      <c r="Q132" s="2486"/>
      <c r="R132" s="2486"/>
      <c r="S132" s="2486"/>
      <c r="T132" s="2431" t="s">
        <v>2213</v>
      </c>
      <c r="U132" s="2431"/>
      <c r="V132" s="2431"/>
      <c r="W132" s="2431"/>
    </row>
    <row r="133" spans="2:23" x14ac:dyDescent="0.45">
      <c r="B133" s="234">
        <v>1</v>
      </c>
      <c r="C133" s="2476" t="s">
        <v>2245</v>
      </c>
      <c r="D133" s="2476"/>
      <c r="E133" s="2476"/>
      <c r="F133" s="2476"/>
      <c r="G133" s="2476"/>
      <c r="H133" s="2485"/>
      <c r="I133" s="2485"/>
      <c r="J133" s="2485"/>
      <c r="K133" s="2485"/>
      <c r="L133" s="2485"/>
      <c r="M133" s="2485"/>
      <c r="N133" s="2485"/>
      <c r="O133" s="2485"/>
      <c r="P133" s="2485"/>
      <c r="Q133" s="2485"/>
      <c r="R133" s="2485"/>
      <c r="S133" s="2485"/>
      <c r="T133" s="2485"/>
      <c r="U133" s="2485"/>
      <c r="V133" s="2485"/>
      <c r="W133" s="2485"/>
    </row>
    <row r="134" spans="2:23" x14ac:dyDescent="0.45">
      <c r="B134" s="234">
        <v>2</v>
      </c>
      <c r="C134" s="2476" t="s">
        <v>2246</v>
      </c>
      <c r="D134" s="2476"/>
      <c r="E134" s="2476"/>
      <c r="F134" s="2476"/>
      <c r="G134" s="2476"/>
      <c r="H134" s="2485"/>
      <c r="I134" s="2485"/>
      <c r="J134" s="2485"/>
      <c r="K134" s="2485"/>
      <c r="L134" s="2485"/>
      <c r="M134" s="2485"/>
      <c r="N134" s="2485"/>
      <c r="O134" s="2485"/>
      <c r="P134" s="2485"/>
      <c r="Q134" s="2485"/>
      <c r="R134" s="2485"/>
      <c r="S134" s="2485"/>
      <c r="T134" s="2485"/>
      <c r="U134" s="2485"/>
      <c r="V134" s="2485"/>
      <c r="W134" s="2485"/>
    </row>
    <row r="135" spans="2:23" x14ac:dyDescent="0.45">
      <c r="B135" s="234">
        <v>3</v>
      </c>
      <c r="C135" s="2476" t="s">
        <v>2247</v>
      </c>
      <c r="D135" s="2476"/>
      <c r="E135" s="2476"/>
      <c r="F135" s="2476"/>
      <c r="G135" s="2476"/>
      <c r="H135" s="2485"/>
      <c r="I135" s="2485"/>
      <c r="J135" s="2485"/>
      <c r="K135" s="2485"/>
      <c r="L135" s="2485"/>
      <c r="M135" s="2485"/>
      <c r="N135" s="2485"/>
      <c r="O135" s="2485"/>
      <c r="P135" s="2485"/>
      <c r="Q135" s="2485"/>
      <c r="R135" s="2485"/>
      <c r="S135" s="2485"/>
      <c r="T135" s="2485"/>
      <c r="U135" s="2485"/>
      <c r="V135" s="2485"/>
      <c r="W135" s="2485"/>
    </row>
    <row r="136" spans="2:23" x14ac:dyDescent="0.45">
      <c r="B136" s="234">
        <v>4</v>
      </c>
      <c r="C136" s="2476" t="s">
        <v>2248</v>
      </c>
      <c r="D136" s="2476"/>
      <c r="E136" s="2476"/>
      <c r="F136" s="2476"/>
      <c r="G136" s="2476"/>
      <c r="H136" s="2485"/>
      <c r="I136" s="2485"/>
      <c r="J136" s="2485"/>
      <c r="K136" s="2485"/>
      <c r="L136" s="2485"/>
      <c r="M136" s="2485"/>
      <c r="N136" s="2485"/>
      <c r="O136" s="2485"/>
      <c r="P136" s="2485"/>
      <c r="Q136" s="2485"/>
      <c r="R136" s="2485"/>
      <c r="S136" s="2485"/>
      <c r="T136" s="2485"/>
      <c r="U136" s="2485"/>
      <c r="V136" s="2485"/>
      <c r="W136" s="2485"/>
    </row>
    <row r="137" spans="2:23" x14ac:dyDescent="0.45">
      <c r="B137" s="234">
        <v>5</v>
      </c>
      <c r="C137" s="2476" t="s">
        <v>2249</v>
      </c>
      <c r="D137" s="2476"/>
      <c r="E137" s="2476"/>
      <c r="F137" s="2476"/>
      <c r="G137" s="2476"/>
      <c r="H137" s="2485"/>
      <c r="I137" s="2485"/>
      <c r="J137" s="2485"/>
      <c r="K137" s="2485"/>
      <c r="L137" s="2485"/>
      <c r="M137" s="2485"/>
      <c r="N137" s="2485"/>
      <c r="O137" s="2485"/>
      <c r="P137" s="2485"/>
      <c r="Q137" s="2485"/>
      <c r="R137" s="2485"/>
      <c r="S137" s="2485"/>
      <c r="T137" s="2485"/>
      <c r="U137" s="2485"/>
      <c r="V137" s="2485"/>
      <c r="W137" s="2485"/>
    </row>
    <row r="138" spans="2:23" x14ac:dyDescent="0.45">
      <c r="B138" s="234">
        <v>6</v>
      </c>
      <c r="C138" s="2476" t="s">
        <v>2250</v>
      </c>
      <c r="D138" s="2476"/>
      <c r="E138" s="2476"/>
      <c r="F138" s="2476"/>
      <c r="G138" s="2476"/>
      <c r="H138" s="2485"/>
      <c r="I138" s="2485"/>
      <c r="J138" s="2485"/>
      <c r="K138" s="2485"/>
      <c r="L138" s="2485"/>
      <c r="M138" s="2485"/>
      <c r="N138" s="2485"/>
      <c r="O138" s="2485"/>
      <c r="P138" s="2485"/>
      <c r="Q138" s="2485"/>
      <c r="R138" s="2485"/>
      <c r="S138" s="2485"/>
      <c r="T138" s="2485"/>
      <c r="U138" s="2485"/>
      <c r="V138" s="2485"/>
      <c r="W138" s="2485"/>
    </row>
    <row r="139" spans="2:23" x14ac:dyDescent="0.45">
      <c r="B139" s="234">
        <v>7</v>
      </c>
      <c r="C139" s="2476" t="s">
        <v>2251</v>
      </c>
      <c r="D139" s="2476"/>
      <c r="E139" s="2476"/>
      <c r="F139" s="2476"/>
      <c r="G139" s="2476"/>
      <c r="H139" s="2485"/>
      <c r="I139" s="2485"/>
      <c r="J139" s="2485"/>
      <c r="K139" s="2485"/>
      <c r="L139" s="2485"/>
      <c r="M139" s="2485"/>
      <c r="N139" s="2485"/>
      <c r="O139" s="2485"/>
      <c r="P139" s="2485"/>
      <c r="Q139" s="2485"/>
      <c r="R139" s="2485"/>
      <c r="S139" s="2485"/>
      <c r="T139" s="2485"/>
      <c r="U139" s="2485"/>
      <c r="V139" s="2485"/>
      <c r="W139" s="2485"/>
    </row>
    <row r="140" spans="2:23" x14ac:dyDescent="0.45">
      <c r="B140" s="234">
        <v>8</v>
      </c>
      <c r="C140" s="2476" t="s">
        <v>2252</v>
      </c>
      <c r="D140" s="2476"/>
      <c r="E140" s="2476"/>
      <c r="F140" s="2476"/>
      <c r="G140" s="2476"/>
      <c r="H140" s="2485"/>
      <c r="I140" s="2485"/>
      <c r="J140" s="2485"/>
      <c r="K140" s="2485"/>
      <c r="L140" s="2485"/>
      <c r="M140" s="2485"/>
      <c r="N140" s="2485"/>
      <c r="O140" s="2485"/>
      <c r="P140" s="2485"/>
      <c r="Q140" s="2485"/>
      <c r="R140" s="2485"/>
      <c r="S140" s="2485"/>
      <c r="T140" s="2485"/>
      <c r="U140" s="2485"/>
      <c r="V140" s="2485"/>
      <c r="W140" s="2485"/>
    </row>
    <row r="141" spans="2:23" x14ac:dyDescent="0.45">
      <c r="B141" s="234">
        <v>9</v>
      </c>
      <c r="C141" s="2476" t="s">
        <v>2253</v>
      </c>
      <c r="D141" s="2476"/>
      <c r="E141" s="2476"/>
      <c r="F141" s="2476"/>
      <c r="G141" s="2476"/>
      <c r="H141" s="2485"/>
      <c r="I141" s="2485"/>
      <c r="J141" s="2485"/>
      <c r="K141" s="2485"/>
      <c r="L141" s="2485"/>
      <c r="M141" s="2485"/>
      <c r="N141" s="2485"/>
      <c r="O141" s="2485"/>
      <c r="P141" s="2485"/>
      <c r="Q141" s="2485"/>
      <c r="R141" s="2485"/>
      <c r="S141" s="2485"/>
      <c r="T141" s="2485"/>
      <c r="U141" s="2485"/>
      <c r="V141" s="2485"/>
      <c r="W141" s="2485"/>
    </row>
    <row r="142" spans="2:23" x14ac:dyDescent="0.45">
      <c r="B142" s="234">
        <v>10</v>
      </c>
      <c r="C142" s="2476" t="s">
        <v>2254</v>
      </c>
      <c r="D142" s="2476"/>
      <c r="E142" s="2476"/>
      <c r="F142" s="2476"/>
      <c r="G142" s="2476"/>
      <c r="H142" s="2485"/>
      <c r="I142" s="2485"/>
      <c r="J142" s="2485"/>
      <c r="K142" s="2485"/>
      <c r="L142" s="2485"/>
      <c r="M142" s="2485"/>
      <c r="N142" s="2485"/>
      <c r="O142" s="2485"/>
      <c r="P142" s="2485"/>
      <c r="Q142" s="2485"/>
      <c r="R142" s="2485"/>
      <c r="S142" s="2485"/>
      <c r="T142" s="2485"/>
      <c r="U142" s="2485"/>
      <c r="V142" s="2485"/>
      <c r="W142" s="2485"/>
    </row>
    <row r="143" spans="2:23" x14ac:dyDescent="0.45">
      <c r="B143" s="234">
        <v>11</v>
      </c>
      <c r="C143" s="2476" t="s">
        <v>2255</v>
      </c>
      <c r="D143" s="2476"/>
      <c r="E143" s="2476"/>
      <c r="F143" s="2476"/>
      <c r="G143" s="2476"/>
      <c r="H143" s="2485"/>
      <c r="I143" s="2485"/>
      <c r="J143" s="2485"/>
      <c r="K143" s="2485"/>
      <c r="L143" s="2485"/>
      <c r="M143" s="2485"/>
      <c r="N143" s="2485"/>
      <c r="O143" s="2485"/>
      <c r="P143" s="2485"/>
      <c r="Q143" s="2485"/>
      <c r="R143" s="2485"/>
      <c r="S143" s="2485"/>
      <c r="T143" s="2485"/>
      <c r="U143" s="2485"/>
      <c r="V143" s="2485"/>
      <c r="W143" s="2485"/>
    </row>
    <row r="144" spans="2:23" x14ac:dyDescent="0.45">
      <c r="B144" s="234">
        <v>12</v>
      </c>
      <c r="C144" s="2476" t="s">
        <v>2256</v>
      </c>
      <c r="D144" s="2476"/>
      <c r="E144" s="2476"/>
      <c r="F144" s="2476"/>
      <c r="G144" s="2476"/>
      <c r="H144" s="2485"/>
      <c r="I144" s="2485"/>
      <c r="J144" s="2485"/>
      <c r="K144" s="2485"/>
      <c r="L144" s="2485"/>
      <c r="M144" s="2485"/>
      <c r="N144" s="2485"/>
      <c r="O144" s="2485"/>
      <c r="P144" s="2485"/>
      <c r="Q144" s="2485"/>
      <c r="R144" s="2485"/>
      <c r="S144" s="2485"/>
      <c r="T144" s="2485"/>
      <c r="U144" s="2485"/>
      <c r="V144" s="2485"/>
      <c r="W144" s="2485"/>
    </row>
    <row r="145" spans="2:23" x14ac:dyDescent="0.45">
      <c r="B145" s="234">
        <v>13</v>
      </c>
      <c r="C145" s="2476" t="s">
        <v>2257</v>
      </c>
      <c r="D145" s="2476"/>
      <c r="E145" s="2476"/>
      <c r="F145" s="2476"/>
      <c r="G145" s="2476"/>
      <c r="H145" s="2485"/>
      <c r="I145" s="2485"/>
      <c r="J145" s="2485"/>
      <c r="K145" s="2485"/>
      <c r="L145" s="2485"/>
      <c r="M145" s="2485"/>
      <c r="N145" s="2485"/>
      <c r="O145" s="2485"/>
      <c r="P145" s="2485"/>
      <c r="Q145" s="2485"/>
      <c r="R145" s="2485"/>
      <c r="S145" s="2485"/>
      <c r="T145" s="2485"/>
      <c r="U145" s="2485"/>
      <c r="V145" s="2485"/>
      <c r="W145" s="2485"/>
    </row>
    <row r="146" spans="2:23" x14ac:dyDescent="0.45">
      <c r="B146" s="234">
        <v>14</v>
      </c>
      <c r="C146" s="2476" t="s">
        <v>2258</v>
      </c>
      <c r="D146" s="2476"/>
      <c r="E146" s="2476"/>
      <c r="F146" s="2476"/>
      <c r="G146" s="2476"/>
      <c r="H146" s="2485"/>
      <c r="I146" s="2485"/>
      <c r="J146" s="2485"/>
      <c r="K146" s="2485"/>
      <c r="L146" s="2485"/>
      <c r="M146" s="2485"/>
      <c r="N146" s="2485"/>
      <c r="O146" s="2485"/>
      <c r="P146" s="2485"/>
      <c r="Q146" s="2485"/>
      <c r="R146" s="2485"/>
      <c r="S146" s="2485"/>
      <c r="T146" s="2485"/>
      <c r="U146" s="2485"/>
      <c r="V146" s="2485"/>
      <c r="W146" s="2485"/>
    </row>
    <row r="147" spans="2:23" x14ac:dyDescent="0.45">
      <c r="B147" s="234">
        <v>15</v>
      </c>
      <c r="C147" s="2476" t="s">
        <v>2259</v>
      </c>
      <c r="D147" s="2476"/>
      <c r="E147" s="2476"/>
      <c r="F147" s="2476"/>
      <c r="G147" s="2476"/>
      <c r="H147" s="2485"/>
      <c r="I147" s="2485"/>
      <c r="J147" s="2485"/>
      <c r="K147" s="2485"/>
      <c r="L147" s="2485"/>
      <c r="M147" s="2485"/>
      <c r="N147" s="2485"/>
      <c r="O147" s="2485"/>
      <c r="P147" s="2485"/>
      <c r="Q147" s="2485"/>
      <c r="R147" s="2485"/>
      <c r="S147" s="2485"/>
      <c r="T147" s="2485"/>
      <c r="U147" s="2485"/>
      <c r="V147" s="2485"/>
      <c r="W147" s="2485"/>
    </row>
    <row r="148" spans="2:23" x14ac:dyDescent="0.45">
      <c r="B148" s="2487">
        <v>16</v>
      </c>
      <c r="C148" s="2476" t="s">
        <v>2260</v>
      </c>
      <c r="D148" s="2476"/>
      <c r="E148" s="2476"/>
      <c r="F148" s="2476"/>
      <c r="G148" s="2476"/>
      <c r="H148" s="2485"/>
      <c r="I148" s="2485"/>
      <c r="J148" s="2485"/>
      <c r="K148" s="2485"/>
      <c r="L148" s="2485"/>
      <c r="M148" s="2485"/>
      <c r="N148" s="2485"/>
      <c r="O148" s="2485"/>
      <c r="P148" s="2485"/>
      <c r="Q148" s="2485"/>
      <c r="R148" s="2485"/>
      <c r="S148" s="2485"/>
      <c r="T148" s="2485"/>
      <c r="U148" s="2485"/>
      <c r="V148" s="2485"/>
      <c r="W148" s="2485"/>
    </row>
    <row r="149" spans="2:23" x14ac:dyDescent="0.45">
      <c r="B149" s="2487"/>
      <c r="C149" s="2476" t="s">
        <v>2261</v>
      </c>
      <c r="D149" s="2476"/>
      <c r="E149" s="2476"/>
      <c r="F149" s="2476"/>
      <c r="G149" s="2476"/>
      <c r="H149" s="2485"/>
      <c r="I149" s="2485"/>
      <c r="J149" s="2485"/>
      <c r="K149" s="2485"/>
      <c r="L149" s="2485"/>
      <c r="M149" s="2485"/>
      <c r="N149" s="2485"/>
      <c r="O149" s="2485"/>
      <c r="P149" s="2485"/>
      <c r="Q149" s="2485"/>
      <c r="R149" s="2485"/>
      <c r="S149" s="2485"/>
      <c r="T149" s="2485"/>
      <c r="U149" s="2485"/>
      <c r="V149" s="2485"/>
      <c r="W149" s="2485"/>
    </row>
    <row r="150" spans="2:23" ht="30" customHeight="1" x14ac:dyDescent="0.45">
      <c r="B150" s="234">
        <v>17</v>
      </c>
      <c r="C150" s="2476" t="s">
        <v>2262</v>
      </c>
      <c r="D150" s="2476"/>
      <c r="E150" s="2476"/>
      <c r="F150" s="2476"/>
      <c r="G150" s="2476"/>
      <c r="H150" s="2485"/>
      <c r="I150" s="2485"/>
      <c r="J150" s="2485"/>
      <c r="K150" s="2485"/>
      <c r="L150" s="2485"/>
      <c r="M150" s="2485"/>
      <c r="N150" s="2485"/>
      <c r="O150" s="2485"/>
      <c r="P150" s="2485"/>
      <c r="Q150" s="2485"/>
      <c r="R150" s="2485"/>
      <c r="S150" s="2485"/>
      <c r="T150" s="2485"/>
      <c r="U150" s="2485"/>
      <c r="V150" s="2485"/>
      <c r="W150" s="2485"/>
    </row>
    <row r="151" spans="2:23" x14ac:dyDescent="0.45">
      <c r="B151" s="234">
        <v>18</v>
      </c>
      <c r="C151" s="2476" t="s">
        <v>2238</v>
      </c>
      <c r="D151" s="2476"/>
      <c r="E151" s="2476"/>
      <c r="F151" s="2476"/>
      <c r="G151" s="2476"/>
      <c r="H151" s="2485"/>
      <c r="I151" s="2485"/>
      <c r="J151" s="2485"/>
      <c r="K151" s="2485"/>
      <c r="L151" s="2485"/>
      <c r="M151" s="2485"/>
      <c r="N151" s="2485"/>
      <c r="O151" s="2485"/>
      <c r="P151" s="2485"/>
      <c r="Q151" s="2485"/>
      <c r="R151" s="2485"/>
      <c r="S151" s="2485"/>
      <c r="T151" s="2485"/>
      <c r="U151" s="2485"/>
      <c r="V151" s="2485"/>
      <c r="W151" s="2485"/>
    </row>
    <row r="152" spans="2:23" x14ac:dyDescent="0.45">
      <c r="B152" s="234" t="s">
        <v>2263</v>
      </c>
      <c r="C152" s="2476" t="s">
        <v>2264</v>
      </c>
      <c r="D152" s="2476"/>
      <c r="E152" s="2476"/>
      <c r="F152" s="2476"/>
      <c r="G152" s="2476"/>
      <c r="H152" s="2485"/>
      <c r="I152" s="2485"/>
      <c r="J152" s="2485"/>
      <c r="K152" s="2485"/>
      <c r="L152" s="2485"/>
      <c r="M152" s="2485"/>
      <c r="N152" s="2485"/>
      <c r="O152" s="2485"/>
      <c r="P152" s="2485"/>
      <c r="Q152" s="2485"/>
      <c r="R152" s="2485"/>
      <c r="S152" s="2485"/>
      <c r="T152" s="2485"/>
      <c r="U152" s="2485"/>
      <c r="V152" s="2485"/>
      <c r="W152" s="2485"/>
    </row>
    <row r="153" spans="2:23" x14ac:dyDescent="0.45">
      <c r="B153" s="234" t="s">
        <v>2265</v>
      </c>
      <c r="C153" s="2476" t="s">
        <v>2264</v>
      </c>
      <c r="D153" s="2476"/>
      <c r="E153" s="2476"/>
      <c r="F153" s="2476"/>
      <c r="G153" s="2476"/>
      <c r="H153" s="2485"/>
      <c r="I153" s="2485"/>
      <c r="J153" s="2485"/>
      <c r="K153" s="2485"/>
      <c r="L153" s="2485"/>
      <c r="M153" s="2485"/>
      <c r="N153" s="2485"/>
      <c r="O153" s="2485"/>
      <c r="P153" s="2485"/>
      <c r="Q153" s="2485"/>
      <c r="R153" s="2485"/>
      <c r="S153" s="2485"/>
      <c r="T153" s="2485"/>
      <c r="U153" s="2485"/>
      <c r="V153" s="2485"/>
      <c r="W153" s="2485"/>
    </row>
    <row r="154" spans="2:23" x14ac:dyDescent="0.45">
      <c r="B154" s="234" t="s">
        <v>2266</v>
      </c>
      <c r="C154" s="2476" t="s">
        <v>2267</v>
      </c>
      <c r="D154" s="2476"/>
      <c r="E154" s="2476"/>
      <c r="F154" s="2476"/>
      <c r="G154" s="2476"/>
      <c r="H154" s="2485"/>
      <c r="I154" s="2485"/>
      <c r="J154" s="2485"/>
      <c r="K154" s="2485"/>
      <c r="L154" s="2485"/>
      <c r="M154" s="2485"/>
      <c r="N154" s="2485"/>
      <c r="O154" s="2485"/>
      <c r="P154" s="2485"/>
      <c r="Q154" s="2485"/>
      <c r="R154" s="2485"/>
      <c r="S154" s="2485"/>
      <c r="T154" s="2485"/>
      <c r="U154" s="2485"/>
      <c r="V154" s="2485"/>
      <c r="W154" s="248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5" t="s">
        <v>2205</v>
      </c>
      <c r="C157" s="2435"/>
      <c r="D157" s="2435"/>
      <c r="E157" s="2435"/>
      <c r="F157" s="2435"/>
      <c r="G157" s="2435"/>
      <c r="H157" s="2435"/>
      <c r="I157" s="2435"/>
      <c r="J157" s="2435"/>
      <c r="K157" s="2435"/>
      <c r="L157" s="2435"/>
      <c r="M157" s="2435"/>
      <c r="N157" s="2435"/>
      <c r="O157" s="2435"/>
      <c r="P157" s="2473" t="s">
        <v>2206</v>
      </c>
      <c r="Q157" s="2473"/>
      <c r="R157" s="2473"/>
      <c r="S157" s="2473"/>
      <c r="T157" s="2473" t="s">
        <v>2207</v>
      </c>
      <c r="U157" s="2473"/>
      <c r="V157" s="2473"/>
      <c r="W157" s="2473"/>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31" t="s">
        <v>45</v>
      </c>
      <c r="C159" s="2431" t="s">
        <v>281</v>
      </c>
      <c r="D159" s="2431"/>
      <c r="E159" s="2431"/>
      <c r="F159" s="2431"/>
      <c r="G159" s="2431"/>
      <c r="H159" s="2431" t="s">
        <v>2208</v>
      </c>
      <c r="I159" s="2431"/>
      <c r="J159" s="2431"/>
      <c r="K159" s="2431"/>
      <c r="L159" s="2431"/>
      <c r="M159" s="2431"/>
      <c r="N159" s="2431"/>
      <c r="O159" s="2431"/>
      <c r="P159" s="2431" t="s">
        <v>2209</v>
      </c>
      <c r="Q159" s="2431"/>
      <c r="R159" s="2431"/>
      <c r="S159" s="2431"/>
      <c r="T159" s="2431" t="s">
        <v>2210</v>
      </c>
      <c r="U159" s="2431"/>
      <c r="V159" s="2431"/>
      <c r="W159" s="2431"/>
    </row>
    <row r="160" spans="2:23" ht="38.25" customHeight="1" x14ac:dyDescent="0.45">
      <c r="B160" s="2431"/>
      <c r="C160" s="2431"/>
      <c r="D160" s="2431"/>
      <c r="E160" s="2431"/>
      <c r="F160" s="2431"/>
      <c r="G160" s="2431"/>
      <c r="H160" s="2431" t="s">
        <v>2211</v>
      </c>
      <c r="I160" s="2431"/>
      <c r="J160" s="2431"/>
      <c r="K160" s="2431"/>
      <c r="L160" s="2431" t="s">
        <v>2212</v>
      </c>
      <c r="M160" s="2431"/>
      <c r="N160" s="2431"/>
      <c r="O160" s="2431"/>
      <c r="P160" s="2431"/>
      <c r="Q160" s="2431"/>
      <c r="R160" s="2431"/>
      <c r="S160" s="2431"/>
      <c r="T160" s="2431"/>
      <c r="U160" s="2431"/>
      <c r="V160" s="2431"/>
      <c r="W160" s="2431"/>
    </row>
    <row r="161" spans="2:23" x14ac:dyDescent="0.45">
      <c r="B161" s="243">
        <v>1</v>
      </c>
      <c r="C161" s="2486">
        <v>2</v>
      </c>
      <c r="D161" s="2486"/>
      <c r="E161" s="2486"/>
      <c r="F161" s="2486"/>
      <c r="G161" s="2486"/>
      <c r="H161" s="2486">
        <v>3</v>
      </c>
      <c r="I161" s="2486"/>
      <c r="J161" s="2486"/>
      <c r="K161" s="2486"/>
      <c r="L161" s="2486">
        <v>4</v>
      </c>
      <c r="M161" s="2486"/>
      <c r="N161" s="2486"/>
      <c r="O161" s="2486"/>
      <c r="P161" s="2486">
        <v>5</v>
      </c>
      <c r="Q161" s="2486"/>
      <c r="R161" s="2486"/>
      <c r="S161" s="2486"/>
      <c r="T161" s="2431" t="s">
        <v>2213</v>
      </c>
      <c r="U161" s="2431"/>
      <c r="V161" s="2431"/>
      <c r="W161" s="2431"/>
    </row>
    <row r="162" spans="2:23" ht="15" customHeight="1" x14ac:dyDescent="0.45">
      <c r="B162" s="2487">
        <v>1</v>
      </c>
      <c r="C162" s="2476" t="s">
        <v>2269</v>
      </c>
      <c r="D162" s="2476"/>
      <c r="E162" s="2476"/>
      <c r="F162" s="2476"/>
      <c r="G162" s="2476"/>
      <c r="H162" s="2485"/>
      <c r="I162" s="2485"/>
      <c r="J162" s="2485"/>
      <c r="K162" s="2485"/>
      <c r="L162" s="2485"/>
      <c r="M162" s="2485"/>
      <c r="N162" s="2485"/>
      <c r="O162" s="2485"/>
      <c r="P162" s="2485"/>
      <c r="Q162" s="2485"/>
      <c r="R162" s="2485"/>
      <c r="S162" s="2485"/>
      <c r="T162" s="2485"/>
      <c r="U162" s="2485"/>
      <c r="V162" s="2485"/>
      <c r="W162" s="2485"/>
    </row>
    <row r="163" spans="2:23" ht="34.5" customHeight="1" x14ac:dyDescent="0.45">
      <c r="B163" s="2487"/>
      <c r="C163" s="2476" t="s">
        <v>2270</v>
      </c>
      <c r="D163" s="2476"/>
      <c r="E163" s="2476"/>
      <c r="F163" s="2476"/>
      <c r="G163" s="2476"/>
      <c r="H163" s="2485"/>
      <c r="I163" s="2485"/>
      <c r="J163" s="2485"/>
      <c r="K163" s="2485"/>
      <c r="L163" s="2485"/>
      <c r="M163" s="2485"/>
      <c r="N163" s="2485"/>
      <c r="O163" s="2485"/>
      <c r="P163" s="2485"/>
      <c r="Q163" s="2485"/>
      <c r="R163" s="2485"/>
      <c r="S163" s="2485"/>
      <c r="T163" s="2485"/>
      <c r="U163" s="2485"/>
      <c r="V163" s="2485"/>
      <c r="W163" s="2485"/>
    </row>
    <row r="164" spans="2:23" ht="15" customHeight="1" x14ac:dyDescent="0.45">
      <c r="B164" s="2487" t="s">
        <v>416</v>
      </c>
      <c r="C164" s="2476" t="s">
        <v>2271</v>
      </c>
      <c r="D164" s="2476"/>
      <c r="E164" s="2476"/>
      <c r="F164" s="2476"/>
      <c r="G164" s="2476"/>
      <c r="H164" s="2485"/>
      <c r="I164" s="2485"/>
      <c r="J164" s="2485"/>
      <c r="K164" s="2485"/>
      <c r="L164" s="2485"/>
      <c r="M164" s="2485"/>
      <c r="N164" s="2485"/>
      <c r="O164" s="2485"/>
      <c r="P164" s="2485"/>
      <c r="Q164" s="2485"/>
      <c r="R164" s="2485"/>
      <c r="S164" s="2485"/>
      <c r="T164" s="2485"/>
      <c r="U164" s="2485"/>
      <c r="V164" s="2485"/>
      <c r="W164" s="2485"/>
    </row>
    <row r="165" spans="2:23" ht="15" customHeight="1" x14ac:dyDescent="0.45">
      <c r="B165" s="2487"/>
      <c r="C165" s="2476" t="s">
        <v>2272</v>
      </c>
      <c r="D165" s="2476"/>
      <c r="E165" s="2476"/>
      <c r="F165" s="2476"/>
      <c r="G165" s="2476"/>
      <c r="H165" s="2485"/>
      <c r="I165" s="2485"/>
      <c r="J165" s="2485"/>
      <c r="K165" s="2485"/>
      <c r="L165" s="2485"/>
      <c r="M165" s="2485"/>
      <c r="N165" s="2485"/>
      <c r="O165" s="2485"/>
      <c r="P165" s="2485"/>
      <c r="Q165" s="2485"/>
      <c r="R165" s="2485"/>
      <c r="S165" s="2485"/>
      <c r="T165" s="2485"/>
      <c r="U165" s="2485"/>
      <c r="V165" s="2485"/>
      <c r="W165" s="2485"/>
    </row>
    <row r="166" spans="2:23" ht="15" customHeight="1" x14ac:dyDescent="0.45">
      <c r="B166" s="234" t="s">
        <v>2273</v>
      </c>
      <c r="C166" s="2476" t="s">
        <v>2274</v>
      </c>
      <c r="D166" s="2476"/>
      <c r="E166" s="2476"/>
      <c r="F166" s="2476"/>
      <c r="G166" s="2476"/>
      <c r="H166" s="2485"/>
      <c r="I166" s="2485"/>
      <c r="J166" s="2485"/>
      <c r="K166" s="2485"/>
      <c r="L166" s="2485"/>
      <c r="M166" s="2485"/>
      <c r="N166" s="2485"/>
      <c r="O166" s="2485"/>
      <c r="P166" s="2485"/>
      <c r="Q166" s="2485"/>
      <c r="R166" s="2485"/>
      <c r="S166" s="2485"/>
      <c r="T166" s="2485"/>
      <c r="U166" s="2485"/>
      <c r="V166" s="2485"/>
      <c r="W166" s="2485"/>
    </row>
    <row r="167" spans="2:23" ht="15" customHeight="1" x14ac:dyDescent="0.45">
      <c r="B167" s="234" t="s">
        <v>2275</v>
      </c>
      <c r="C167" s="2476" t="s">
        <v>2276</v>
      </c>
      <c r="D167" s="2476"/>
      <c r="E167" s="2476"/>
      <c r="F167" s="2476"/>
      <c r="G167" s="2476"/>
      <c r="H167" s="2485"/>
      <c r="I167" s="2485"/>
      <c r="J167" s="2485"/>
      <c r="K167" s="2485"/>
      <c r="L167" s="2485"/>
      <c r="M167" s="2485"/>
      <c r="N167" s="2485"/>
      <c r="O167" s="2485"/>
      <c r="P167" s="2485"/>
      <c r="Q167" s="2485"/>
      <c r="R167" s="2485"/>
      <c r="S167" s="2485"/>
      <c r="T167" s="2485"/>
      <c r="U167" s="2485"/>
      <c r="V167" s="2485"/>
      <c r="W167" s="2485"/>
    </row>
    <row r="168" spans="2:23" ht="15" customHeight="1" x14ac:dyDescent="0.45">
      <c r="B168" s="234" t="s">
        <v>2277</v>
      </c>
      <c r="C168" s="2476" t="s">
        <v>2278</v>
      </c>
      <c r="D168" s="2476"/>
      <c r="E168" s="2476"/>
      <c r="F168" s="2476"/>
      <c r="G168" s="2476"/>
      <c r="H168" s="2485"/>
      <c r="I168" s="2485"/>
      <c r="J168" s="2485"/>
      <c r="K168" s="2485"/>
      <c r="L168" s="2485"/>
      <c r="M168" s="2485"/>
      <c r="N168" s="2485"/>
      <c r="O168" s="2485"/>
      <c r="P168" s="2485"/>
      <c r="Q168" s="2485"/>
      <c r="R168" s="2485"/>
      <c r="S168" s="2485"/>
      <c r="T168" s="2485"/>
      <c r="U168" s="2485"/>
      <c r="V168" s="2485"/>
      <c r="W168" s="2485"/>
    </row>
    <row r="169" spans="2:23" ht="15" customHeight="1" x14ac:dyDescent="0.45">
      <c r="B169" s="234" t="s">
        <v>419</v>
      </c>
      <c r="C169" s="2476" t="s">
        <v>2279</v>
      </c>
      <c r="D169" s="2476"/>
      <c r="E169" s="2476"/>
      <c r="F169" s="2476"/>
      <c r="G169" s="2476"/>
      <c r="H169" s="2485"/>
      <c r="I169" s="2485"/>
      <c r="J169" s="2485"/>
      <c r="K169" s="2485"/>
      <c r="L169" s="2485"/>
      <c r="M169" s="2485"/>
      <c r="N169" s="2485"/>
      <c r="O169" s="2485"/>
      <c r="P169" s="2485"/>
      <c r="Q169" s="2485"/>
      <c r="R169" s="2485"/>
      <c r="S169" s="2485"/>
      <c r="T169" s="2485"/>
      <c r="U169" s="2485"/>
      <c r="V169" s="2485"/>
      <c r="W169" s="2485"/>
    </row>
    <row r="170" spans="2:23" ht="15" customHeight="1" x14ac:dyDescent="0.45">
      <c r="B170" s="234" t="s">
        <v>422</v>
      </c>
      <c r="C170" s="2476" t="s">
        <v>2280</v>
      </c>
      <c r="D170" s="2476"/>
      <c r="E170" s="2476"/>
      <c r="F170" s="2476"/>
      <c r="G170" s="2476"/>
      <c r="H170" s="2485"/>
      <c r="I170" s="2485"/>
      <c r="J170" s="2485"/>
      <c r="K170" s="2485"/>
      <c r="L170" s="2485"/>
      <c r="M170" s="2485"/>
      <c r="N170" s="2485"/>
      <c r="O170" s="2485"/>
      <c r="P170" s="2485"/>
      <c r="Q170" s="2485"/>
      <c r="R170" s="2485"/>
      <c r="S170" s="2485"/>
      <c r="T170" s="2485"/>
      <c r="U170" s="2485"/>
      <c r="V170" s="2485"/>
      <c r="W170" s="2485"/>
    </row>
    <row r="171" spans="2:23" ht="15" customHeight="1" x14ac:dyDescent="0.45">
      <c r="B171" s="234" t="s">
        <v>425</v>
      </c>
      <c r="C171" s="2476" t="s">
        <v>2281</v>
      </c>
      <c r="D171" s="2476"/>
      <c r="E171" s="2476"/>
      <c r="F171" s="2476"/>
      <c r="G171" s="2476"/>
      <c r="H171" s="2485"/>
      <c r="I171" s="2485"/>
      <c r="J171" s="2485"/>
      <c r="K171" s="2485"/>
      <c r="L171" s="2485"/>
      <c r="M171" s="2485"/>
      <c r="N171" s="2485"/>
      <c r="O171" s="2485"/>
      <c r="P171" s="2485"/>
      <c r="Q171" s="2485"/>
      <c r="R171" s="2485"/>
      <c r="S171" s="2485"/>
      <c r="T171" s="2485"/>
      <c r="U171" s="2485"/>
      <c r="V171" s="2485"/>
      <c r="W171" s="2485"/>
    </row>
    <row r="172" spans="2:23" ht="15" customHeight="1" x14ac:dyDescent="0.45">
      <c r="B172" s="234" t="s">
        <v>428</v>
      </c>
      <c r="C172" s="2476" t="s">
        <v>2282</v>
      </c>
      <c r="D172" s="2476"/>
      <c r="E172" s="2476"/>
      <c r="F172" s="2476"/>
      <c r="G172" s="2476"/>
      <c r="H172" s="2485"/>
      <c r="I172" s="2485"/>
      <c r="J172" s="2485"/>
      <c r="K172" s="2485"/>
      <c r="L172" s="2485"/>
      <c r="M172" s="2485"/>
      <c r="N172" s="2485"/>
      <c r="O172" s="2485"/>
      <c r="P172" s="2485"/>
      <c r="Q172" s="2485"/>
      <c r="R172" s="2485"/>
      <c r="S172" s="2485"/>
      <c r="T172" s="2485"/>
      <c r="U172" s="2485"/>
      <c r="V172" s="2485"/>
      <c r="W172" s="2485"/>
    </row>
    <row r="173" spans="2:23" ht="15" customHeight="1" x14ac:dyDescent="0.45">
      <c r="B173" s="234" t="s">
        <v>431</v>
      </c>
      <c r="C173" s="2476" t="s">
        <v>2283</v>
      </c>
      <c r="D173" s="2476"/>
      <c r="E173" s="2476"/>
      <c r="F173" s="2476"/>
      <c r="G173" s="2476"/>
      <c r="H173" s="2485"/>
      <c r="I173" s="2485"/>
      <c r="J173" s="2485"/>
      <c r="K173" s="2485"/>
      <c r="L173" s="2485"/>
      <c r="M173" s="2485"/>
      <c r="N173" s="2485"/>
      <c r="O173" s="2485"/>
      <c r="P173" s="2485"/>
      <c r="Q173" s="2485"/>
      <c r="R173" s="2485"/>
      <c r="S173" s="2485"/>
      <c r="T173" s="2485"/>
      <c r="U173" s="2485"/>
      <c r="V173" s="2485"/>
      <c r="W173" s="2485"/>
    </row>
    <row r="174" spans="2:23" ht="32.25" customHeight="1" x14ac:dyDescent="0.45">
      <c r="B174" s="234" t="s">
        <v>2284</v>
      </c>
      <c r="C174" s="2476" t="s">
        <v>2285</v>
      </c>
      <c r="D174" s="2476"/>
      <c r="E174" s="2476"/>
      <c r="F174" s="2476"/>
      <c r="G174" s="2476"/>
      <c r="H174" s="2485"/>
      <c r="I174" s="2485"/>
      <c r="J174" s="2485"/>
      <c r="K174" s="2485"/>
      <c r="L174" s="2485"/>
      <c r="M174" s="2485"/>
      <c r="N174" s="2485"/>
      <c r="O174" s="2485"/>
      <c r="P174" s="2485"/>
      <c r="Q174" s="2485"/>
      <c r="R174" s="2485"/>
      <c r="S174" s="2485"/>
      <c r="T174" s="2485"/>
      <c r="U174" s="2485"/>
      <c r="V174" s="2485"/>
      <c r="W174" s="2485"/>
    </row>
    <row r="175" spans="2:23" ht="15" customHeight="1" x14ac:dyDescent="0.45">
      <c r="B175" s="234" t="s">
        <v>2286</v>
      </c>
      <c r="C175" s="2476" t="s">
        <v>2287</v>
      </c>
      <c r="D175" s="2476"/>
      <c r="E175" s="2476"/>
      <c r="F175" s="2476"/>
      <c r="G175" s="2476"/>
      <c r="H175" s="2485"/>
      <c r="I175" s="2485"/>
      <c r="J175" s="2485"/>
      <c r="K175" s="2485"/>
      <c r="L175" s="2485"/>
      <c r="M175" s="2485"/>
      <c r="N175" s="2485"/>
      <c r="O175" s="2485"/>
      <c r="P175" s="2485"/>
      <c r="Q175" s="2485"/>
      <c r="R175" s="2485"/>
      <c r="S175" s="2485"/>
      <c r="T175" s="2485"/>
      <c r="U175" s="2485"/>
      <c r="V175" s="2485"/>
      <c r="W175" s="2485"/>
    </row>
    <row r="176" spans="2:23" ht="15" customHeight="1" x14ac:dyDescent="0.45">
      <c r="B176" s="234" t="s">
        <v>2288</v>
      </c>
      <c r="C176" s="2476" t="s">
        <v>2289</v>
      </c>
      <c r="D176" s="2476"/>
      <c r="E176" s="2476"/>
      <c r="F176" s="2476"/>
      <c r="G176" s="2476"/>
      <c r="H176" s="2485"/>
      <c r="I176" s="2485"/>
      <c r="J176" s="2485"/>
      <c r="K176" s="2485"/>
      <c r="L176" s="2485"/>
      <c r="M176" s="2485"/>
      <c r="N176" s="2485"/>
      <c r="O176" s="2485"/>
      <c r="P176" s="2485"/>
      <c r="Q176" s="2485"/>
      <c r="R176" s="2485"/>
      <c r="S176" s="2485"/>
      <c r="T176" s="2485"/>
      <c r="U176" s="2485"/>
      <c r="V176" s="2485"/>
      <c r="W176" s="2485"/>
    </row>
    <row r="177" spans="2:23" ht="15" customHeight="1" x14ac:dyDescent="0.45">
      <c r="B177" s="234" t="s">
        <v>2290</v>
      </c>
      <c r="C177" s="2476" t="s">
        <v>2291</v>
      </c>
      <c r="D177" s="2476"/>
      <c r="E177" s="2476"/>
      <c r="F177" s="2476"/>
      <c r="G177" s="2476"/>
      <c r="H177" s="2485"/>
      <c r="I177" s="2485"/>
      <c r="J177" s="2485"/>
      <c r="K177" s="2485"/>
      <c r="L177" s="2485"/>
      <c r="M177" s="2485"/>
      <c r="N177" s="2485"/>
      <c r="O177" s="2485"/>
      <c r="P177" s="2485"/>
      <c r="Q177" s="2485"/>
      <c r="R177" s="2485"/>
      <c r="S177" s="2485"/>
      <c r="T177" s="2485"/>
      <c r="U177" s="2485"/>
      <c r="V177" s="2485"/>
      <c r="W177" s="2485"/>
    </row>
    <row r="178" spans="2:23" ht="15" customHeight="1" x14ac:dyDescent="0.45">
      <c r="B178" s="234" t="s">
        <v>2292</v>
      </c>
      <c r="C178" s="2476" t="s">
        <v>2293</v>
      </c>
      <c r="D178" s="2476"/>
      <c r="E178" s="2476"/>
      <c r="F178" s="2476"/>
      <c r="G178" s="2476"/>
      <c r="H178" s="2485"/>
      <c r="I178" s="2485"/>
      <c r="J178" s="2485"/>
      <c r="K178" s="2485"/>
      <c r="L178" s="2485"/>
      <c r="M178" s="2485"/>
      <c r="N178" s="2485"/>
      <c r="O178" s="2485"/>
      <c r="P178" s="2485"/>
      <c r="Q178" s="2485"/>
      <c r="R178" s="2485"/>
      <c r="S178" s="2485"/>
      <c r="T178" s="2485"/>
      <c r="U178" s="2485"/>
      <c r="V178" s="2485"/>
      <c r="W178" s="2485"/>
    </row>
    <row r="179" spans="2:23" ht="15" customHeight="1" x14ac:dyDescent="0.45">
      <c r="B179" s="2487">
        <v>2</v>
      </c>
      <c r="C179" s="2476" t="s">
        <v>2258</v>
      </c>
      <c r="D179" s="2476"/>
      <c r="E179" s="2476"/>
      <c r="F179" s="2476"/>
      <c r="G179" s="2476"/>
      <c r="H179" s="2485"/>
      <c r="I179" s="2485"/>
      <c r="J179" s="2485"/>
      <c r="K179" s="2485"/>
      <c r="L179" s="2485"/>
      <c r="M179" s="2485"/>
      <c r="N179" s="2485"/>
      <c r="O179" s="2485"/>
      <c r="P179" s="2485"/>
      <c r="Q179" s="2485"/>
      <c r="R179" s="2485"/>
      <c r="S179" s="2485"/>
      <c r="T179" s="2485"/>
      <c r="U179" s="2485"/>
      <c r="V179" s="2485"/>
      <c r="W179" s="2485"/>
    </row>
    <row r="180" spans="2:23" ht="38.25" customHeight="1" x14ac:dyDescent="0.45">
      <c r="B180" s="2487"/>
      <c r="C180" s="2476" t="s">
        <v>2294</v>
      </c>
      <c r="D180" s="2476"/>
      <c r="E180" s="2476"/>
      <c r="F180" s="2476"/>
      <c r="G180" s="2476"/>
      <c r="H180" s="2485"/>
      <c r="I180" s="2485"/>
      <c r="J180" s="2485"/>
      <c r="K180" s="2485"/>
      <c r="L180" s="2485"/>
      <c r="M180" s="2485"/>
      <c r="N180" s="2485"/>
      <c r="O180" s="2485"/>
      <c r="P180" s="2485"/>
      <c r="Q180" s="2485"/>
      <c r="R180" s="2485"/>
      <c r="S180" s="2485"/>
      <c r="T180" s="2485"/>
      <c r="U180" s="2485"/>
      <c r="V180" s="2485"/>
      <c r="W180" s="2485"/>
    </row>
    <row r="181" spans="2:23" ht="39" customHeight="1" x14ac:dyDescent="0.45">
      <c r="B181" s="234" t="s">
        <v>435</v>
      </c>
      <c r="C181" s="2476" t="s">
        <v>2295</v>
      </c>
      <c r="D181" s="2476"/>
      <c r="E181" s="2476"/>
      <c r="F181" s="2476"/>
      <c r="G181" s="2476"/>
      <c r="H181" s="2485"/>
      <c r="I181" s="2485"/>
      <c r="J181" s="2485"/>
      <c r="K181" s="2485"/>
      <c r="L181" s="2485"/>
      <c r="M181" s="2485"/>
      <c r="N181" s="2485"/>
      <c r="O181" s="2485"/>
      <c r="P181" s="2485"/>
      <c r="Q181" s="2485"/>
      <c r="R181" s="2485"/>
      <c r="S181" s="2485"/>
      <c r="T181" s="2485"/>
      <c r="U181" s="2485"/>
      <c r="V181" s="2485"/>
      <c r="W181" s="2485"/>
    </row>
    <row r="182" spans="2:23" ht="15" customHeight="1" x14ac:dyDescent="0.45">
      <c r="B182" s="234" t="s">
        <v>2296</v>
      </c>
      <c r="C182" s="2476" t="s">
        <v>2297</v>
      </c>
      <c r="D182" s="2476"/>
      <c r="E182" s="2476"/>
      <c r="F182" s="2476"/>
      <c r="G182" s="2476"/>
      <c r="H182" s="2485"/>
      <c r="I182" s="2485"/>
      <c r="J182" s="2485"/>
      <c r="K182" s="2485"/>
      <c r="L182" s="2485"/>
      <c r="M182" s="2485"/>
      <c r="N182" s="2485"/>
      <c r="O182" s="2485"/>
      <c r="P182" s="2485"/>
      <c r="Q182" s="2485"/>
      <c r="R182" s="2485"/>
      <c r="S182" s="2485"/>
      <c r="T182" s="2485"/>
      <c r="U182" s="2485"/>
      <c r="V182" s="2485"/>
      <c r="W182" s="2485"/>
    </row>
    <row r="183" spans="2:23" ht="15" customHeight="1" x14ac:dyDescent="0.45">
      <c r="B183" s="234" t="s">
        <v>2298</v>
      </c>
      <c r="C183" s="2476" t="s">
        <v>2299</v>
      </c>
      <c r="D183" s="2476"/>
      <c r="E183" s="2476"/>
      <c r="F183" s="2476"/>
      <c r="G183" s="2476"/>
      <c r="H183" s="2485"/>
      <c r="I183" s="2485"/>
      <c r="J183" s="2485"/>
      <c r="K183" s="2485"/>
      <c r="L183" s="2485"/>
      <c r="M183" s="2485"/>
      <c r="N183" s="2485"/>
      <c r="O183" s="2485"/>
      <c r="P183" s="2485"/>
      <c r="Q183" s="2485"/>
      <c r="R183" s="2485"/>
      <c r="S183" s="2485"/>
      <c r="T183" s="2485"/>
      <c r="U183" s="2485"/>
      <c r="V183" s="2485"/>
      <c r="W183" s="2485"/>
    </row>
    <row r="184" spans="2:23" ht="15" customHeight="1" x14ac:dyDescent="0.45">
      <c r="B184" s="234" t="s">
        <v>2300</v>
      </c>
      <c r="C184" s="2476" t="s">
        <v>2301</v>
      </c>
      <c r="D184" s="2476"/>
      <c r="E184" s="2476"/>
      <c r="F184" s="2476"/>
      <c r="G184" s="2476"/>
      <c r="H184" s="2485"/>
      <c r="I184" s="2485"/>
      <c r="J184" s="2485"/>
      <c r="K184" s="2485"/>
      <c r="L184" s="2485"/>
      <c r="M184" s="2485"/>
      <c r="N184" s="2485"/>
      <c r="O184" s="2485"/>
      <c r="P184" s="2485"/>
      <c r="Q184" s="2485"/>
      <c r="R184" s="2485"/>
      <c r="S184" s="2485"/>
      <c r="T184" s="2485"/>
      <c r="U184" s="2485"/>
      <c r="V184" s="2485"/>
      <c r="W184" s="2485"/>
    </row>
    <row r="185" spans="2:23" ht="15" customHeight="1" x14ac:dyDescent="0.45">
      <c r="B185" s="234" t="s">
        <v>438</v>
      </c>
      <c r="C185" s="2476" t="s">
        <v>2302</v>
      </c>
      <c r="D185" s="2476"/>
      <c r="E185" s="2476"/>
      <c r="F185" s="2476"/>
      <c r="G185" s="2476"/>
      <c r="H185" s="2485"/>
      <c r="I185" s="2485"/>
      <c r="J185" s="2485"/>
      <c r="K185" s="2485"/>
      <c r="L185" s="2485"/>
      <c r="M185" s="2485"/>
      <c r="N185" s="2485"/>
      <c r="O185" s="2485"/>
      <c r="P185" s="2485"/>
      <c r="Q185" s="2485"/>
      <c r="R185" s="2485"/>
      <c r="S185" s="2485"/>
      <c r="T185" s="2485"/>
      <c r="U185" s="2485"/>
      <c r="V185" s="2485"/>
      <c r="W185" s="2485"/>
    </row>
    <row r="186" spans="2:23" ht="34.5" customHeight="1" x14ac:dyDescent="0.45">
      <c r="B186" s="234" t="s">
        <v>441</v>
      </c>
      <c r="C186" s="2476" t="s">
        <v>2303</v>
      </c>
      <c r="D186" s="2476"/>
      <c r="E186" s="2476"/>
      <c r="F186" s="2476"/>
      <c r="G186" s="2476"/>
      <c r="H186" s="2485"/>
      <c r="I186" s="2485"/>
      <c r="J186" s="2485"/>
      <c r="K186" s="2485"/>
      <c r="L186" s="2485"/>
      <c r="M186" s="2485"/>
      <c r="N186" s="2485"/>
      <c r="O186" s="2485"/>
      <c r="P186" s="2485"/>
      <c r="Q186" s="2485"/>
      <c r="R186" s="2485"/>
      <c r="S186" s="2485"/>
      <c r="T186" s="2485"/>
      <c r="U186" s="2485"/>
      <c r="V186" s="2485"/>
      <c r="W186" s="2485"/>
    </row>
    <row r="187" spans="2:23" ht="46.5" customHeight="1" x14ac:dyDescent="0.45">
      <c r="B187" s="234" t="s">
        <v>1925</v>
      </c>
      <c r="C187" s="2476" t="s">
        <v>2304</v>
      </c>
      <c r="D187" s="2476"/>
      <c r="E187" s="2476"/>
      <c r="F187" s="2476"/>
      <c r="G187" s="2476"/>
      <c r="H187" s="2485"/>
      <c r="I187" s="2485"/>
      <c r="J187" s="2485"/>
      <c r="K187" s="2485"/>
      <c r="L187" s="2485"/>
      <c r="M187" s="2485"/>
      <c r="N187" s="2485"/>
      <c r="O187" s="2485"/>
      <c r="P187" s="2485"/>
      <c r="Q187" s="2485"/>
      <c r="R187" s="2485"/>
      <c r="S187" s="2485"/>
      <c r="T187" s="2485"/>
      <c r="U187" s="2485"/>
      <c r="V187" s="2485"/>
      <c r="W187" s="2485"/>
    </row>
    <row r="188" spans="2:23" ht="15" customHeight="1" x14ac:dyDescent="0.45">
      <c r="B188" s="234" t="s">
        <v>2200</v>
      </c>
      <c r="C188" s="2476" t="s">
        <v>2305</v>
      </c>
      <c r="D188" s="2476"/>
      <c r="E188" s="2476"/>
      <c r="F188" s="2476"/>
      <c r="G188" s="2476"/>
      <c r="H188" s="2485"/>
      <c r="I188" s="2485"/>
      <c r="J188" s="2485"/>
      <c r="K188" s="2485"/>
      <c r="L188" s="2485"/>
      <c r="M188" s="2485"/>
      <c r="N188" s="2485"/>
      <c r="O188" s="2485"/>
      <c r="P188" s="2485"/>
      <c r="Q188" s="2485"/>
      <c r="R188" s="2485"/>
      <c r="S188" s="2485"/>
      <c r="T188" s="2485"/>
      <c r="U188" s="2485"/>
      <c r="V188" s="2485"/>
      <c r="W188" s="2485"/>
    </row>
    <row r="189" spans="2:23" ht="15" customHeight="1" x14ac:dyDescent="0.45">
      <c r="B189" s="234" t="s">
        <v>2306</v>
      </c>
      <c r="C189" s="2476" t="s">
        <v>2307</v>
      </c>
      <c r="D189" s="2476"/>
      <c r="E189" s="2476"/>
      <c r="F189" s="2476"/>
      <c r="G189" s="2476"/>
      <c r="H189" s="2485"/>
      <c r="I189" s="2485"/>
      <c r="J189" s="2485"/>
      <c r="K189" s="2485"/>
      <c r="L189" s="2485"/>
      <c r="M189" s="2485"/>
      <c r="N189" s="2485"/>
      <c r="O189" s="2485"/>
      <c r="P189" s="2485"/>
      <c r="Q189" s="2485"/>
      <c r="R189" s="2485"/>
      <c r="S189" s="2485"/>
      <c r="T189" s="2485"/>
      <c r="U189" s="2485"/>
      <c r="V189" s="2485"/>
      <c r="W189" s="2485"/>
    </row>
    <row r="190" spans="2:23" ht="15" customHeight="1" x14ac:dyDescent="0.45">
      <c r="B190" s="234" t="s">
        <v>2308</v>
      </c>
      <c r="C190" s="2476" t="s">
        <v>2309</v>
      </c>
      <c r="D190" s="2476"/>
      <c r="E190" s="2476"/>
      <c r="F190" s="2476"/>
      <c r="G190" s="2476"/>
      <c r="H190" s="2485"/>
      <c r="I190" s="2485"/>
      <c r="J190" s="2485"/>
      <c r="K190" s="2485"/>
      <c r="L190" s="2485"/>
      <c r="M190" s="2485"/>
      <c r="N190" s="2485"/>
      <c r="O190" s="2485"/>
      <c r="P190" s="2485"/>
      <c r="Q190" s="2485"/>
      <c r="R190" s="2485"/>
      <c r="S190" s="2485"/>
      <c r="T190" s="2485"/>
      <c r="U190" s="2485"/>
      <c r="V190" s="2485"/>
      <c r="W190" s="2485"/>
    </row>
    <row r="191" spans="2:23" ht="15" customHeight="1" x14ac:dyDescent="0.45">
      <c r="B191" s="234" t="s">
        <v>2310</v>
      </c>
      <c r="C191" s="2476" t="s">
        <v>2311</v>
      </c>
      <c r="D191" s="2476"/>
      <c r="E191" s="2476"/>
      <c r="F191" s="2476"/>
      <c r="G191" s="2476"/>
      <c r="H191" s="2485"/>
      <c r="I191" s="2485"/>
      <c r="J191" s="2485"/>
      <c r="K191" s="2485"/>
      <c r="L191" s="2485"/>
      <c r="M191" s="2485"/>
      <c r="N191" s="2485"/>
      <c r="O191" s="2485"/>
      <c r="P191" s="2485"/>
      <c r="Q191" s="2485"/>
      <c r="R191" s="2485"/>
      <c r="S191" s="2485"/>
      <c r="T191" s="2485"/>
      <c r="U191" s="2485"/>
      <c r="V191" s="2485"/>
      <c r="W191" s="2485"/>
    </row>
    <row r="192" spans="2:23" ht="15" customHeight="1" x14ac:dyDescent="0.45">
      <c r="B192" s="234" t="s">
        <v>2312</v>
      </c>
      <c r="C192" s="2476" t="s">
        <v>2313</v>
      </c>
      <c r="D192" s="2476"/>
      <c r="E192" s="2476"/>
      <c r="F192" s="2476"/>
      <c r="G192" s="2476"/>
      <c r="H192" s="2485"/>
      <c r="I192" s="2485"/>
      <c r="J192" s="2485"/>
      <c r="K192" s="2485"/>
      <c r="L192" s="2485"/>
      <c r="M192" s="2485"/>
      <c r="N192" s="2485"/>
      <c r="O192" s="2485"/>
      <c r="P192" s="2485"/>
      <c r="Q192" s="2485"/>
      <c r="R192" s="2485"/>
      <c r="S192" s="2485"/>
      <c r="T192" s="2485"/>
      <c r="U192" s="2485"/>
      <c r="V192" s="2485"/>
      <c r="W192" s="2485"/>
    </row>
    <row r="193" spans="2:23" ht="15" customHeight="1" x14ac:dyDescent="0.45">
      <c r="B193" s="234" t="s">
        <v>2314</v>
      </c>
      <c r="C193" s="2476" t="s">
        <v>2315</v>
      </c>
      <c r="D193" s="2476"/>
      <c r="E193" s="2476"/>
      <c r="F193" s="2476"/>
      <c r="G193" s="2476"/>
      <c r="H193" s="2485"/>
      <c r="I193" s="2485"/>
      <c r="J193" s="2485"/>
      <c r="K193" s="2485"/>
      <c r="L193" s="2485"/>
      <c r="M193" s="2485"/>
      <c r="N193" s="2485"/>
      <c r="O193" s="2485"/>
      <c r="P193" s="2485"/>
      <c r="Q193" s="2485"/>
      <c r="R193" s="2485"/>
      <c r="S193" s="2485"/>
      <c r="T193" s="2485"/>
      <c r="U193" s="2485"/>
      <c r="V193" s="2485"/>
      <c r="W193" s="2485"/>
    </row>
    <row r="194" spans="2:23" ht="15" customHeight="1" x14ac:dyDescent="0.45">
      <c r="B194" s="234" t="s">
        <v>2316</v>
      </c>
      <c r="C194" s="2476" t="s">
        <v>2317</v>
      </c>
      <c r="D194" s="2476"/>
      <c r="E194" s="2476"/>
      <c r="F194" s="2476"/>
      <c r="G194" s="2476"/>
      <c r="H194" s="2485"/>
      <c r="I194" s="2485"/>
      <c r="J194" s="2485"/>
      <c r="K194" s="2485"/>
      <c r="L194" s="2485"/>
      <c r="M194" s="2485"/>
      <c r="N194" s="2485"/>
      <c r="O194" s="2485"/>
      <c r="P194" s="2485"/>
      <c r="Q194" s="2485"/>
      <c r="R194" s="2485"/>
      <c r="S194" s="2485"/>
      <c r="T194" s="2485"/>
      <c r="U194" s="2485"/>
      <c r="V194" s="2485"/>
      <c r="W194" s="2485"/>
    </row>
    <row r="195" spans="2:23" ht="15" customHeight="1" x14ac:dyDescent="0.45">
      <c r="B195" s="234" t="s">
        <v>2318</v>
      </c>
      <c r="C195" s="2476" t="s">
        <v>2319</v>
      </c>
      <c r="D195" s="2476"/>
      <c r="E195" s="2476"/>
      <c r="F195" s="2476"/>
      <c r="G195" s="2476"/>
      <c r="H195" s="2485"/>
      <c r="I195" s="2485"/>
      <c r="J195" s="2485"/>
      <c r="K195" s="2485"/>
      <c r="L195" s="2485"/>
      <c r="M195" s="2485"/>
      <c r="N195" s="2485"/>
      <c r="O195" s="2485"/>
      <c r="P195" s="2485"/>
      <c r="Q195" s="2485"/>
      <c r="R195" s="2485"/>
      <c r="S195" s="2485"/>
      <c r="T195" s="2485"/>
      <c r="U195" s="2485"/>
      <c r="V195" s="2485"/>
      <c r="W195" s="2485"/>
    </row>
    <row r="196" spans="2:23" ht="15" customHeight="1" x14ac:dyDescent="0.45">
      <c r="B196" s="234">
        <v>3</v>
      </c>
      <c r="C196" s="2476" t="s">
        <v>2320</v>
      </c>
      <c r="D196" s="2476"/>
      <c r="E196" s="2476"/>
      <c r="F196" s="2476"/>
      <c r="G196" s="2476"/>
      <c r="H196" s="2485"/>
      <c r="I196" s="2485"/>
      <c r="J196" s="2485"/>
      <c r="K196" s="2485"/>
      <c r="L196" s="2485"/>
      <c r="M196" s="2485"/>
      <c r="N196" s="2485"/>
      <c r="O196" s="2485"/>
      <c r="P196" s="2485"/>
      <c r="Q196" s="2485"/>
      <c r="R196" s="2485"/>
      <c r="S196" s="2485"/>
      <c r="T196" s="2485"/>
      <c r="U196" s="2485"/>
      <c r="V196" s="2485"/>
      <c r="W196" s="2485"/>
    </row>
    <row r="197" spans="2:23" ht="15" customHeight="1" x14ac:dyDescent="0.45">
      <c r="B197" s="239" t="s">
        <v>445</v>
      </c>
      <c r="C197" s="2474" t="s">
        <v>2321</v>
      </c>
      <c r="D197" s="2474"/>
      <c r="E197" s="2474"/>
      <c r="F197" s="2474"/>
      <c r="G197" s="2474"/>
      <c r="H197" s="2488"/>
      <c r="I197" s="2488"/>
      <c r="J197" s="2488"/>
      <c r="K197" s="2488"/>
      <c r="L197" s="2488"/>
      <c r="M197" s="2488"/>
      <c r="N197" s="2488"/>
      <c r="O197" s="2488"/>
      <c r="P197" s="2488"/>
      <c r="Q197" s="2488"/>
      <c r="R197" s="2488"/>
      <c r="S197" s="2488"/>
      <c r="T197" s="2488"/>
      <c r="U197" s="2488"/>
      <c r="V197" s="2488"/>
      <c r="W197" s="2488"/>
    </row>
    <row r="198" spans="2:23" ht="34.5" customHeight="1" x14ac:dyDescent="0.45">
      <c r="B198" s="239" t="s">
        <v>448</v>
      </c>
      <c r="C198" s="2474" t="s">
        <v>2322</v>
      </c>
      <c r="D198" s="2474"/>
      <c r="E198" s="2474"/>
      <c r="F198" s="2474"/>
      <c r="G198" s="2474"/>
      <c r="H198" s="2488"/>
      <c r="I198" s="2488"/>
      <c r="J198" s="2488"/>
      <c r="K198" s="2488"/>
      <c r="L198" s="2488"/>
      <c r="M198" s="2488"/>
      <c r="N198" s="2488"/>
      <c r="O198" s="2488"/>
      <c r="P198" s="2488"/>
      <c r="Q198" s="2488"/>
      <c r="R198" s="2488"/>
      <c r="S198" s="2488"/>
      <c r="T198" s="2488"/>
      <c r="U198" s="2488"/>
      <c r="V198" s="2488"/>
      <c r="W198" s="2488"/>
    </row>
    <row r="199" spans="2:23" ht="34.5" customHeight="1" x14ac:dyDescent="0.45">
      <c r="B199" s="239" t="s">
        <v>2037</v>
      </c>
      <c r="C199" s="2474" t="s">
        <v>2323</v>
      </c>
      <c r="D199" s="2474"/>
      <c r="E199" s="2474"/>
      <c r="F199" s="2474"/>
      <c r="G199" s="2474"/>
      <c r="H199" s="2488"/>
      <c r="I199" s="2488"/>
      <c r="J199" s="2488"/>
      <c r="K199" s="2488"/>
      <c r="L199" s="2488"/>
      <c r="M199" s="2488"/>
      <c r="N199" s="2488"/>
      <c r="O199" s="2488"/>
      <c r="P199" s="2488"/>
      <c r="Q199" s="2488"/>
      <c r="R199" s="2488"/>
      <c r="S199" s="2488"/>
      <c r="T199" s="2488"/>
      <c r="U199" s="2488"/>
      <c r="V199" s="2488"/>
      <c r="W199" s="2488"/>
    </row>
    <row r="200" spans="2:23" ht="15" customHeight="1" x14ac:dyDescent="0.45">
      <c r="B200" s="239" t="s">
        <v>2324</v>
      </c>
      <c r="C200" s="2474" t="s">
        <v>2325</v>
      </c>
      <c r="D200" s="2474"/>
      <c r="E200" s="2474"/>
      <c r="F200" s="2474"/>
      <c r="G200" s="2474"/>
      <c r="H200" s="2488"/>
      <c r="I200" s="2488"/>
      <c r="J200" s="2488"/>
      <c r="K200" s="2488"/>
      <c r="L200" s="2488"/>
      <c r="M200" s="2488"/>
      <c r="N200" s="2488"/>
      <c r="O200" s="2488"/>
      <c r="P200" s="2488"/>
      <c r="Q200" s="2488"/>
      <c r="R200" s="2488"/>
      <c r="S200" s="2488"/>
      <c r="T200" s="2488"/>
      <c r="U200" s="2488"/>
      <c r="V200" s="2488"/>
      <c r="W200" s="2488"/>
    </row>
    <row r="201" spans="2:23" ht="15" customHeight="1" x14ac:dyDescent="0.45">
      <c r="B201" s="234">
        <v>4</v>
      </c>
      <c r="C201" s="2476" t="s">
        <v>2326</v>
      </c>
      <c r="D201" s="2476"/>
      <c r="E201" s="2476"/>
      <c r="F201" s="2476"/>
      <c r="G201" s="2476"/>
      <c r="H201" s="2485"/>
      <c r="I201" s="2485"/>
      <c r="J201" s="2485"/>
      <c r="K201" s="2485"/>
      <c r="L201" s="2485"/>
      <c r="M201" s="2485"/>
      <c r="N201" s="2485"/>
      <c r="O201" s="2485"/>
      <c r="P201" s="2485"/>
      <c r="Q201" s="2485"/>
      <c r="R201" s="2485"/>
      <c r="S201" s="2485"/>
      <c r="T201" s="2485"/>
      <c r="U201" s="2485"/>
      <c r="V201" s="2485"/>
      <c r="W201" s="2485"/>
    </row>
    <row r="202" spans="2:23" ht="15" customHeight="1" x14ac:dyDescent="0.45">
      <c r="B202" s="239" t="s">
        <v>1601</v>
      </c>
      <c r="C202" s="2474" t="s">
        <v>2327</v>
      </c>
      <c r="D202" s="2474"/>
      <c r="E202" s="2474"/>
      <c r="F202" s="2474"/>
      <c r="G202" s="2474"/>
      <c r="H202" s="2488"/>
      <c r="I202" s="2488"/>
      <c r="J202" s="2488"/>
      <c r="K202" s="2488"/>
      <c r="L202" s="2488"/>
      <c r="M202" s="2488"/>
      <c r="N202" s="2488"/>
      <c r="O202" s="2488"/>
      <c r="P202" s="2488"/>
      <c r="Q202" s="2488"/>
      <c r="R202" s="2488"/>
      <c r="S202" s="2488"/>
      <c r="T202" s="2488"/>
      <c r="U202" s="2488"/>
      <c r="V202" s="2488"/>
      <c r="W202" s="2488"/>
    </row>
    <row r="203" spans="2:23" ht="15" customHeight="1" x14ac:dyDescent="0.45">
      <c r="B203" s="239" t="s">
        <v>1602</v>
      </c>
      <c r="C203" s="2474" t="s">
        <v>2328</v>
      </c>
      <c r="D203" s="2474"/>
      <c r="E203" s="2474"/>
      <c r="F203" s="2474"/>
      <c r="G203" s="2474"/>
      <c r="H203" s="2488"/>
      <c r="I203" s="2488"/>
      <c r="J203" s="2488"/>
      <c r="K203" s="2488"/>
      <c r="L203" s="2488"/>
      <c r="M203" s="2488"/>
      <c r="N203" s="2488"/>
      <c r="O203" s="2488"/>
      <c r="P203" s="2488"/>
      <c r="Q203" s="2488"/>
      <c r="R203" s="2488"/>
      <c r="S203" s="2488"/>
      <c r="T203" s="2488"/>
      <c r="U203" s="2488"/>
      <c r="V203" s="2488"/>
      <c r="W203" s="2488"/>
    </row>
    <row r="204" spans="2:23" ht="35.25" customHeight="1" x14ac:dyDescent="0.45">
      <c r="B204" s="239" t="s">
        <v>2329</v>
      </c>
      <c r="C204" s="2474" t="s">
        <v>2330</v>
      </c>
      <c r="D204" s="2474"/>
      <c r="E204" s="2474"/>
      <c r="F204" s="2474"/>
      <c r="G204" s="2474"/>
      <c r="H204" s="2488"/>
      <c r="I204" s="2488"/>
      <c r="J204" s="2488"/>
      <c r="K204" s="2488"/>
      <c r="L204" s="2488"/>
      <c r="M204" s="2488"/>
      <c r="N204" s="2488"/>
      <c r="O204" s="2488"/>
      <c r="P204" s="2488"/>
      <c r="Q204" s="2488"/>
      <c r="R204" s="2488"/>
      <c r="S204" s="2488"/>
      <c r="T204" s="2488"/>
      <c r="U204" s="2488"/>
      <c r="V204" s="2488"/>
      <c r="W204" s="2488"/>
    </row>
    <row r="205" spans="2:23" ht="33.75" customHeight="1" x14ac:dyDescent="0.45">
      <c r="B205" s="239" t="s">
        <v>2331</v>
      </c>
      <c r="C205" s="2474" t="s">
        <v>2332</v>
      </c>
      <c r="D205" s="2474"/>
      <c r="E205" s="2474"/>
      <c r="F205" s="2474"/>
      <c r="G205" s="2474"/>
      <c r="H205" s="2488"/>
      <c r="I205" s="2488"/>
      <c r="J205" s="2488"/>
      <c r="K205" s="2488"/>
      <c r="L205" s="2488"/>
      <c r="M205" s="2488"/>
      <c r="N205" s="2488"/>
      <c r="O205" s="2488"/>
      <c r="P205" s="2488"/>
      <c r="Q205" s="2488"/>
      <c r="R205" s="2488"/>
      <c r="S205" s="2488"/>
      <c r="T205" s="2488"/>
      <c r="U205" s="2488"/>
      <c r="V205" s="2488"/>
      <c r="W205" s="2488"/>
    </row>
    <row r="206" spans="2:23" ht="15" customHeight="1" x14ac:dyDescent="0.45">
      <c r="B206" s="239" t="s">
        <v>2333</v>
      </c>
      <c r="C206" s="2474" t="s">
        <v>2334</v>
      </c>
      <c r="D206" s="2474"/>
      <c r="E206" s="2474"/>
      <c r="F206" s="2474"/>
      <c r="G206" s="2474"/>
      <c r="H206" s="2488"/>
      <c r="I206" s="2488"/>
      <c r="J206" s="2488"/>
      <c r="K206" s="2488"/>
      <c r="L206" s="2488"/>
      <c r="M206" s="2488"/>
      <c r="N206" s="2488"/>
      <c r="O206" s="2488"/>
      <c r="P206" s="2488"/>
      <c r="Q206" s="2488"/>
      <c r="R206" s="2488"/>
      <c r="S206" s="2488"/>
      <c r="T206" s="2488"/>
      <c r="U206" s="2488"/>
      <c r="V206" s="2488"/>
      <c r="W206" s="2488"/>
    </row>
    <row r="207" spans="2:23" ht="15" customHeight="1" x14ac:dyDescent="0.45">
      <c r="B207" s="234">
        <v>5</v>
      </c>
      <c r="C207" s="2476" t="s">
        <v>679</v>
      </c>
      <c r="D207" s="2476"/>
      <c r="E207" s="2476"/>
      <c r="F207" s="2476"/>
      <c r="G207" s="2476"/>
      <c r="H207" s="2485"/>
      <c r="I207" s="2485"/>
      <c r="J207" s="2485"/>
      <c r="K207" s="2485"/>
      <c r="L207" s="2485"/>
      <c r="M207" s="2485"/>
      <c r="N207" s="2485"/>
      <c r="O207" s="2485"/>
      <c r="P207" s="2485"/>
      <c r="Q207" s="2485"/>
      <c r="R207" s="2485"/>
      <c r="S207" s="2485"/>
      <c r="T207" s="2485"/>
      <c r="U207" s="2485"/>
      <c r="V207" s="2485"/>
      <c r="W207" s="2485"/>
    </row>
    <row r="208" spans="2:23" ht="15" customHeight="1" x14ac:dyDescent="0.45">
      <c r="B208" s="234">
        <v>6</v>
      </c>
      <c r="C208" s="2476" t="s">
        <v>2335</v>
      </c>
      <c r="D208" s="2476"/>
      <c r="E208" s="2476"/>
      <c r="F208" s="2476"/>
      <c r="G208" s="2476"/>
      <c r="H208" s="2485"/>
      <c r="I208" s="2485"/>
      <c r="J208" s="2485"/>
      <c r="K208" s="2485"/>
      <c r="L208" s="2485"/>
      <c r="M208" s="2485"/>
      <c r="N208" s="2485"/>
      <c r="O208" s="2485"/>
      <c r="P208" s="2485"/>
      <c r="Q208" s="2485"/>
      <c r="R208" s="2485"/>
      <c r="S208" s="2485"/>
      <c r="T208" s="2485"/>
      <c r="U208" s="2485"/>
      <c r="V208" s="2485"/>
      <c r="W208" s="2485"/>
    </row>
    <row r="209" spans="2:23" ht="15" customHeight="1" x14ac:dyDescent="0.45">
      <c r="B209" s="234">
        <v>7</v>
      </c>
      <c r="C209" s="2476" t="s">
        <v>2336</v>
      </c>
      <c r="D209" s="2476"/>
      <c r="E209" s="2476"/>
      <c r="F209" s="2476"/>
      <c r="G209" s="2476"/>
      <c r="H209" s="2485"/>
      <c r="I209" s="2485"/>
      <c r="J209" s="2485"/>
      <c r="K209" s="2485"/>
      <c r="L209" s="2485"/>
      <c r="M209" s="2485"/>
      <c r="N209" s="2485"/>
      <c r="O209" s="2485"/>
      <c r="P209" s="2485"/>
      <c r="Q209" s="2485"/>
      <c r="R209" s="2485"/>
      <c r="S209" s="2485"/>
      <c r="T209" s="2485"/>
      <c r="U209" s="2485"/>
      <c r="V209" s="2485"/>
      <c r="W209" s="2485"/>
    </row>
    <row r="210" spans="2:23" ht="15" customHeight="1" x14ac:dyDescent="0.45">
      <c r="B210" s="234">
        <v>8</v>
      </c>
      <c r="C210" s="2476" t="s">
        <v>2337</v>
      </c>
      <c r="D210" s="2476"/>
      <c r="E210" s="2476"/>
      <c r="F210" s="2476"/>
      <c r="G210" s="2476"/>
      <c r="H210" s="2485"/>
      <c r="I210" s="2485"/>
      <c r="J210" s="2485"/>
      <c r="K210" s="2485"/>
      <c r="L210" s="2485"/>
      <c r="M210" s="2485"/>
      <c r="N210" s="2485"/>
      <c r="O210" s="2485"/>
      <c r="P210" s="2485"/>
      <c r="Q210" s="2485"/>
      <c r="R210" s="2485"/>
      <c r="S210" s="2485"/>
      <c r="T210" s="2485"/>
      <c r="U210" s="2485"/>
      <c r="V210" s="2485"/>
      <c r="W210" s="2485"/>
    </row>
    <row r="211" spans="2:23" ht="15" customHeight="1" x14ac:dyDescent="0.45">
      <c r="B211" s="234">
        <v>9</v>
      </c>
      <c r="C211" s="2476" t="s">
        <v>2338</v>
      </c>
      <c r="D211" s="2476"/>
      <c r="E211" s="2476"/>
      <c r="F211" s="2476"/>
      <c r="G211" s="2476"/>
      <c r="H211" s="2485"/>
      <c r="I211" s="2485"/>
      <c r="J211" s="2485"/>
      <c r="K211" s="2485"/>
      <c r="L211" s="2485"/>
      <c r="M211" s="2485"/>
      <c r="N211" s="2485"/>
      <c r="O211" s="2485"/>
      <c r="P211" s="2485"/>
      <c r="Q211" s="2485"/>
      <c r="R211" s="2485"/>
      <c r="S211" s="2485"/>
      <c r="T211" s="2485"/>
      <c r="U211" s="2485"/>
      <c r="V211" s="2485"/>
      <c r="W211" s="2485"/>
    </row>
    <row r="212" spans="2:23" ht="15" customHeight="1" x14ac:dyDescent="0.45">
      <c r="B212" s="239" t="s">
        <v>2220</v>
      </c>
      <c r="C212" s="2474" t="s">
        <v>2134</v>
      </c>
      <c r="D212" s="2474"/>
      <c r="E212" s="2474"/>
      <c r="F212" s="2474"/>
      <c r="G212" s="2474"/>
      <c r="H212" s="2488"/>
      <c r="I212" s="2488"/>
      <c r="J212" s="2488"/>
      <c r="K212" s="2488"/>
      <c r="L212" s="2488"/>
      <c r="M212" s="2488"/>
      <c r="N212" s="2488"/>
      <c r="O212" s="2488"/>
      <c r="P212" s="2488"/>
      <c r="Q212" s="2488"/>
      <c r="R212" s="2488"/>
      <c r="S212" s="2488"/>
      <c r="T212" s="2488"/>
      <c r="U212" s="2488"/>
      <c r="V212" s="2488"/>
      <c r="W212" s="2488"/>
    </row>
    <row r="213" spans="2:23" ht="15" customHeight="1" x14ac:dyDescent="0.45">
      <c r="B213" s="239" t="s">
        <v>2339</v>
      </c>
      <c r="C213" s="2474" t="s">
        <v>2224</v>
      </c>
      <c r="D213" s="2474"/>
      <c r="E213" s="2474"/>
      <c r="F213" s="2474"/>
      <c r="G213" s="2474"/>
      <c r="H213" s="2488"/>
      <c r="I213" s="2488"/>
      <c r="J213" s="2488"/>
      <c r="K213" s="2488"/>
      <c r="L213" s="2488"/>
      <c r="M213" s="2488"/>
      <c r="N213" s="2488"/>
      <c r="O213" s="2488"/>
      <c r="P213" s="2488"/>
      <c r="Q213" s="2488"/>
      <c r="R213" s="2488"/>
      <c r="S213" s="2488"/>
      <c r="T213" s="2488"/>
      <c r="U213" s="2488"/>
      <c r="V213" s="2488"/>
      <c r="W213" s="2488"/>
    </row>
    <row r="214" spans="2:23" ht="15" customHeight="1" x14ac:dyDescent="0.45">
      <c r="B214" s="234">
        <v>10</v>
      </c>
      <c r="C214" s="2476" t="s">
        <v>2225</v>
      </c>
      <c r="D214" s="2476"/>
      <c r="E214" s="2476"/>
      <c r="F214" s="2476"/>
      <c r="G214" s="2476"/>
      <c r="H214" s="2485"/>
      <c r="I214" s="2485"/>
      <c r="J214" s="2485"/>
      <c r="K214" s="2485"/>
      <c r="L214" s="2485"/>
      <c r="M214" s="2485"/>
      <c r="N214" s="2485"/>
      <c r="O214" s="2485"/>
      <c r="P214" s="2485"/>
      <c r="Q214" s="2485"/>
      <c r="R214" s="2485"/>
      <c r="S214" s="2485"/>
      <c r="T214" s="2485"/>
      <c r="U214" s="2485"/>
      <c r="V214" s="2485"/>
      <c r="W214" s="2485"/>
    </row>
    <row r="215" spans="2:23" ht="70.5" customHeight="1" x14ac:dyDescent="0.45">
      <c r="B215" s="234">
        <v>11</v>
      </c>
      <c r="C215" s="2476" t="s">
        <v>2340</v>
      </c>
      <c r="D215" s="2476"/>
      <c r="E215" s="2476"/>
      <c r="F215" s="2476"/>
      <c r="G215" s="2476"/>
      <c r="H215" s="2485"/>
      <c r="I215" s="2485"/>
      <c r="J215" s="2485"/>
      <c r="K215" s="2485"/>
      <c r="L215" s="2485"/>
      <c r="M215" s="2485"/>
      <c r="N215" s="2485"/>
      <c r="O215" s="2485"/>
      <c r="P215" s="2485"/>
      <c r="Q215" s="2485"/>
      <c r="R215" s="2485"/>
      <c r="S215" s="2485"/>
      <c r="T215" s="2485"/>
      <c r="U215" s="2485"/>
      <c r="V215" s="2485"/>
      <c r="W215" s="2485"/>
    </row>
    <row r="216" spans="2:23" ht="87" customHeight="1" x14ac:dyDescent="0.45">
      <c r="B216" s="234">
        <v>12</v>
      </c>
      <c r="C216" s="2476" t="s">
        <v>2341</v>
      </c>
      <c r="D216" s="2476"/>
      <c r="E216" s="2476"/>
      <c r="F216" s="2476"/>
      <c r="G216" s="2476"/>
      <c r="H216" s="2485"/>
      <c r="I216" s="2485"/>
      <c r="J216" s="2485"/>
      <c r="K216" s="2485"/>
      <c r="L216" s="2485"/>
      <c r="M216" s="2485"/>
      <c r="N216" s="2485"/>
      <c r="O216" s="2485"/>
      <c r="P216" s="2485"/>
      <c r="Q216" s="2485"/>
      <c r="R216" s="2485"/>
      <c r="S216" s="2485"/>
      <c r="T216" s="2485"/>
      <c r="U216" s="2485"/>
      <c r="V216" s="2485"/>
      <c r="W216" s="2485"/>
    </row>
    <row r="217" spans="2:23" ht="34.5" customHeight="1" x14ac:dyDescent="0.45">
      <c r="B217" s="234">
        <v>13</v>
      </c>
      <c r="C217" s="2476" t="s">
        <v>2342</v>
      </c>
      <c r="D217" s="2476"/>
      <c r="E217" s="2476"/>
      <c r="F217" s="2476"/>
      <c r="G217" s="2476"/>
      <c r="H217" s="2485"/>
      <c r="I217" s="2485"/>
      <c r="J217" s="2485"/>
      <c r="K217" s="2485"/>
      <c r="L217" s="2485"/>
      <c r="M217" s="2485"/>
      <c r="N217" s="2485"/>
      <c r="O217" s="2485"/>
      <c r="P217" s="2485"/>
      <c r="Q217" s="2485"/>
      <c r="R217" s="2485"/>
      <c r="S217" s="2485"/>
      <c r="T217" s="2485"/>
      <c r="U217" s="2485"/>
      <c r="V217" s="2485"/>
      <c r="W217" s="2485"/>
    </row>
    <row r="218" spans="2:23" ht="15" customHeight="1" x14ac:dyDescent="0.45">
      <c r="B218" s="239" t="s">
        <v>2343</v>
      </c>
      <c r="C218" s="2474" t="s">
        <v>2231</v>
      </c>
      <c r="D218" s="2474"/>
      <c r="E218" s="2474"/>
      <c r="F218" s="2474"/>
      <c r="G218" s="2474"/>
      <c r="H218" s="2488"/>
      <c r="I218" s="2488"/>
      <c r="J218" s="2488"/>
      <c r="K218" s="2488"/>
      <c r="L218" s="2488"/>
      <c r="M218" s="2488"/>
      <c r="N218" s="2488"/>
      <c r="O218" s="2488"/>
      <c r="P218" s="2488"/>
      <c r="Q218" s="2488"/>
      <c r="R218" s="2488"/>
      <c r="S218" s="2488"/>
      <c r="T218" s="2488"/>
      <c r="U218" s="2488"/>
      <c r="V218" s="2488"/>
      <c r="W218" s="2488"/>
    </row>
    <row r="219" spans="2:23" ht="15" customHeight="1" x14ac:dyDescent="0.45">
      <c r="B219" s="244"/>
      <c r="C219" s="2474" t="s">
        <v>2232</v>
      </c>
      <c r="D219" s="2474"/>
      <c r="E219" s="2474"/>
      <c r="F219" s="2474"/>
      <c r="G219" s="2474"/>
      <c r="H219" s="2488"/>
      <c r="I219" s="2488"/>
      <c r="J219" s="2488"/>
      <c r="K219" s="2488"/>
      <c r="L219" s="2488"/>
      <c r="M219" s="2488"/>
      <c r="N219" s="2488"/>
      <c r="O219" s="2488"/>
      <c r="P219" s="2488"/>
      <c r="Q219" s="2488"/>
      <c r="R219" s="2488"/>
      <c r="S219" s="2488"/>
      <c r="T219" s="2488"/>
      <c r="U219" s="2488"/>
      <c r="V219" s="2488"/>
      <c r="W219" s="2488"/>
    </row>
    <row r="220" spans="2:23" ht="15" customHeight="1" x14ac:dyDescent="0.45">
      <c r="B220" s="239" t="s">
        <v>2344</v>
      </c>
      <c r="C220" s="2474" t="s">
        <v>2233</v>
      </c>
      <c r="D220" s="2474"/>
      <c r="E220" s="2474"/>
      <c r="F220" s="2474"/>
      <c r="G220" s="2474"/>
      <c r="H220" s="2488"/>
      <c r="I220" s="2488"/>
      <c r="J220" s="2488"/>
      <c r="K220" s="2488"/>
      <c r="L220" s="2488"/>
      <c r="M220" s="2488"/>
      <c r="N220" s="2488"/>
      <c r="O220" s="2488"/>
      <c r="P220" s="2488"/>
      <c r="Q220" s="2488"/>
      <c r="R220" s="2488"/>
      <c r="S220" s="2488"/>
      <c r="T220" s="2488"/>
      <c r="U220" s="2488"/>
      <c r="V220" s="2488"/>
      <c r="W220" s="2488"/>
    </row>
    <row r="221" spans="2:23" ht="15" customHeight="1" x14ac:dyDescent="0.45">
      <c r="B221" s="239" t="s">
        <v>2345</v>
      </c>
      <c r="C221" s="2474" t="s">
        <v>2234</v>
      </c>
      <c r="D221" s="2474"/>
      <c r="E221" s="2474"/>
      <c r="F221" s="2474"/>
      <c r="G221" s="2474"/>
      <c r="H221" s="2488"/>
      <c r="I221" s="2488"/>
      <c r="J221" s="2488"/>
      <c r="K221" s="2488"/>
      <c r="L221" s="2488"/>
      <c r="M221" s="2488"/>
      <c r="N221" s="2488"/>
      <c r="O221" s="2488"/>
      <c r="P221" s="2488"/>
      <c r="Q221" s="2488"/>
      <c r="R221" s="2488"/>
      <c r="S221" s="2488"/>
      <c r="T221" s="2488"/>
      <c r="U221" s="2488"/>
      <c r="V221" s="2488"/>
      <c r="W221" s="2488"/>
    </row>
    <row r="222" spans="2:23" ht="15" customHeight="1" x14ac:dyDescent="0.45">
      <c r="B222" s="239" t="s">
        <v>2346</v>
      </c>
      <c r="C222" s="2474" t="s">
        <v>2235</v>
      </c>
      <c r="D222" s="2474"/>
      <c r="E222" s="2474"/>
      <c r="F222" s="2474"/>
      <c r="G222" s="2474"/>
      <c r="H222" s="2488"/>
      <c r="I222" s="2488"/>
      <c r="J222" s="2488"/>
      <c r="K222" s="2488"/>
      <c r="L222" s="2488"/>
      <c r="M222" s="2488"/>
      <c r="N222" s="2488"/>
      <c r="O222" s="2488"/>
      <c r="P222" s="2488"/>
      <c r="Q222" s="2488"/>
      <c r="R222" s="2488"/>
      <c r="S222" s="2488"/>
      <c r="T222" s="2488"/>
      <c r="U222" s="2488"/>
      <c r="V222" s="2488"/>
      <c r="W222" s="2488"/>
    </row>
    <row r="223" spans="2:23" ht="99" customHeight="1" x14ac:dyDescent="0.45">
      <c r="B223" s="234" t="s">
        <v>2347</v>
      </c>
      <c r="C223" s="2476" t="s">
        <v>2348</v>
      </c>
      <c r="D223" s="2476"/>
      <c r="E223" s="2476"/>
      <c r="F223" s="2476"/>
      <c r="G223" s="2476"/>
      <c r="H223" s="2485"/>
      <c r="I223" s="2485"/>
      <c r="J223" s="2485"/>
      <c r="K223" s="2485"/>
      <c r="L223" s="2485"/>
      <c r="M223" s="2485"/>
      <c r="N223" s="2485"/>
      <c r="O223" s="2485"/>
      <c r="P223" s="2485"/>
      <c r="Q223" s="2485"/>
      <c r="R223" s="2485"/>
      <c r="S223" s="2485"/>
      <c r="T223" s="2485"/>
      <c r="U223" s="2485"/>
      <c r="V223" s="2485"/>
      <c r="W223" s="2485"/>
    </row>
    <row r="224" spans="2:23" x14ac:dyDescent="0.45">
      <c r="B224" s="234">
        <v>15</v>
      </c>
      <c r="C224" s="2476" t="s">
        <v>2238</v>
      </c>
      <c r="D224" s="2476"/>
      <c r="E224" s="2476"/>
      <c r="F224" s="2476"/>
      <c r="G224" s="2476"/>
      <c r="H224" s="2485"/>
      <c r="I224" s="2485"/>
      <c r="J224" s="2485"/>
      <c r="K224" s="2485"/>
      <c r="L224" s="2485"/>
      <c r="M224" s="2485"/>
      <c r="N224" s="2485"/>
      <c r="O224" s="2485"/>
      <c r="P224" s="2485"/>
      <c r="Q224" s="2485"/>
      <c r="R224" s="2485"/>
      <c r="S224" s="2485"/>
      <c r="T224" s="2485"/>
      <c r="U224" s="2485"/>
      <c r="V224" s="2485"/>
      <c r="W224" s="2485"/>
    </row>
    <row r="225" spans="2:23" ht="15" customHeight="1" x14ac:dyDescent="0.45">
      <c r="B225" s="239" t="s">
        <v>2138</v>
      </c>
      <c r="C225" s="2474" t="s">
        <v>2264</v>
      </c>
      <c r="D225" s="2474"/>
      <c r="E225" s="2474"/>
      <c r="F225" s="2474"/>
      <c r="G225" s="2474"/>
      <c r="H225" s="2488"/>
      <c r="I225" s="2488"/>
      <c r="J225" s="2488"/>
      <c r="K225" s="2488"/>
      <c r="L225" s="2488"/>
      <c r="M225" s="2488"/>
      <c r="N225" s="2488"/>
      <c r="O225" s="2488"/>
      <c r="P225" s="2488"/>
      <c r="Q225" s="2488"/>
      <c r="R225" s="2488"/>
      <c r="S225" s="2488"/>
      <c r="T225" s="2488"/>
      <c r="U225" s="2488"/>
      <c r="V225" s="2488"/>
      <c r="W225" s="2488"/>
    </row>
    <row r="226" spans="2:23" ht="15" customHeight="1" x14ac:dyDescent="0.45">
      <c r="B226" s="239" t="s">
        <v>2139</v>
      </c>
      <c r="C226" s="2474" t="s">
        <v>2264</v>
      </c>
      <c r="D226" s="2474"/>
      <c r="E226" s="2474"/>
      <c r="F226" s="2474"/>
      <c r="G226" s="2474"/>
      <c r="H226" s="2488"/>
      <c r="I226" s="2488"/>
      <c r="J226" s="2488"/>
      <c r="K226" s="2488"/>
      <c r="L226" s="2488"/>
      <c r="M226" s="2488"/>
      <c r="N226" s="2488"/>
      <c r="O226" s="2488"/>
      <c r="P226" s="2488"/>
      <c r="Q226" s="2488"/>
      <c r="R226" s="2488"/>
      <c r="S226" s="2488"/>
      <c r="T226" s="2488"/>
      <c r="U226" s="2488"/>
      <c r="V226" s="2488"/>
      <c r="W226" s="2488"/>
    </row>
    <row r="227" spans="2:23" ht="15" customHeight="1" x14ac:dyDescent="0.45">
      <c r="B227" s="239" t="s">
        <v>2140</v>
      </c>
      <c r="C227" s="2474" t="s">
        <v>2267</v>
      </c>
      <c r="D227" s="2474"/>
      <c r="E227" s="2474"/>
      <c r="F227" s="2474"/>
      <c r="G227" s="2474"/>
      <c r="H227" s="2488"/>
      <c r="I227" s="2488"/>
      <c r="J227" s="2488"/>
      <c r="K227" s="2488"/>
      <c r="L227" s="2488"/>
      <c r="M227" s="2488"/>
      <c r="N227" s="2488"/>
      <c r="O227" s="2488"/>
      <c r="P227" s="2488"/>
      <c r="Q227" s="2488"/>
      <c r="R227" s="2488"/>
      <c r="S227" s="2488"/>
      <c r="T227" s="2488"/>
      <c r="U227" s="2488"/>
      <c r="V227" s="2488"/>
      <c r="W227" s="2488"/>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9" t="s">
        <v>405</v>
      </c>
      <c r="C230" s="2489"/>
      <c r="D230" s="2489"/>
      <c r="E230" s="2489"/>
      <c r="P230" s="2490" t="s">
        <v>2350</v>
      </c>
      <c r="Q230" s="2490"/>
      <c r="R230" s="2490"/>
      <c r="S230" s="2490"/>
      <c r="T230" s="2490"/>
      <c r="U230" s="2490"/>
      <c r="V230" s="2490"/>
      <c r="W230" s="2490"/>
    </row>
    <row r="231" spans="2:23" ht="17.5" x14ac:dyDescent="0.45">
      <c r="B231" s="2491" t="s">
        <v>2351</v>
      </c>
      <c r="C231" s="2491"/>
      <c r="D231" s="2491"/>
      <c r="E231" s="2491"/>
      <c r="P231" s="2489" t="s">
        <v>2352</v>
      </c>
      <c r="Q231" s="2489"/>
      <c r="R231" s="2489"/>
      <c r="S231" s="2489"/>
      <c r="T231" s="2489"/>
      <c r="U231" s="2489"/>
      <c r="V231" s="2489"/>
      <c r="W231" s="2489"/>
    </row>
    <row r="232" spans="2:23" ht="17.5" x14ac:dyDescent="0.45">
      <c r="B232" s="2491" t="s">
        <v>2353</v>
      </c>
      <c r="C232" s="2491"/>
      <c r="D232" s="2491"/>
      <c r="E232" s="2491"/>
      <c r="P232" s="2490" t="s">
        <v>403</v>
      </c>
      <c r="Q232" s="2490"/>
      <c r="R232" s="2490"/>
      <c r="S232" s="2490"/>
      <c r="T232" s="2490"/>
      <c r="U232" s="2490"/>
      <c r="V232" s="2490"/>
      <c r="W232" s="249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9">
        <f>KB_GD</f>
        <v>0</v>
      </c>
      <c r="Q239" s="2489"/>
      <c r="R239" s="2489"/>
      <c r="S239" s="2489"/>
      <c r="T239" s="2489"/>
      <c r="U239" s="2489"/>
      <c r="V239" s="2489"/>
      <c r="W239" s="2489"/>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73" t="s">
        <v>370</v>
      </c>
      <c r="F6" s="2373"/>
      <c r="G6" s="2373"/>
      <c r="H6" s="2373"/>
      <c r="I6" s="2373"/>
    </row>
    <row r="7" spans="5:9" ht="9" customHeight="1" x14ac:dyDescent="0.45">
      <c r="E7" s="2394" t="s">
        <v>408</v>
      </c>
      <c r="F7" s="2394"/>
      <c r="G7" s="2394"/>
      <c r="H7" s="2394"/>
      <c r="I7" s="2394"/>
    </row>
    <row r="8" spans="5:9" ht="9.75" customHeight="1" x14ac:dyDescent="0.45"/>
    <row r="9" spans="5:9" ht="21" x14ac:dyDescent="0.55000000000000004">
      <c r="E9" s="2374" t="s">
        <v>1582</v>
      </c>
      <c r="F9" s="2374"/>
      <c r="G9" s="2374"/>
      <c r="H9" s="2374"/>
      <c r="I9" s="2374"/>
    </row>
    <row r="10" spans="5:9" x14ac:dyDescent="0.45">
      <c r="E10" s="2375" t="s">
        <v>4172</v>
      </c>
      <c r="F10" s="2375"/>
      <c r="G10" s="2375"/>
      <c r="H10" s="2375"/>
      <c r="I10" s="2375"/>
    </row>
    <row r="11" spans="5:9" ht="16.5" x14ac:dyDescent="0.45">
      <c r="E11" s="2376" t="str">
        <f>"[01] Kỳ tính thuế: Năm "&amp;YEAR(KB_Den)</f>
        <v>[01] Kỳ tính thuế: Năm 2026</v>
      </c>
      <c r="F11" s="2376"/>
      <c r="G11" s="2376"/>
      <c r="H11" s="2376"/>
      <c r="I11" s="2376"/>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COUNTA(PL_051!$C$23:$C$24)+COUNTA(PL_052!$C$20:$C$21)</f>
        <v>0</v>
      </c>
    </row>
    <row r="27" spans="5:9" x14ac:dyDescent="0.45">
      <c r="E27" s="2493"/>
      <c r="F27" s="906" t="s">
        <v>4152</v>
      </c>
      <c r="G27" s="873" t="s">
        <v>78</v>
      </c>
      <c r="H27" s="2063"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73" t="s">
        <v>370</v>
      </c>
      <c r="F6" s="2373"/>
      <c r="G6" s="2373"/>
      <c r="H6" s="2373"/>
      <c r="I6" s="2373"/>
    </row>
    <row r="7" spans="5:9" x14ac:dyDescent="0.45">
      <c r="E7" s="2394" t="s">
        <v>408</v>
      </c>
      <c r="F7" s="2394"/>
      <c r="G7" s="2394"/>
      <c r="H7" s="2394"/>
      <c r="I7" s="2394"/>
    </row>
    <row r="9" spans="5:9" ht="21" x14ac:dyDescent="0.55000000000000004">
      <c r="E9" s="2374" t="s">
        <v>4145</v>
      </c>
      <c r="F9" s="2374"/>
      <c r="G9" s="2374"/>
      <c r="H9" s="2374"/>
      <c r="I9" s="2374"/>
    </row>
    <row r="10" spans="5:9" x14ac:dyDescent="0.45">
      <c r="E10" s="2495" t="s">
        <v>4146</v>
      </c>
      <c r="F10" s="2375"/>
      <c r="G10" s="2375"/>
      <c r="H10" s="2375"/>
      <c r="I10" s="2375"/>
    </row>
    <row r="11" spans="5:9" ht="16.5" x14ac:dyDescent="0.45">
      <c r="E11" s="2376" t="str">
        <f>"[01] Kỳ tính thuế: "&amp;IF('05KK_02KK'!$G$95="tháng","Tháng ","Quý ")&amp;'05KK_02KK'!$G$96&amp;" năm "&amp;YEAR(KB_Den)</f>
        <v>[01] Kỳ tính thuế: Quý III năm 2026</v>
      </c>
      <c r="F11" s="2376"/>
      <c r="G11" s="2376"/>
      <c r="H11" s="2376"/>
      <c r="I11" s="2376"/>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4493</v>
      </c>
      <c r="F50" s="853" t="s">
        <v>4167</v>
      </c>
      <c r="G50" s="860" t="s">
        <v>666</v>
      </c>
      <c r="H50" s="854" t="s">
        <v>1600</v>
      </c>
      <c r="I50" s="905"/>
    </row>
    <row r="51" spans="5:9" x14ac:dyDescent="0.45">
      <c r="E51" s="904" t="s">
        <v>4494</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4495</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6" t="s">
        <v>1583</v>
      </c>
      <c r="F10" s="2496"/>
      <c r="G10" s="2496"/>
      <c r="H10" s="2496"/>
      <c r="I10" s="2496"/>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7" t="s">
        <v>1658</v>
      </c>
      <c r="F104" s="2496"/>
      <c r="G104" s="2496"/>
      <c r="H104" s="2496"/>
      <c r="I104" s="2496"/>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76" t="str">
        <f>"[01] Kỳ tính thuế: Năm "&amp;KB_Nam</f>
        <v>[01] Kỳ tính thuế: Năm 2026</v>
      </c>
      <c r="C8" s="2376"/>
      <c r="D8" s="2376"/>
      <c r="E8" s="2376"/>
      <c r="F8" s="2376"/>
      <c r="G8" s="2376"/>
      <c r="H8" s="2376"/>
      <c r="I8" s="2376"/>
      <c r="J8" s="2376"/>
      <c r="K8" s="2376"/>
      <c r="L8" s="2376"/>
      <c r="M8" s="2376"/>
      <c r="N8" s="2376"/>
      <c r="O8" s="2376"/>
      <c r="P8" s="2376"/>
      <c r="Q8" s="2376"/>
      <c r="R8" s="2376"/>
      <c r="S8" s="2376"/>
      <c r="T8" s="2376"/>
    </row>
    <row r="9" spans="2:20" ht="16.5" x14ac:dyDescent="0.45">
      <c r="B9" s="2504" t="s">
        <v>1617</v>
      </c>
      <c r="C9" s="2376"/>
      <c r="D9" s="2376"/>
      <c r="E9" s="2376"/>
      <c r="F9" s="2376"/>
      <c r="G9" s="2376"/>
      <c r="H9" s="2376"/>
      <c r="I9" s="2376"/>
      <c r="J9" s="2376"/>
      <c r="K9" s="2376"/>
      <c r="L9" s="2376"/>
      <c r="M9" s="2376"/>
      <c r="N9" s="2376"/>
      <c r="O9" s="2376"/>
      <c r="P9" s="2376"/>
      <c r="Q9" s="2376"/>
      <c r="R9" s="2376"/>
      <c r="S9" s="2376"/>
      <c r="T9" s="237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3"/>
      <c r="C16" s="2384"/>
      <c r="D16" s="2384"/>
      <c r="E16" s="2384"/>
      <c r="F16" s="2384"/>
      <c r="G16" s="2384"/>
      <c r="H16" s="2384"/>
      <c r="I16" s="2384"/>
      <c r="J16" s="2384"/>
      <c r="K16" s="2384"/>
      <c r="L16" s="2384"/>
      <c r="M16" s="2384"/>
      <c r="N16" s="2384"/>
      <c r="O16" s="2384"/>
      <c r="P16" s="2384"/>
      <c r="Q16" s="2384"/>
      <c r="R16" s="2384"/>
      <c r="S16" s="2384"/>
      <c r="T16" s="2385"/>
    </row>
    <row r="17" spans="2:20" x14ac:dyDescent="0.45">
      <c r="B17" s="2383"/>
      <c r="C17" s="2384"/>
      <c r="D17" s="2384"/>
      <c r="E17" s="2384"/>
      <c r="F17" s="2384"/>
      <c r="G17" s="2384" t="s">
        <v>503</v>
      </c>
      <c r="H17" s="2384" t="s">
        <v>1628</v>
      </c>
      <c r="I17" s="2384"/>
      <c r="J17" s="2384" t="s">
        <v>1659</v>
      </c>
      <c r="K17" s="2384" t="s">
        <v>1629</v>
      </c>
      <c r="L17" s="2384" t="s">
        <v>1630</v>
      </c>
      <c r="M17" s="2384" t="s">
        <v>1631</v>
      </c>
      <c r="N17" s="2384" t="s">
        <v>1632</v>
      </c>
      <c r="O17" s="2384"/>
      <c r="P17" s="2384"/>
      <c r="Q17" s="2384"/>
      <c r="R17" s="2384" t="s">
        <v>1633</v>
      </c>
      <c r="S17" s="2384" t="s">
        <v>1634</v>
      </c>
      <c r="T17" s="2385" t="s">
        <v>1635</v>
      </c>
    </row>
    <row r="18" spans="2:20" x14ac:dyDescent="0.45">
      <c r="B18" s="2383"/>
      <c r="C18" s="2384"/>
      <c r="D18" s="2384"/>
      <c r="E18" s="2384"/>
      <c r="F18" s="2384"/>
      <c r="G18" s="2384"/>
      <c r="H18" s="2384"/>
      <c r="I18" s="2384"/>
      <c r="J18" s="2384"/>
      <c r="K18" s="2384"/>
      <c r="L18" s="2384"/>
      <c r="M18" s="2384"/>
      <c r="N18" s="2384"/>
      <c r="O18" s="2384"/>
      <c r="P18" s="2384"/>
      <c r="Q18" s="2384"/>
      <c r="R18" s="2384"/>
      <c r="S18" s="2384"/>
      <c r="T18" s="2385"/>
    </row>
    <row r="19" spans="2:20" x14ac:dyDescent="0.45">
      <c r="B19" s="2383"/>
      <c r="C19" s="2384"/>
      <c r="D19" s="2384"/>
      <c r="E19" s="2384"/>
      <c r="F19" s="2384"/>
      <c r="G19" s="2384"/>
      <c r="H19" s="2384" t="s">
        <v>1636</v>
      </c>
      <c r="I19" s="2384" t="s">
        <v>1637</v>
      </c>
      <c r="J19" s="2384"/>
      <c r="K19" s="2384"/>
      <c r="L19" s="2384"/>
      <c r="M19" s="2384"/>
      <c r="N19" s="2384"/>
      <c r="O19" s="2384"/>
      <c r="P19" s="2384"/>
      <c r="Q19" s="2384"/>
      <c r="R19" s="2384"/>
      <c r="S19" s="2384"/>
      <c r="T19" s="2385"/>
    </row>
    <row r="20" spans="2:20" x14ac:dyDescent="0.45">
      <c r="B20" s="2383"/>
      <c r="C20" s="2384"/>
      <c r="D20" s="2384"/>
      <c r="E20" s="2384"/>
      <c r="F20" s="2384"/>
      <c r="G20" s="2384"/>
      <c r="H20" s="2384"/>
      <c r="I20" s="2384"/>
      <c r="J20" s="2384"/>
      <c r="K20" s="2384"/>
      <c r="L20" s="2384"/>
      <c r="M20" s="2384"/>
      <c r="N20" s="2384"/>
      <c r="O20" s="2384"/>
      <c r="P20" s="2384"/>
      <c r="Q20" s="2384"/>
      <c r="R20" s="2384"/>
      <c r="S20" s="2384"/>
      <c r="T20" s="2385"/>
    </row>
    <row r="21" spans="2:20" x14ac:dyDescent="0.45">
      <c r="B21" s="2215"/>
      <c r="C21" s="2211"/>
      <c r="D21" s="2211"/>
      <c r="E21" s="2211"/>
      <c r="F21" s="2211"/>
      <c r="G21" s="2211"/>
      <c r="H21" s="2211"/>
      <c r="I21" s="2211"/>
      <c r="J21" s="2211"/>
      <c r="K21" s="2211"/>
      <c r="L21" s="2211"/>
      <c r="M21" s="2211"/>
      <c r="N21" s="2211"/>
      <c r="O21" s="2211"/>
      <c r="P21" s="2211"/>
      <c r="Q21" s="2211"/>
      <c r="R21" s="2211"/>
      <c r="S21" s="2211"/>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CFF0CA9C-5829-47D6-8BC0-FBA2464193F4}"/>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4" t="s">
        <v>670</v>
      </c>
      <c r="C5" s="2374"/>
      <c r="D5" s="2374"/>
      <c r="E5" s="2374"/>
      <c r="F5" s="2374"/>
      <c r="G5" s="2374"/>
      <c r="H5" s="2374"/>
      <c r="I5" s="2374"/>
      <c r="J5" s="2374"/>
      <c r="K5" s="2374"/>
      <c r="L5" s="2374"/>
      <c r="M5" s="2374"/>
    </row>
    <row r="6" spans="2:13" ht="21" x14ac:dyDescent="0.45">
      <c r="B6" s="2505" t="s">
        <v>1662</v>
      </c>
      <c r="C6" s="2506"/>
      <c r="D6" s="2506"/>
      <c r="E6" s="2506"/>
      <c r="F6" s="2506"/>
      <c r="G6" s="2506"/>
      <c r="H6" s="2506"/>
      <c r="I6" s="2506"/>
      <c r="J6" s="2506"/>
      <c r="K6" s="2506"/>
      <c r="L6" s="2506"/>
      <c r="M6" s="2506"/>
    </row>
    <row r="7" spans="2:13" x14ac:dyDescent="0.45">
      <c r="B7" s="2503" t="s">
        <v>1661</v>
      </c>
      <c r="C7" s="2503"/>
      <c r="D7" s="2503"/>
      <c r="E7" s="2503"/>
      <c r="F7" s="2503"/>
      <c r="G7" s="2503"/>
      <c r="H7" s="2503"/>
      <c r="I7" s="2503"/>
      <c r="J7" s="2503"/>
      <c r="K7" s="2503"/>
      <c r="L7" s="2503"/>
      <c r="M7" s="2503"/>
    </row>
    <row r="8" spans="2:13" ht="16.5" x14ac:dyDescent="0.45">
      <c r="B8" s="2376" t="str">
        <f>"[01] Kỳ tính thuế: Năm "&amp;KB_Nam</f>
        <v>[01] Kỳ tính thuế: Năm 2026</v>
      </c>
      <c r="C8" s="2376"/>
      <c r="D8" s="2376"/>
      <c r="E8" s="2376"/>
      <c r="F8" s="2376"/>
      <c r="G8" s="2376"/>
      <c r="H8" s="2376"/>
      <c r="I8" s="2376"/>
      <c r="J8" s="2376"/>
      <c r="K8" s="2376"/>
      <c r="L8" s="2376"/>
      <c r="M8" s="2376"/>
    </row>
    <row r="9" spans="2:13" ht="16.5" x14ac:dyDescent="0.45">
      <c r="B9" s="2376" t="s">
        <v>1641</v>
      </c>
      <c r="C9" s="2376"/>
      <c r="D9" s="2376"/>
      <c r="E9" s="2376"/>
      <c r="F9" s="2376"/>
      <c r="G9" s="2376"/>
      <c r="H9" s="2376"/>
      <c r="I9" s="2376"/>
      <c r="J9" s="2376"/>
      <c r="K9" s="2376"/>
      <c r="L9" s="2376"/>
      <c r="M9" s="237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3"/>
      <c r="C16" s="2384"/>
      <c r="D16" s="2384"/>
      <c r="E16" s="2384"/>
      <c r="F16" s="2384"/>
      <c r="G16" s="2384" t="s">
        <v>503</v>
      </c>
      <c r="H16" s="2507" t="s">
        <v>1663</v>
      </c>
      <c r="I16" s="2384" t="s">
        <v>1646</v>
      </c>
      <c r="J16" s="2384"/>
      <c r="K16" s="2384" t="s">
        <v>503</v>
      </c>
      <c r="L16" s="2510" t="s">
        <v>1664</v>
      </c>
      <c r="M16" s="2385"/>
    </row>
    <row r="17" spans="2:13" ht="39" customHeight="1" x14ac:dyDescent="0.45">
      <c r="B17" s="2383"/>
      <c r="C17" s="2384"/>
      <c r="D17" s="2384"/>
      <c r="E17" s="2384"/>
      <c r="F17" s="2384"/>
      <c r="G17" s="2384"/>
      <c r="H17" s="2508"/>
      <c r="I17" s="2384" t="s">
        <v>1647</v>
      </c>
      <c r="J17" s="2384" t="s">
        <v>1637</v>
      </c>
      <c r="K17" s="2384"/>
      <c r="L17" s="2510"/>
      <c r="M17" s="2385"/>
    </row>
    <row r="18" spans="2:13" x14ac:dyDescent="0.45">
      <c r="B18" s="2215"/>
      <c r="C18" s="2211"/>
      <c r="D18" s="2211"/>
      <c r="E18" s="2211"/>
      <c r="F18" s="2211"/>
      <c r="G18" s="2211"/>
      <c r="H18" s="2509"/>
      <c r="I18" s="2211"/>
      <c r="J18" s="2211"/>
      <c r="K18" s="2211"/>
      <c r="L18" s="2507"/>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07EAE8DA-A9A3-423F-93F6-2C3259365CAB}"/>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4549</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A12EF5C7-A793-4CB0-B2FF-A771B3E5CCF1}">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4549</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C4D338FD-B91C-4DF0-95E5-5EC8B48334AB}"/>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650" t="s">
        <v>2679</v>
      </c>
      <c r="C8" s="2650"/>
      <c r="D8" s="2650"/>
      <c r="E8" s="2650"/>
      <c r="F8" s="2650"/>
      <c r="G8" s="2650"/>
      <c r="H8" s="2650"/>
      <c r="I8" s="2650"/>
      <c r="J8" s="2650"/>
      <c r="K8" s="2650"/>
      <c r="L8" s="2650"/>
      <c r="M8" s="2650"/>
      <c r="N8" s="2650"/>
      <c r="O8" s="2650"/>
      <c r="P8" s="2650"/>
      <c r="Q8" s="2650"/>
      <c r="R8" s="2650"/>
      <c r="S8" s="2650"/>
      <c r="T8" s="2650"/>
      <c r="U8" s="2650"/>
      <c r="V8" s="2650"/>
      <c r="W8" s="2650"/>
      <c r="X8" s="2650"/>
      <c r="Y8" s="2650"/>
      <c r="Z8" s="2650"/>
      <c r="AA8" s="2650"/>
      <c r="AB8" s="2650"/>
      <c r="AC8" s="2650"/>
      <c r="AD8" s="2650"/>
      <c r="AE8" s="2650"/>
      <c r="AF8" s="2650"/>
      <c r="AG8" s="2650"/>
      <c r="AH8" s="2650"/>
      <c r="AI8" s="2650"/>
      <c r="AJ8" s="2650"/>
      <c r="AK8" s="2650"/>
      <c r="AL8" s="1453">
        <v>1</v>
      </c>
      <c r="AM8" s="1456"/>
    </row>
    <row r="9" spans="1:48" ht="16.5" x14ac:dyDescent="0.45">
      <c r="B9" s="2651" t="str">
        <f>+KQKD!E9</f>
        <v>TỪ THÁNG 1 ĐẾN THÁNG 9 NĂM 2026</v>
      </c>
      <c r="C9" s="2651"/>
      <c r="D9" s="2651"/>
      <c r="E9" s="2651"/>
      <c r="F9" s="2651"/>
      <c r="G9" s="2651"/>
      <c r="H9" s="2651"/>
      <c r="I9" s="2651"/>
      <c r="J9" s="2651"/>
      <c r="K9" s="2651"/>
      <c r="L9" s="2651"/>
      <c r="M9" s="2651"/>
      <c r="N9" s="2651"/>
      <c r="O9" s="2651"/>
      <c r="P9" s="2651"/>
      <c r="Q9" s="2651"/>
      <c r="R9" s="2651"/>
      <c r="S9" s="2651"/>
      <c r="T9" s="2651"/>
      <c r="U9" s="2651"/>
      <c r="V9" s="2651"/>
      <c r="W9" s="2651"/>
      <c r="X9" s="2651"/>
      <c r="Y9" s="2651"/>
      <c r="Z9" s="2651"/>
      <c r="AA9" s="2651"/>
      <c r="AB9" s="2651"/>
      <c r="AC9" s="2651"/>
      <c r="AD9" s="2651"/>
      <c r="AE9" s="2651"/>
      <c r="AF9" s="2651"/>
      <c r="AG9" s="2651"/>
      <c r="AH9" s="2651"/>
      <c r="AI9" s="2651"/>
      <c r="AJ9" s="2651"/>
      <c r="AK9" s="2651"/>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652" t="s">
        <v>2701</v>
      </c>
      <c r="D22" s="2652"/>
      <c r="E22" s="2652"/>
      <c r="F22" s="2652"/>
      <c r="G22" s="2652"/>
      <c r="H22" s="2652"/>
      <c r="I22" s="2652"/>
      <c r="J22" s="2652"/>
      <c r="K22" s="2652"/>
      <c r="L22" s="2652"/>
      <c r="M22" s="2652"/>
      <c r="N22" s="2652"/>
      <c r="O22" s="2652"/>
      <c r="P22" s="2652"/>
      <c r="Q22" s="2652"/>
      <c r="R22" s="2652"/>
      <c r="S22" s="2652"/>
      <c r="T22" s="2652"/>
      <c r="U22" s="2652"/>
      <c r="V22" s="2652"/>
      <c r="W22" s="2652"/>
      <c r="X22" s="2652"/>
      <c r="Y22" s="2652"/>
      <c r="Z22" s="2652"/>
      <c r="AA22" s="2652"/>
      <c r="AB22" s="2652"/>
      <c r="AC22" s="2652"/>
      <c r="AD22" s="2652"/>
      <c r="AE22" s="2652"/>
      <c r="AF22" s="2652"/>
      <c r="AG22" s="2652"/>
      <c r="AH22" s="2652"/>
      <c r="AI22" s="2652"/>
      <c r="AJ22" s="2652"/>
      <c r="AK22" s="2652"/>
      <c r="AL22" s="1453">
        <v>1</v>
      </c>
      <c r="AM22" s="1457" t="s">
        <v>2692</v>
      </c>
      <c r="AN22" s="317"/>
    </row>
    <row r="23" spans="2:40" s="311" customFormat="1" ht="14" x14ac:dyDescent="0.4">
      <c r="B23" s="328"/>
      <c r="C23" s="2652"/>
      <c r="D23" s="2652"/>
      <c r="E23" s="2652"/>
      <c r="F23" s="2652"/>
      <c r="G23" s="2652"/>
      <c r="H23" s="2652"/>
      <c r="I23" s="2652"/>
      <c r="J23" s="2652"/>
      <c r="K23" s="2652"/>
      <c r="L23" s="2652"/>
      <c r="M23" s="2652"/>
      <c r="N23" s="2652"/>
      <c r="O23" s="2652"/>
      <c r="P23" s="2652"/>
      <c r="Q23" s="2652"/>
      <c r="R23" s="2652"/>
      <c r="S23" s="2652"/>
      <c r="T23" s="2652"/>
      <c r="U23" s="2652"/>
      <c r="V23" s="2652"/>
      <c r="W23" s="2652"/>
      <c r="X23" s="2652"/>
      <c r="Y23" s="2652"/>
      <c r="Z23" s="2652"/>
      <c r="AA23" s="2652"/>
      <c r="AB23" s="2652"/>
      <c r="AC23" s="2652"/>
      <c r="AD23" s="2652"/>
      <c r="AE23" s="2652"/>
      <c r="AF23" s="2652"/>
      <c r="AG23" s="2652"/>
      <c r="AH23" s="2652"/>
      <c r="AI23" s="2652"/>
      <c r="AJ23" s="2652"/>
      <c r="AK23" s="2652"/>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652" t="s">
        <v>3068</v>
      </c>
      <c r="D32" s="2652"/>
      <c r="E32" s="2652"/>
      <c r="F32" s="2652"/>
      <c r="G32" s="2652"/>
      <c r="H32" s="2652"/>
      <c r="I32" s="2652"/>
      <c r="J32" s="2652"/>
      <c r="K32" s="2652"/>
      <c r="L32" s="2652"/>
      <c r="M32" s="2652"/>
      <c r="N32" s="2652"/>
      <c r="O32" s="2652"/>
      <c r="P32" s="2652"/>
      <c r="Q32" s="2652"/>
      <c r="R32" s="2652"/>
      <c r="S32" s="2652"/>
      <c r="T32" s="2652"/>
      <c r="U32" s="2652"/>
      <c r="V32" s="2652"/>
      <c r="W32" s="2652"/>
      <c r="X32" s="2652"/>
      <c r="Y32" s="2652"/>
      <c r="Z32" s="2652"/>
      <c r="AA32" s="2652"/>
      <c r="AB32" s="2652"/>
      <c r="AC32" s="2652"/>
      <c r="AD32" s="2652"/>
      <c r="AE32" s="2652"/>
      <c r="AF32" s="2652"/>
      <c r="AG32" s="2652"/>
      <c r="AH32" s="2652"/>
      <c r="AI32" s="2652"/>
      <c r="AJ32" s="2652"/>
      <c r="AK32" s="2652"/>
      <c r="AL32" s="1453">
        <v>1</v>
      </c>
      <c r="AM32" s="1456"/>
      <c r="AN32" s="317"/>
    </row>
    <row r="33" spans="2:40" s="311" customFormat="1" ht="14" x14ac:dyDescent="0.4">
      <c r="B33" s="328"/>
      <c r="C33" s="2652"/>
      <c r="D33" s="2652"/>
      <c r="E33" s="2652"/>
      <c r="F33" s="2652"/>
      <c r="G33" s="2652"/>
      <c r="H33" s="2652"/>
      <c r="I33" s="2652"/>
      <c r="J33" s="2652"/>
      <c r="K33" s="2652"/>
      <c r="L33" s="2652"/>
      <c r="M33" s="2652"/>
      <c r="N33" s="2652"/>
      <c r="O33" s="2652"/>
      <c r="P33" s="2652"/>
      <c r="Q33" s="2652"/>
      <c r="R33" s="2652"/>
      <c r="S33" s="2652"/>
      <c r="T33" s="2652"/>
      <c r="U33" s="2652"/>
      <c r="V33" s="2652"/>
      <c r="W33" s="2652"/>
      <c r="X33" s="2652"/>
      <c r="Y33" s="2652"/>
      <c r="Z33" s="2652"/>
      <c r="AA33" s="2652"/>
      <c r="AB33" s="2652"/>
      <c r="AC33" s="2652"/>
      <c r="AD33" s="2652"/>
      <c r="AE33" s="2652"/>
      <c r="AF33" s="2652"/>
      <c r="AG33" s="2652"/>
      <c r="AH33" s="2652"/>
      <c r="AI33" s="2652"/>
      <c r="AJ33" s="2652"/>
      <c r="AK33" s="2652"/>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624">
        <f>+SUMIF(CDSPS_TK,AM94,CDSPS_CKN)</f>
        <v>0</v>
      </c>
      <c r="Z94" s="2624"/>
      <c r="AA94" s="2624"/>
      <c r="AB94" s="2624"/>
      <c r="AC94" s="2624"/>
      <c r="AD94" s="2624"/>
      <c r="AE94" s="1335"/>
      <c r="AF94" s="2624">
        <f>+SUMIF(CDSPS_TK,AM94,CDSPS_DKN)</f>
        <v>0</v>
      </c>
      <c r="AG94" s="2624"/>
      <c r="AH94" s="2624"/>
      <c r="AI94" s="2624"/>
      <c r="AJ94" s="2624"/>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617">
        <f>+SUMIF(CDSPS_TK,AM95,CDSPS_CKN)</f>
        <v>0</v>
      </c>
      <c r="Z95" s="2617"/>
      <c r="AA95" s="2617"/>
      <c r="AB95" s="2617"/>
      <c r="AC95" s="2617"/>
      <c r="AD95" s="2617"/>
      <c r="AE95" s="1378"/>
      <c r="AF95" s="2617">
        <f>+SUMIF(CDSPS_TK,AM95,CDSPS_DKN)</f>
        <v>0</v>
      </c>
      <c r="AG95" s="2617"/>
      <c r="AH95" s="2617"/>
      <c r="AI95" s="2617"/>
      <c r="AJ95" s="2617"/>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617">
        <f>+SUMIF(CDSPS_TK,AM96,CDSPS_CKN)</f>
        <v>0</v>
      </c>
      <c r="Z96" s="2617"/>
      <c r="AA96" s="2617"/>
      <c r="AB96" s="2617"/>
      <c r="AC96" s="2617"/>
      <c r="AD96" s="2617"/>
      <c r="AE96" s="1378"/>
      <c r="AF96" s="2617">
        <f>+SUMIF(CDSPS_TK,AM96,CDSPS_DKN)</f>
        <v>0</v>
      </c>
      <c r="AG96" s="2617"/>
      <c r="AH96" s="2617"/>
      <c r="AI96" s="2617"/>
      <c r="AJ96" s="2617"/>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617">
        <f>+SUMIF(CDSPS_TK,AM97,CDSPS_CKN)</f>
        <v>0</v>
      </c>
      <c r="Z97" s="2617"/>
      <c r="AA97" s="2617"/>
      <c r="AB97" s="2617"/>
      <c r="AC97" s="2617"/>
      <c r="AD97" s="2617"/>
      <c r="AE97" s="1378"/>
      <c r="AF97" s="2617">
        <f>+SUMIF(CDSPS_TK,AM97,CDSPS_DKN)</f>
        <v>0</v>
      </c>
      <c r="AG97" s="2617"/>
      <c r="AH97" s="2617"/>
      <c r="AI97" s="2617"/>
      <c r="AJ97" s="2617"/>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637">
        <f>SUM(Y94:AC96)</f>
        <v>0</v>
      </c>
      <c r="Z98" s="2637"/>
      <c r="AA98" s="2637"/>
      <c r="AB98" s="2637"/>
      <c r="AC98" s="2637"/>
      <c r="AD98" s="2637"/>
      <c r="AE98" s="1381"/>
      <c r="AF98" s="2637">
        <f>SUM(AF94:AJ96)</f>
        <v>0</v>
      </c>
      <c r="AG98" s="2637"/>
      <c r="AH98" s="2637"/>
      <c r="AI98" s="2637"/>
      <c r="AJ98" s="2637"/>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85" t="s">
        <v>329</v>
      </c>
      <c r="O101" s="2585"/>
      <c r="P101" s="2585"/>
      <c r="Q101" s="2585"/>
      <c r="R101" s="2585"/>
      <c r="S101" s="2585"/>
      <c r="T101" s="2585"/>
      <c r="U101" s="2585"/>
      <c r="V101" s="2585"/>
      <c r="W101" s="2585"/>
      <c r="X101" s="2585"/>
      <c r="Y101" s="2585"/>
      <c r="Z101" s="2585" t="s">
        <v>330</v>
      </c>
      <c r="AA101" s="2585"/>
      <c r="AB101" s="2585"/>
      <c r="AC101" s="2585"/>
      <c r="AD101" s="2585"/>
      <c r="AE101" s="2585"/>
      <c r="AF101" s="2585"/>
      <c r="AG101" s="2585"/>
      <c r="AH101" s="2585"/>
      <c r="AI101" s="2585"/>
      <c r="AJ101" s="2585"/>
      <c r="AK101" s="2586"/>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77" t="s">
        <v>1168</v>
      </c>
      <c r="O102" s="2577"/>
      <c r="P102" s="2577"/>
      <c r="Q102" s="2577"/>
      <c r="R102" s="2577" t="s">
        <v>1169</v>
      </c>
      <c r="S102" s="2577"/>
      <c r="T102" s="2577"/>
      <c r="U102" s="2577"/>
      <c r="V102" s="2577" t="s">
        <v>2792</v>
      </c>
      <c r="W102" s="2577"/>
      <c r="X102" s="2577"/>
      <c r="Y102" s="2577"/>
      <c r="Z102" s="2577" t="s">
        <v>1168</v>
      </c>
      <c r="AA102" s="2577"/>
      <c r="AB102" s="2577"/>
      <c r="AC102" s="2577"/>
      <c r="AD102" s="2577" t="s">
        <v>1169</v>
      </c>
      <c r="AE102" s="2577"/>
      <c r="AF102" s="2577"/>
      <c r="AG102" s="2577"/>
      <c r="AH102" s="2577" t="s">
        <v>2792</v>
      </c>
      <c r="AI102" s="2577"/>
      <c r="AJ102" s="2577"/>
      <c r="AK102" s="2578"/>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36"/>
      <c r="S103" s="2536"/>
      <c r="T103" s="2536"/>
      <c r="U103" s="2536"/>
      <c r="V103" s="2536"/>
      <c r="W103" s="2536"/>
      <c r="X103" s="2536"/>
      <c r="Y103" s="2536"/>
      <c r="Z103" s="2528">
        <f>+Z104+Z106</f>
        <v>0</v>
      </c>
      <c r="AA103" s="2528"/>
      <c r="AB103" s="2528"/>
      <c r="AC103" s="2528"/>
      <c r="AD103" s="2536"/>
      <c r="AE103" s="2536"/>
      <c r="AF103" s="2536"/>
      <c r="AG103" s="2536"/>
      <c r="AH103" s="2536"/>
      <c r="AI103" s="2536"/>
      <c r="AJ103" s="2536"/>
      <c r="AK103" s="2604"/>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29">
        <f>+SUMIF(CDSPS_TK,AM104,CDSPS_CKN)</f>
        <v>0</v>
      </c>
      <c r="O104" s="2529"/>
      <c r="P104" s="2529"/>
      <c r="Q104" s="2529"/>
      <c r="R104" s="2521"/>
      <c r="S104" s="2521"/>
      <c r="T104" s="2521"/>
      <c r="U104" s="2521"/>
      <c r="V104" s="2521"/>
      <c r="W104" s="2521"/>
      <c r="X104" s="2521"/>
      <c r="Y104" s="2521"/>
      <c r="Z104" s="2529">
        <f>+SUMIF(CDSPS_TK,AM104,CDSPS_DKN)</f>
        <v>0</v>
      </c>
      <c r="AA104" s="2529"/>
      <c r="AB104" s="2529"/>
      <c r="AC104" s="2529"/>
      <c r="AD104" s="2521"/>
      <c r="AE104" s="2521"/>
      <c r="AF104" s="2521"/>
      <c r="AG104" s="2521"/>
      <c r="AH104" s="2521"/>
      <c r="AI104" s="2521"/>
      <c r="AJ104" s="2521"/>
      <c r="AK104" s="2603"/>
      <c r="AL104" s="1453">
        <f>IF(SUM(N104:AK104)&gt;0,1,0)</f>
        <v>0</v>
      </c>
      <c r="AM104" s="1459">
        <v>1211</v>
      </c>
      <c r="AN104" s="317"/>
    </row>
    <row r="105" spans="2:40" s="311" customFormat="1" ht="25.5" customHeight="1" x14ac:dyDescent="0.4">
      <c r="C105" s="2639" t="s">
        <v>1172</v>
      </c>
      <c r="D105" s="2640"/>
      <c r="E105" s="2640"/>
      <c r="F105" s="2640"/>
      <c r="G105" s="2541"/>
      <c r="H105" s="2541"/>
      <c r="I105" s="2541"/>
      <c r="J105" s="2541"/>
      <c r="K105" s="2541"/>
      <c r="L105" s="2541"/>
      <c r="M105" s="1377"/>
      <c r="N105" s="2521"/>
      <c r="O105" s="2521"/>
      <c r="P105" s="2521"/>
      <c r="Q105" s="2521"/>
      <c r="R105" s="2521"/>
      <c r="S105" s="2521"/>
      <c r="T105" s="2521"/>
      <c r="U105" s="2521"/>
      <c r="V105" s="2521"/>
      <c r="W105" s="2521"/>
      <c r="X105" s="2521"/>
      <c r="Y105" s="2521"/>
      <c r="Z105" s="2521"/>
      <c r="AA105" s="2521"/>
      <c r="AB105" s="2521"/>
      <c r="AC105" s="2521"/>
      <c r="AD105" s="2521"/>
      <c r="AE105" s="2521"/>
      <c r="AF105" s="2521"/>
      <c r="AG105" s="2521"/>
      <c r="AH105" s="2521"/>
      <c r="AI105" s="2521"/>
      <c r="AJ105" s="2521"/>
      <c r="AK105" s="2603"/>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29">
        <f>+SUMIF(CDSPS_TK,AM106,CDSPS_CKN)</f>
        <v>0</v>
      </c>
      <c r="O106" s="2529"/>
      <c r="P106" s="2529"/>
      <c r="Q106" s="2529"/>
      <c r="R106" s="2521"/>
      <c r="S106" s="2521"/>
      <c r="T106" s="2521"/>
      <c r="U106" s="2521"/>
      <c r="V106" s="2521"/>
      <c r="W106" s="2521"/>
      <c r="X106" s="2521"/>
      <c r="Y106" s="2521"/>
      <c r="Z106" s="2529">
        <f>+SUMIF(CDSPS_TK,AM106,CDSPS_DKN)</f>
        <v>0</v>
      </c>
      <c r="AA106" s="2529"/>
      <c r="AB106" s="2529"/>
      <c r="AC106" s="2529"/>
      <c r="AD106" s="2521"/>
      <c r="AE106" s="2521"/>
      <c r="AF106" s="2521"/>
      <c r="AG106" s="2521"/>
      <c r="AH106" s="2521"/>
      <c r="AI106" s="2521"/>
      <c r="AJ106" s="2521"/>
      <c r="AK106" s="2603"/>
      <c r="AL106" s="1453">
        <f t="shared" si="0"/>
        <v>0</v>
      </c>
      <c r="AM106" s="1459">
        <v>1212</v>
      </c>
      <c r="AN106" s="317"/>
    </row>
    <row r="107" spans="2:40" s="311" customFormat="1" ht="25.5" customHeight="1" x14ac:dyDescent="0.4">
      <c r="C107" s="2639" t="s">
        <v>2795</v>
      </c>
      <c r="D107" s="2640"/>
      <c r="E107" s="2640"/>
      <c r="F107" s="2640"/>
      <c r="G107" s="2541"/>
      <c r="H107" s="2541"/>
      <c r="I107" s="2541"/>
      <c r="J107" s="2541"/>
      <c r="K107" s="2541"/>
      <c r="L107" s="2541"/>
      <c r="M107" s="1377"/>
      <c r="N107" s="2521"/>
      <c r="O107" s="2521"/>
      <c r="P107" s="2521"/>
      <c r="Q107" s="2521"/>
      <c r="R107" s="2521"/>
      <c r="S107" s="2521"/>
      <c r="T107" s="2521"/>
      <c r="U107" s="2521"/>
      <c r="V107" s="2521"/>
      <c r="W107" s="2521"/>
      <c r="X107" s="2521"/>
      <c r="Y107" s="2521"/>
      <c r="Z107" s="2521"/>
      <c r="AA107" s="2521"/>
      <c r="AB107" s="2521"/>
      <c r="AC107" s="2521"/>
      <c r="AD107" s="2521"/>
      <c r="AE107" s="2521"/>
      <c r="AF107" s="2521"/>
      <c r="AG107" s="2521"/>
      <c r="AH107" s="2521"/>
      <c r="AI107" s="2521"/>
      <c r="AJ107" s="2521"/>
      <c r="AK107" s="2603"/>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21"/>
      <c r="O108" s="2521"/>
      <c r="P108" s="2521"/>
      <c r="Q108" s="2521"/>
      <c r="R108" s="2521"/>
      <c r="S108" s="2521"/>
      <c r="T108" s="2521"/>
      <c r="U108" s="2521"/>
      <c r="V108" s="2521"/>
      <c r="W108" s="2521"/>
      <c r="X108" s="2521"/>
      <c r="Y108" s="2521"/>
      <c r="Z108" s="2521"/>
      <c r="AA108" s="2521"/>
      <c r="AB108" s="2521"/>
      <c r="AC108" s="2521"/>
      <c r="AD108" s="2521"/>
      <c r="AE108" s="2521"/>
      <c r="AF108" s="2521"/>
      <c r="AG108" s="2521"/>
      <c r="AH108" s="2521"/>
      <c r="AI108" s="2521"/>
      <c r="AJ108" s="2521"/>
      <c r="AK108" s="2603"/>
      <c r="AL108" s="1453">
        <f t="shared" si="0"/>
        <v>0</v>
      </c>
      <c r="AM108" s="1456"/>
      <c r="AN108" s="317"/>
    </row>
    <row r="109" spans="2:40" s="311" customFormat="1" ht="27" customHeight="1" x14ac:dyDescent="0.4">
      <c r="C109" s="2639" t="s">
        <v>2797</v>
      </c>
      <c r="D109" s="2640"/>
      <c r="E109" s="2640"/>
      <c r="F109" s="2640"/>
      <c r="G109" s="2541"/>
      <c r="H109" s="2541"/>
      <c r="I109" s="2541"/>
      <c r="J109" s="2541"/>
      <c r="K109" s="2541"/>
      <c r="L109" s="2541"/>
      <c r="M109" s="1377"/>
      <c r="N109" s="2521"/>
      <c r="O109" s="2521"/>
      <c r="P109" s="2521"/>
      <c r="Q109" s="2521"/>
      <c r="R109" s="2521"/>
      <c r="S109" s="2521"/>
      <c r="T109" s="2521"/>
      <c r="U109" s="2521"/>
      <c r="V109" s="2521"/>
      <c r="W109" s="2521"/>
      <c r="X109" s="2521"/>
      <c r="Y109" s="2521"/>
      <c r="Z109" s="2521"/>
      <c r="AA109" s="2521"/>
      <c r="AB109" s="2521"/>
      <c r="AC109" s="2521"/>
      <c r="AD109" s="2521"/>
      <c r="AE109" s="2521"/>
      <c r="AF109" s="2521"/>
      <c r="AG109" s="2521"/>
      <c r="AH109" s="2521"/>
      <c r="AI109" s="2521"/>
      <c r="AJ109" s="2521"/>
      <c r="AK109" s="2603"/>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21"/>
      <c r="O110" s="2521"/>
      <c r="P110" s="2521"/>
      <c r="Q110" s="2521"/>
      <c r="R110" s="2521"/>
      <c r="S110" s="2521"/>
      <c r="T110" s="2521"/>
      <c r="U110" s="2521"/>
      <c r="V110" s="2521"/>
      <c r="W110" s="2521"/>
      <c r="X110" s="2521"/>
      <c r="Y110" s="2521"/>
      <c r="Z110" s="2521"/>
      <c r="AA110" s="2521"/>
      <c r="AB110" s="2521"/>
      <c r="AC110" s="2521"/>
      <c r="AD110" s="2521"/>
      <c r="AE110" s="2521"/>
      <c r="AF110" s="2521"/>
      <c r="AG110" s="2521"/>
      <c r="AH110" s="2521"/>
      <c r="AI110" s="2521"/>
      <c r="AJ110" s="2521"/>
      <c r="AK110" s="2603"/>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60"/>
      <c r="O111" s="2560"/>
      <c r="P111" s="2560"/>
      <c r="Q111" s="2560"/>
      <c r="R111" s="2560"/>
      <c r="S111" s="2560"/>
      <c r="T111" s="2560"/>
      <c r="U111" s="2560"/>
      <c r="V111" s="2560"/>
      <c r="W111" s="2560"/>
      <c r="X111" s="2560"/>
      <c r="Y111" s="2560"/>
      <c r="Z111" s="2560"/>
      <c r="AA111" s="2560"/>
      <c r="AB111" s="2560"/>
      <c r="AC111" s="2560"/>
      <c r="AD111" s="2560"/>
      <c r="AE111" s="2560"/>
      <c r="AF111" s="2560"/>
      <c r="AG111" s="2560"/>
      <c r="AH111" s="2560"/>
      <c r="AI111" s="2560"/>
      <c r="AJ111" s="2560"/>
      <c r="AK111" s="2649"/>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85" t="s">
        <v>329</v>
      </c>
      <c r="O112" s="2585"/>
      <c r="P112" s="2585"/>
      <c r="Q112" s="2585"/>
      <c r="R112" s="2585"/>
      <c r="S112" s="2585"/>
      <c r="T112" s="2585"/>
      <c r="U112" s="2585"/>
      <c r="V112" s="2585"/>
      <c r="W112" s="2585"/>
      <c r="X112" s="2585"/>
      <c r="Y112" s="2585"/>
      <c r="Z112" s="2585" t="s">
        <v>330</v>
      </c>
      <c r="AA112" s="2585"/>
      <c r="AB112" s="2585"/>
      <c r="AC112" s="2585"/>
      <c r="AD112" s="2585"/>
      <c r="AE112" s="2585"/>
      <c r="AF112" s="2585"/>
      <c r="AG112" s="2585"/>
      <c r="AH112" s="2585"/>
      <c r="AI112" s="2585"/>
      <c r="AJ112" s="2585"/>
      <c r="AK112" s="2586"/>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77" t="s">
        <v>1168</v>
      </c>
      <c r="O113" s="2577"/>
      <c r="P113" s="2577"/>
      <c r="Q113" s="2577"/>
      <c r="R113" s="2577" t="s">
        <v>2815</v>
      </c>
      <c r="S113" s="2577"/>
      <c r="T113" s="2577"/>
      <c r="U113" s="2577"/>
      <c r="V113" s="2577" t="s">
        <v>2792</v>
      </c>
      <c r="W113" s="2577"/>
      <c r="X113" s="2577"/>
      <c r="Y113" s="2577"/>
      <c r="Z113" s="2577" t="s">
        <v>1168</v>
      </c>
      <c r="AA113" s="2577"/>
      <c r="AB113" s="2577"/>
      <c r="AC113" s="2577"/>
      <c r="AD113" s="2577" t="s">
        <v>2815</v>
      </c>
      <c r="AE113" s="2577"/>
      <c r="AF113" s="2577"/>
      <c r="AG113" s="2577"/>
      <c r="AH113" s="2577" t="s">
        <v>2792</v>
      </c>
      <c r="AI113" s="2577"/>
      <c r="AJ113" s="2577"/>
      <c r="AK113" s="2578"/>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624">
        <f>+SUM(N115:Q118)</f>
        <v>0</v>
      </c>
      <c r="O114" s="2624"/>
      <c r="P114" s="2624"/>
      <c r="Q114" s="2624"/>
      <c r="R114" s="2624"/>
      <c r="S114" s="2624"/>
      <c r="T114" s="2624"/>
      <c r="U114" s="2624"/>
      <c r="V114" s="2624"/>
      <c r="W114" s="2624"/>
      <c r="X114" s="2624"/>
      <c r="Y114" s="2624"/>
      <c r="Z114" s="2624">
        <f>+SUM(Z115:AC118)</f>
        <v>0</v>
      </c>
      <c r="AA114" s="2624"/>
      <c r="AB114" s="2624"/>
      <c r="AC114" s="2624"/>
      <c r="AD114" s="2624"/>
      <c r="AE114" s="2624"/>
      <c r="AF114" s="2624"/>
      <c r="AG114" s="2624"/>
      <c r="AH114" s="2624"/>
      <c r="AI114" s="2624"/>
      <c r="AJ114" s="2624"/>
      <c r="AK114" s="262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617">
        <f>+SUMIF(CDSPS_TK,AM115,CDSPS_CKN)+SUMIF(CDSPS_TK,AN115,CDSPS_CKN)</f>
        <v>0</v>
      </c>
      <c r="O115" s="2617"/>
      <c r="P115" s="2617"/>
      <c r="Q115" s="2617"/>
      <c r="R115" s="2617"/>
      <c r="S115" s="2617"/>
      <c r="T115" s="2617"/>
      <c r="U115" s="2617"/>
      <c r="V115" s="2617"/>
      <c r="W115" s="2617"/>
      <c r="X115" s="2617"/>
      <c r="Y115" s="2617"/>
      <c r="Z115" s="2617">
        <f>+SUMIF(CDSPS_TK,AM115,CDSPS_DKN)+SUMIF(CDSPS_TK,AN115,CDSPS_DKN)</f>
        <v>0</v>
      </c>
      <c r="AA115" s="2617"/>
      <c r="AB115" s="2617"/>
      <c r="AC115" s="2617"/>
      <c r="AD115" s="2617"/>
      <c r="AE115" s="2617"/>
      <c r="AF115" s="2617"/>
      <c r="AG115" s="2617"/>
      <c r="AH115" s="2617"/>
      <c r="AI115" s="2617"/>
      <c r="AJ115" s="2617"/>
      <c r="AK115" s="2618"/>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617">
        <f>+SUMIF(CDSPS_TK,AM116,CDSPS_CKN)</f>
        <v>0</v>
      </c>
      <c r="O116" s="2617"/>
      <c r="P116" s="2617"/>
      <c r="Q116" s="2617"/>
      <c r="R116" s="2617"/>
      <c r="S116" s="2617"/>
      <c r="T116" s="2617"/>
      <c r="U116" s="2617"/>
      <c r="V116" s="2617"/>
      <c r="W116" s="2617"/>
      <c r="X116" s="2617"/>
      <c r="Y116" s="2617"/>
      <c r="Z116" s="2617">
        <f>+SUMIF(CDSPS_TK,AM116,CDSPS_DKN)</f>
        <v>0</v>
      </c>
      <c r="AA116" s="2617"/>
      <c r="AB116" s="2617"/>
      <c r="AC116" s="2617"/>
      <c r="AD116" s="2617"/>
      <c r="AE116" s="2617"/>
      <c r="AF116" s="2617"/>
      <c r="AG116" s="2617"/>
      <c r="AH116" s="2617"/>
      <c r="AI116" s="2617"/>
      <c r="AJ116" s="2617"/>
      <c r="AK116" s="2618"/>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617">
        <f>+SUMIF(CDSPS_TK,AM117,CDSPS_CKN)</f>
        <v>0</v>
      </c>
      <c r="O117" s="2617"/>
      <c r="P117" s="2617"/>
      <c r="Q117" s="2617"/>
      <c r="R117" s="2617"/>
      <c r="S117" s="2617"/>
      <c r="T117" s="2617"/>
      <c r="U117" s="2617"/>
      <c r="V117" s="2617"/>
      <c r="W117" s="2617"/>
      <c r="X117" s="2617"/>
      <c r="Y117" s="2617"/>
      <c r="Z117" s="2617">
        <f>+SUMIF(CDSPS_TK,AM117,CDSPS_DKN)</f>
        <v>0</v>
      </c>
      <c r="AA117" s="2617"/>
      <c r="AB117" s="2617"/>
      <c r="AC117" s="2617"/>
      <c r="AD117" s="2617"/>
      <c r="AE117" s="2617"/>
      <c r="AF117" s="2617"/>
      <c r="AG117" s="2617"/>
      <c r="AH117" s="2617"/>
      <c r="AI117" s="2617"/>
      <c r="AJ117" s="2617"/>
      <c r="AK117" s="2618"/>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617">
        <f>+SUMIF(CDSPS_TK,AM118,CDSPS_CKN)+SUMIF(CDSPS_TK,AN118,CDSPS_CKN)</f>
        <v>0</v>
      </c>
      <c r="O118" s="2617"/>
      <c r="P118" s="2617"/>
      <c r="Q118" s="2617"/>
      <c r="R118" s="2617"/>
      <c r="S118" s="2617"/>
      <c r="T118" s="2617"/>
      <c r="U118" s="2617"/>
      <c r="V118" s="2617"/>
      <c r="W118" s="2617"/>
      <c r="X118" s="2617"/>
      <c r="Y118" s="2617"/>
      <c r="Z118" s="2617">
        <f>+SUMIF(CDSPS_TK,AM118,CDSPS_DKN)+SUMIF(CDSPS_TK,AN118,CDSPS_DKN)</f>
        <v>0</v>
      </c>
      <c r="AA118" s="2617"/>
      <c r="AB118" s="2617"/>
      <c r="AC118" s="2617"/>
      <c r="AD118" s="2617"/>
      <c r="AE118" s="2617"/>
      <c r="AF118" s="2617"/>
      <c r="AG118" s="2617"/>
      <c r="AH118" s="2617"/>
      <c r="AI118" s="2617"/>
      <c r="AJ118" s="2617"/>
      <c r="AK118" s="2618"/>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617">
        <f>+SUM(N120:Q123)</f>
        <v>0</v>
      </c>
      <c r="O119" s="2617"/>
      <c r="P119" s="2617"/>
      <c r="Q119" s="2617"/>
      <c r="R119" s="2617"/>
      <c r="S119" s="2617"/>
      <c r="T119" s="2617"/>
      <c r="U119" s="2617"/>
      <c r="V119" s="2617"/>
      <c r="W119" s="2617"/>
      <c r="X119" s="2617"/>
      <c r="Y119" s="2617"/>
      <c r="Z119" s="2617">
        <f>+SUM(Z120:AC123)</f>
        <v>0</v>
      </c>
      <c r="AA119" s="2617"/>
      <c r="AB119" s="2617"/>
      <c r="AC119" s="2617"/>
      <c r="AD119" s="2617"/>
      <c r="AE119" s="2617"/>
      <c r="AF119" s="2617"/>
      <c r="AG119" s="2617"/>
      <c r="AH119" s="2617"/>
      <c r="AI119" s="2617"/>
      <c r="AJ119" s="2617"/>
      <c r="AK119" s="2618"/>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617">
        <f>+SUMIF(CDSPS_TK,AM120,CDSPS_CKN)</f>
        <v>0</v>
      </c>
      <c r="O120" s="2617"/>
      <c r="P120" s="2617"/>
      <c r="Q120" s="2617"/>
      <c r="R120" s="2617"/>
      <c r="S120" s="2617"/>
      <c r="T120" s="2617"/>
      <c r="U120" s="2617"/>
      <c r="V120" s="2617"/>
      <c r="W120" s="2617"/>
      <c r="X120" s="2617"/>
      <c r="Y120" s="2617"/>
      <c r="Z120" s="2617">
        <f>+SUMIF(CDSPS_TK,AM120,CDSPS_DKN)</f>
        <v>0</v>
      </c>
      <c r="AA120" s="2617"/>
      <c r="AB120" s="2617"/>
      <c r="AC120" s="2617"/>
      <c r="AD120" s="2617"/>
      <c r="AE120" s="2617"/>
      <c r="AF120" s="2617"/>
      <c r="AG120" s="2617"/>
      <c r="AH120" s="2617"/>
      <c r="AI120" s="2617"/>
      <c r="AJ120" s="2617"/>
      <c r="AK120" s="2618"/>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617">
        <v>0</v>
      </c>
      <c r="O121" s="2617"/>
      <c r="P121" s="2617"/>
      <c r="Q121" s="2617"/>
      <c r="R121" s="2617"/>
      <c r="S121" s="2617"/>
      <c r="T121" s="2617"/>
      <c r="U121" s="2617"/>
      <c r="V121" s="2617"/>
      <c r="W121" s="2617"/>
      <c r="X121" s="2617"/>
      <c r="Y121" s="2617"/>
      <c r="Z121" s="2617">
        <v>0</v>
      </c>
      <c r="AA121" s="2617"/>
      <c r="AB121" s="2617"/>
      <c r="AC121" s="2617"/>
      <c r="AD121" s="2617"/>
      <c r="AE121" s="2617"/>
      <c r="AF121" s="2617"/>
      <c r="AG121" s="2617"/>
      <c r="AH121" s="2617"/>
      <c r="AI121" s="2617"/>
      <c r="AJ121" s="2617"/>
      <c r="AK121" s="2618"/>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617">
        <v>0</v>
      </c>
      <c r="O122" s="2617"/>
      <c r="P122" s="2617"/>
      <c r="Q122" s="2617"/>
      <c r="R122" s="2617"/>
      <c r="S122" s="2617"/>
      <c r="T122" s="2617"/>
      <c r="U122" s="2617"/>
      <c r="V122" s="2617"/>
      <c r="W122" s="2617"/>
      <c r="X122" s="2617"/>
      <c r="Y122" s="2617"/>
      <c r="Z122" s="2617">
        <v>0</v>
      </c>
      <c r="AA122" s="2617"/>
      <c r="AB122" s="2617"/>
      <c r="AC122" s="2617"/>
      <c r="AD122" s="2617"/>
      <c r="AE122" s="2617"/>
      <c r="AF122" s="2617"/>
      <c r="AG122" s="2617"/>
      <c r="AH122" s="2617"/>
      <c r="AI122" s="2617"/>
      <c r="AJ122" s="2617"/>
      <c r="AK122" s="2618"/>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647">
        <f>+SUMIF(CDSPS_TK,AM123,CDSPS_CKN)</f>
        <v>0</v>
      </c>
      <c r="O123" s="2647"/>
      <c r="P123" s="2647"/>
      <c r="Q123" s="2647"/>
      <c r="R123" s="2647"/>
      <c r="S123" s="2647"/>
      <c r="T123" s="2647"/>
      <c r="U123" s="2647"/>
      <c r="V123" s="2647"/>
      <c r="W123" s="2647"/>
      <c r="X123" s="2647"/>
      <c r="Y123" s="2647"/>
      <c r="Z123" s="2647">
        <f>+SUMIF(CDSPS_TK,AM123,CDSPS_DKN)</f>
        <v>0</v>
      </c>
      <c r="AA123" s="2647"/>
      <c r="AB123" s="2647"/>
      <c r="AC123" s="2647"/>
      <c r="AD123" s="2647"/>
      <c r="AE123" s="2647"/>
      <c r="AF123" s="2647"/>
      <c r="AG123" s="2647"/>
      <c r="AH123" s="2647"/>
      <c r="AI123" s="2647"/>
      <c r="AJ123" s="2647"/>
      <c r="AK123" s="2648"/>
      <c r="AL123" s="1453">
        <f>IF(SUM(N123:AK123)&gt;0,1,0)</f>
        <v>0</v>
      </c>
      <c r="AM123" s="1459">
        <v>12883</v>
      </c>
      <c r="AN123" s="337" t="s">
        <v>2791</v>
      </c>
    </row>
    <row r="124" spans="3:40" s="311" customFormat="1" x14ac:dyDescent="0.4">
      <c r="C124" s="2643" t="s">
        <v>2800</v>
      </c>
      <c r="D124" s="2644"/>
      <c r="E124" s="2644"/>
      <c r="F124" s="2644"/>
      <c r="G124" s="2644"/>
      <c r="H124" s="2644"/>
      <c r="I124" s="2644"/>
      <c r="J124" s="2644"/>
      <c r="K124" s="2644"/>
      <c r="L124" s="2644"/>
      <c r="M124" s="2644"/>
      <c r="N124" s="2585" t="s">
        <v>329</v>
      </c>
      <c r="O124" s="2585"/>
      <c r="P124" s="2585"/>
      <c r="Q124" s="2585"/>
      <c r="R124" s="2585"/>
      <c r="S124" s="2585"/>
      <c r="T124" s="2585"/>
      <c r="U124" s="2585"/>
      <c r="V124" s="2585"/>
      <c r="W124" s="2585"/>
      <c r="X124" s="2585"/>
      <c r="Y124" s="2585"/>
      <c r="Z124" s="2585" t="s">
        <v>330</v>
      </c>
      <c r="AA124" s="2585"/>
      <c r="AB124" s="2585"/>
      <c r="AC124" s="2585"/>
      <c r="AD124" s="2585"/>
      <c r="AE124" s="2585"/>
      <c r="AF124" s="2585"/>
      <c r="AG124" s="2585"/>
      <c r="AH124" s="2585"/>
      <c r="AI124" s="2585"/>
      <c r="AJ124" s="2585"/>
      <c r="AK124" s="2586"/>
      <c r="AL124" s="1453">
        <f>IF(SUM(AL126:AL128)&gt;0,1,0)</f>
        <v>0</v>
      </c>
      <c r="AM124" s="1456"/>
      <c r="AN124" s="337" t="s">
        <v>2791</v>
      </c>
    </row>
    <row r="125" spans="3:40" s="311" customFormat="1" x14ac:dyDescent="0.4">
      <c r="C125" s="2645"/>
      <c r="D125" s="2646"/>
      <c r="E125" s="2646"/>
      <c r="F125" s="2646"/>
      <c r="G125" s="2646"/>
      <c r="H125" s="2646"/>
      <c r="I125" s="2646"/>
      <c r="J125" s="2646"/>
      <c r="K125" s="2646"/>
      <c r="L125" s="2646"/>
      <c r="M125" s="2646"/>
      <c r="N125" s="2577" t="s">
        <v>1168</v>
      </c>
      <c r="O125" s="2577"/>
      <c r="P125" s="2577"/>
      <c r="Q125" s="2577"/>
      <c r="R125" s="2577" t="s">
        <v>1207</v>
      </c>
      <c r="S125" s="2577"/>
      <c r="T125" s="2577"/>
      <c r="U125" s="2577"/>
      <c r="V125" s="2577" t="s">
        <v>2801</v>
      </c>
      <c r="W125" s="2577"/>
      <c r="X125" s="2577"/>
      <c r="Y125" s="2577"/>
      <c r="Z125" s="2577" t="s">
        <v>1168</v>
      </c>
      <c r="AA125" s="2577"/>
      <c r="AB125" s="2577"/>
      <c r="AC125" s="2577"/>
      <c r="AD125" s="2577" t="s">
        <v>1207</v>
      </c>
      <c r="AE125" s="2577"/>
      <c r="AF125" s="2577"/>
      <c r="AG125" s="2577"/>
      <c r="AH125" s="2577" t="s">
        <v>2801</v>
      </c>
      <c r="AI125" s="2577"/>
      <c r="AJ125" s="2577"/>
      <c r="AK125" s="2578"/>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36"/>
      <c r="S126" s="2536"/>
      <c r="T126" s="2536"/>
      <c r="U126" s="2536"/>
      <c r="V126" s="2536"/>
      <c r="W126" s="2536"/>
      <c r="X126" s="2536"/>
      <c r="Y126" s="2536"/>
      <c r="Z126" s="2528">
        <f>+SUMIF(CDSPS_TK,AM126,CDSPS_DKN)</f>
        <v>0</v>
      </c>
      <c r="AA126" s="2528"/>
      <c r="AB126" s="2528"/>
      <c r="AC126" s="2528"/>
      <c r="AD126" s="2536"/>
      <c r="AE126" s="2536"/>
      <c r="AF126" s="2536"/>
      <c r="AG126" s="2536"/>
      <c r="AH126" s="2536"/>
      <c r="AI126" s="2536"/>
      <c r="AJ126" s="2536"/>
      <c r="AK126" s="2604"/>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29">
        <f>+SUMIF(CDSPS_TK,AM127,CDSPS_CKN)</f>
        <v>0</v>
      </c>
      <c r="O127" s="2529"/>
      <c r="P127" s="2529"/>
      <c r="Q127" s="2529"/>
      <c r="R127" s="2521"/>
      <c r="S127" s="2521"/>
      <c r="T127" s="2521"/>
      <c r="U127" s="2521"/>
      <c r="V127" s="2521"/>
      <c r="W127" s="2521"/>
      <c r="X127" s="2521"/>
      <c r="Y127" s="2521"/>
      <c r="Z127" s="2529">
        <f>+SUMIF(CDSPS_TK,AM127,CDSPS_DKN)</f>
        <v>0</v>
      </c>
      <c r="AA127" s="2529"/>
      <c r="AB127" s="2529"/>
      <c r="AC127" s="2529"/>
      <c r="AD127" s="2521"/>
      <c r="AE127" s="2521"/>
      <c r="AF127" s="2521"/>
      <c r="AG127" s="2521"/>
      <c r="AH127" s="2521"/>
      <c r="AI127" s="2521"/>
      <c r="AJ127" s="2521"/>
      <c r="AK127" s="2603"/>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37">
        <f>+SUMIF(CDSPS_TK,AM128,CDSPS_CKN)</f>
        <v>0</v>
      </c>
      <c r="O128" s="2537"/>
      <c r="P128" s="2537"/>
      <c r="Q128" s="2537"/>
      <c r="R128" s="2522"/>
      <c r="S128" s="2522"/>
      <c r="T128" s="2522"/>
      <c r="U128" s="2522"/>
      <c r="V128" s="2522"/>
      <c r="W128" s="2522"/>
      <c r="X128" s="2522"/>
      <c r="Y128" s="2522"/>
      <c r="Z128" s="2537">
        <f>+SUMIF(CDSPS_TK,AM128,CDSPS_DKN)</f>
        <v>0</v>
      </c>
      <c r="AA128" s="2537"/>
      <c r="AB128" s="2537"/>
      <c r="AC128" s="2537"/>
      <c r="AD128" s="2522"/>
      <c r="AE128" s="2522"/>
      <c r="AF128" s="2522"/>
      <c r="AG128" s="2522"/>
      <c r="AH128" s="2522"/>
      <c r="AI128" s="2522"/>
      <c r="AJ128" s="2522"/>
      <c r="AK128" s="264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85" t="s">
        <v>329</v>
      </c>
      <c r="S136" s="2585"/>
      <c r="T136" s="2585"/>
      <c r="U136" s="2585"/>
      <c r="V136" s="2585"/>
      <c r="W136" s="2585"/>
      <c r="X136" s="2585"/>
      <c r="Y136" s="2585"/>
      <c r="Z136" s="2585"/>
      <c r="AA136" s="2585"/>
      <c r="AB136" s="2585" t="s">
        <v>330</v>
      </c>
      <c r="AC136" s="2585"/>
      <c r="AD136" s="2585"/>
      <c r="AE136" s="2585"/>
      <c r="AF136" s="2585"/>
      <c r="AG136" s="2585"/>
      <c r="AH136" s="2585"/>
      <c r="AI136" s="2585"/>
      <c r="AJ136" s="2585"/>
      <c r="AK136" s="2586"/>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77" t="s">
        <v>1174</v>
      </c>
      <c r="S137" s="2577"/>
      <c r="T137" s="2577"/>
      <c r="U137" s="2577"/>
      <c r="V137" s="2577"/>
      <c r="W137" s="2577" t="s">
        <v>2792</v>
      </c>
      <c r="X137" s="2577"/>
      <c r="Y137" s="2577"/>
      <c r="Z137" s="2577"/>
      <c r="AA137" s="2577"/>
      <c r="AB137" s="2577" t="s">
        <v>1174</v>
      </c>
      <c r="AC137" s="2577"/>
      <c r="AD137" s="2577"/>
      <c r="AE137" s="2577"/>
      <c r="AF137" s="2577"/>
      <c r="AG137" s="2577" t="s">
        <v>2792</v>
      </c>
      <c r="AH137" s="2577"/>
      <c r="AI137" s="2577"/>
      <c r="AJ137" s="2577"/>
      <c r="AK137" s="2578"/>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36"/>
      <c r="AH138" s="2536"/>
      <c r="AI138" s="2536"/>
      <c r="AJ138" s="2536"/>
      <c r="AK138" s="2604"/>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29">
        <f>+SUMIF(CDSPS_TK,AM139,CDSPS_CKN)</f>
        <v>0</v>
      </c>
      <c r="S139" s="2529"/>
      <c r="T139" s="2529"/>
      <c r="U139" s="2529"/>
      <c r="V139" s="2529"/>
      <c r="W139" s="2529"/>
      <c r="X139" s="2529"/>
      <c r="Y139" s="2529"/>
      <c r="Z139" s="2529"/>
      <c r="AA139" s="2529"/>
      <c r="AB139" s="2529"/>
      <c r="AC139" s="2529"/>
      <c r="AD139" s="2529"/>
      <c r="AE139" s="2529"/>
      <c r="AF139" s="2529"/>
      <c r="AG139" s="2521"/>
      <c r="AH139" s="2521"/>
      <c r="AI139" s="2521"/>
      <c r="AJ139" s="2521"/>
      <c r="AK139" s="2603"/>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29">
        <f>+SUMIF(CDSPS_TK,AM140,CDSPS_CKN)</f>
        <v>0</v>
      </c>
      <c r="S140" s="2529"/>
      <c r="T140" s="2529"/>
      <c r="U140" s="2529"/>
      <c r="V140" s="2529"/>
      <c r="W140" s="2529"/>
      <c r="X140" s="2529"/>
      <c r="Y140" s="2529"/>
      <c r="Z140" s="2529"/>
      <c r="AA140" s="2529"/>
      <c r="AB140" s="2529"/>
      <c r="AC140" s="2529"/>
      <c r="AD140" s="2529"/>
      <c r="AE140" s="2529"/>
      <c r="AF140" s="2529"/>
      <c r="AG140" s="2521"/>
      <c r="AH140" s="2521"/>
      <c r="AI140" s="2521"/>
      <c r="AJ140" s="2521"/>
      <c r="AK140" s="2603"/>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29">
        <v>0</v>
      </c>
      <c r="S141" s="2529"/>
      <c r="T141" s="2529"/>
      <c r="U141" s="2529"/>
      <c r="V141" s="2529"/>
      <c r="W141" s="2529"/>
      <c r="X141" s="2529"/>
      <c r="Y141" s="2529"/>
      <c r="Z141" s="2529"/>
      <c r="AA141" s="2529"/>
      <c r="AB141" s="2529">
        <v>0</v>
      </c>
      <c r="AC141" s="2529"/>
      <c r="AD141" s="2529"/>
      <c r="AE141" s="2529"/>
      <c r="AF141" s="2529"/>
      <c r="AG141" s="2521"/>
      <c r="AH141" s="2521"/>
      <c r="AI141" s="2521"/>
      <c r="AJ141" s="2521"/>
      <c r="AK141" s="2603"/>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37">
        <v>0</v>
      </c>
      <c r="S142" s="2537"/>
      <c r="T142" s="2537"/>
      <c r="U142" s="2537"/>
      <c r="V142" s="2537"/>
      <c r="W142" s="2537"/>
      <c r="X142" s="2537"/>
      <c r="Y142" s="2537"/>
      <c r="Z142" s="2537"/>
      <c r="AA142" s="2537"/>
      <c r="AB142" s="2537">
        <v>0</v>
      </c>
      <c r="AC142" s="2537"/>
      <c r="AD142" s="2537"/>
      <c r="AE142" s="2537"/>
      <c r="AF142" s="2537"/>
      <c r="AG142" s="2522"/>
      <c r="AH142" s="2522"/>
      <c r="AI142" s="2522"/>
      <c r="AJ142" s="2522"/>
      <c r="AK142" s="264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85" t="s">
        <v>329</v>
      </c>
      <c r="S145" s="2585"/>
      <c r="T145" s="2585"/>
      <c r="U145" s="2585"/>
      <c r="V145" s="2585"/>
      <c r="W145" s="2585"/>
      <c r="X145" s="2585"/>
      <c r="Y145" s="2585"/>
      <c r="Z145" s="2585"/>
      <c r="AA145" s="2585"/>
      <c r="AB145" s="2585" t="s">
        <v>330</v>
      </c>
      <c r="AC145" s="2585"/>
      <c r="AD145" s="2585"/>
      <c r="AE145" s="2585"/>
      <c r="AF145" s="2585"/>
      <c r="AG145" s="2585"/>
      <c r="AH145" s="2585"/>
      <c r="AI145" s="2585"/>
      <c r="AJ145" s="2585"/>
      <c r="AK145" s="2586"/>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77" t="s">
        <v>1174</v>
      </c>
      <c r="S146" s="2577"/>
      <c r="T146" s="2577"/>
      <c r="U146" s="2577"/>
      <c r="V146" s="2577"/>
      <c r="W146" s="2577" t="s">
        <v>2792</v>
      </c>
      <c r="X146" s="2577"/>
      <c r="Y146" s="2577"/>
      <c r="Z146" s="2577"/>
      <c r="AA146" s="2577"/>
      <c r="AB146" s="2577" t="s">
        <v>1174</v>
      </c>
      <c r="AC146" s="2577"/>
      <c r="AD146" s="2577"/>
      <c r="AE146" s="2577"/>
      <c r="AF146" s="2577"/>
      <c r="AG146" s="2577" t="s">
        <v>2792</v>
      </c>
      <c r="AH146" s="2577"/>
      <c r="AI146" s="2577"/>
      <c r="AJ146" s="2577"/>
      <c r="AK146" s="2578"/>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624">
        <f>SUM(R148:V153)</f>
        <v>0</v>
      </c>
      <c r="S147" s="2624"/>
      <c r="T147" s="2624"/>
      <c r="U147" s="2624"/>
      <c r="V147" s="2624"/>
      <c r="W147" s="2624">
        <f>SUM(W148:AA153)</f>
        <v>0</v>
      </c>
      <c r="X147" s="2624"/>
      <c r="Y147" s="2624"/>
      <c r="Z147" s="2624"/>
      <c r="AA147" s="2624"/>
      <c r="AB147" s="2624">
        <f>SUM(AB148:AF153)</f>
        <v>0</v>
      </c>
      <c r="AC147" s="2624"/>
      <c r="AD147" s="2624"/>
      <c r="AE147" s="2624"/>
      <c r="AF147" s="2624"/>
      <c r="AG147" s="2624">
        <f>SUM(AG148:AK153)</f>
        <v>0</v>
      </c>
      <c r="AH147" s="2624"/>
      <c r="AI147" s="2624"/>
      <c r="AJ147" s="2624"/>
      <c r="AK147" s="262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617">
        <v>0</v>
      </c>
      <c r="S148" s="2617"/>
      <c r="T148" s="2617"/>
      <c r="U148" s="2617"/>
      <c r="V148" s="2617"/>
      <c r="W148" s="2617"/>
      <c r="X148" s="2617"/>
      <c r="Y148" s="2617"/>
      <c r="Z148" s="2617"/>
      <c r="AA148" s="2617"/>
      <c r="AB148" s="2617">
        <v>0</v>
      </c>
      <c r="AC148" s="2617"/>
      <c r="AD148" s="2617"/>
      <c r="AE148" s="2617"/>
      <c r="AF148" s="2617"/>
      <c r="AG148" s="2617"/>
      <c r="AH148" s="2617"/>
      <c r="AI148" s="2617"/>
      <c r="AJ148" s="2617"/>
      <c r="AK148" s="2618"/>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617">
        <f>+SUMIF(CDSPS_TK,AM149,CDSPS_CKN)</f>
        <v>0</v>
      </c>
      <c r="S149" s="2617"/>
      <c r="T149" s="2617"/>
      <c r="U149" s="2617"/>
      <c r="V149" s="2617"/>
      <c r="W149" s="2617"/>
      <c r="X149" s="2617"/>
      <c r="Y149" s="2617"/>
      <c r="Z149" s="2617"/>
      <c r="AA149" s="2617"/>
      <c r="AB149" s="2617">
        <f>+SUMIF(CDSPS_TK,AM149,CDSPS_DKN)</f>
        <v>0</v>
      </c>
      <c r="AC149" s="2617"/>
      <c r="AD149" s="2617"/>
      <c r="AE149" s="2617"/>
      <c r="AF149" s="2617"/>
      <c r="AG149" s="2617"/>
      <c r="AH149" s="2617"/>
      <c r="AI149" s="2617"/>
      <c r="AJ149" s="2617"/>
      <c r="AK149" s="2618"/>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617">
        <f>+SUMIF(CDSPS_TK,AM150,CDSPS_CKN)</f>
        <v>0</v>
      </c>
      <c r="S150" s="2617"/>
      <c r="T150" s="2617"/>
      <c r="U150" s="2617"/>
      <c r="V150" s="2617"/>
      <c r="W150" s="2617"/>
      <c r="X150" s="2617"/>
      <c r="Y150" s="2617"/>
      <c r="Z150" s="2617"/>
      <c r="AA150" s="2617"/>
      <c r="AB150" s="2617">
        <f>+SUMIF(CDSPS_TK,AM150,CDSPS_DKN)</f>
        <v>0</v>
      </c>
      <c r="AC150" s="2617"/>
      <c r="AD150" s="2617"/>
      <c r="AE150" s="2617"/>
      <c r="AF150" s="2617"/>
      <c r="AG150" s="2617"/>
      <c r="AH150" s="2617"/>
      <c r="AI150" s="2617"/>
      <c r="AJ150" s="2617"/>
      <c r="AK150" s="2618"/>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617">
        <v>0</v>
      </c>
      <c r="S151" s="2617"/>
      <c r="T151" s="2617"/>
      <c r="U151" s="2617"/>
      <c r="V151" s="2617"/>
      <c r="W151" s="2617"/>
      <c r="X151" s="2617"/>
      <c r="Y151" s="2617"/>
      <c r="Z151" s="2617"/>
      <c r="AA151" s="2617"/>
      <c r="AB151" s="2617">
        <v>0</v>
      </c>
      <c r="AC151" s="2617"/>
      <c r="AD151" s="2617"/>
      <c r="AE151" s="2617"/>
      <c r="AF151" s="2617"/>
      <c r="AG151" s="2617"/>
      <c r="AH151" s="2617"/>
      <c r="AI151" s="2617"/>
      <c r="AJ151" s="2617"/>
      <c r="AK151" s="2618"/>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617">
        <v>0</v>
      </c>
      <c r="S152" s="2617"/>
      <c r="T152" s="2617"/>
      <c r="U152" s="2617"/>
      <c r="V152" s="2617"/>
      <c r="W152" s="2617"/>
      <c r="X152" s="2617"/>
      <c r="Y152" s="2617"/>
      <c r="Z152" s="2617"/>
      <c r="AA152" s="2617"/>
      <c r="AB152" s="2617">
        <v>0</v>
      </c>
      <c r="AC152" s="2617"/>
      <c r="AD152" s="2617"/>
      <c r="AE152" s="2617"/>
      <c r="AF152" s="2617"/>
      <c r="AG152" s="2617"/>
      <c r="AH152" s="2617"/>
      <c r="AI152" s="2617"/>
      <c r="AJ152" s="2617"/>
      <c r="AK152" s="2618"/>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617">
        <f>+SUMIF(CDSPS_TK,AM153,CDSPS_CKN)</f>
        <v>0</v>
      </c>
      <c r="S153" s="2617"/>
      <c r="T153" s="2617"/>
      <c r="U153" s="2617"/>
      <c r="V153" s="2617"/>
      <c r="W153" s="2617"/>
      <c r="X153" s="2617"/>
      <c r="Y153" s="2617"/>
      <c r="Z153" s="2617"/>
      <c r="AA153" s="2617"/>
      <c r="AB153" s="2617">
        <f>+SUMIF(CDSPS_TK,AM153,CDSPS_DKN)</f>
        <v>0</v>
      </c>
      <c r="AC153" s="2617"/>
      <c r="AD153" s="2617"/>
      <c r="AE153" s="2617"/>
      <c r="AF153" s="2617"/>
      <c r="AG153" s="2617"/>
      <c r="AH153" s="2617"/>
      <c r="AI153" s="2617"/>
      <c r="AJ153" s="2617"/>
      <c r="AK153" s="2618"/>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617">
        <f>SUM(R155:V160)</f>
        <v>0</v>
      </c>
      <c r="S154" s="2617"/>
      <c r="T154" s="2617"/>
      <c r="U154" s="2617"/>
      <c r="V154" s="2617"/>
      <c r="W154" s="2617"/>
      <c r="X154" s="2617"/>
      <c r="Y154" s="2617"/>
      <c r="Z154" s="2617"/>
      <c r="AA154" s="2617"/>
      <c r="AB154" s="2617">
        <f>SUM(AB155:AF160)</f>
        <v>0</v>
      </c>
      <c r="AC154" s="2617"/>
      <c r="AD154" s="2617"/>
      <c r="AE154" s="2617"/>
      <c r="AF154" s="2617"/>
      <c r="AG154" s="2617">
        <f>SUM(AG155:AK160)</f>
        <v>0</v>
      </c>
      <c r="AH154" s="2617"/>
      <c r="AI154" s="2617"/>
      <c r="AJ154" s="2617"/>
      <c r="AK154" s="2618"/>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617">
        <v>0</v>
      </c>
      <c r="S155" s="2617"/>
      <c r="T155" s="2617"/>
      <c r="U155" s="2617"/>
      <c r="V155" s="2617"/>
      <c r="W155" s="2617"/>
      <c r="X155" s="2617"/>
      <c r="Y155" s="2617"/>
      <c r="Z155" s="2617"/>
      <c r="AA155" s="2617"/>
      <c r="AB155" s="2617">
        <v>0</v>
      </c>
      <c r="AC155" s="2617"/>
      <c r="AD155" s="2617"/>
      <c r="AE155" s="2617"/>
      <c r="AF155" s="2617"/>
      <c r="AG155" s="2617"/>
      <c r="AH155" s="2617"/>
      <c r="AI155" s="2617"/>
      <c r="AJ155" s="2617"/>
      <c r="AK155" s="2618"/>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617">
        <v>0</v>
      </c>
      <c r="S156" s="2617"/>
      <c r="T156" s="2617"/>
      <c r="U156" s="2617"/>
      <c r="V156" s="2617"/>
      <c r="W156" s="2617"/>
      <c r="X156" s="2617"/>
      <c r="Y156" s="2617"/>
      <c r="Z156" s="2617"/>
      <c r="AA156" s="2617"/>
      <c r="AB156" s="2617">
        <v>0</v>
      </c>
      <c r="AC156" s="2617"/>
      <c r="AD156" s="2617"/>
      <c r="AE156" s="2617"/>
      <c r="AF156" s="2617"/>
      <c r="AG156" s="2617"/>
      <c r="AH156" s="2617"/>
      <c r="AI156" s="2617"/>
      <c r="AJ156" s="2617"/>
      <c r="AK156" s="2618"/>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617">
        <v>0</v>
      </c>
      <c r="S157" s="2617"/>
      <c r="T157" s="2617"/>
      <c r="U157" s="2617"/>
      <c r="V157" s="2617"/>
      <c r="W157" s="2617"/>
      <c r="X157" s="2617"/>
      <c r="Y157" s="2617"/>
      <c r="Z157" s="2617"/>
      <c r="AA157" s="2617"/>
      <c r="AB157" s="2617">
        <v>0</v>
      </c>
      <c r="AC157" s="2617"/>
      <c r="AD157" s="2617"/>
      <c r="AE157" s="2617"/>
      <c r="AF157" s="2617"/>
      <c r="AG157" s="2617"/>
      <c r="AH157" s="2617"/>
      <c r="AI157" s="2617"/>
      <c r="AJ157" s="2617"/>
      <c r="AK157" s="2618"/>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617">
        <v>0</v>
      </c>
      <c r="S158" s="2617"/>
      <c r="T158" s="2617"/>
      <c r="U158" s="2617"/>
      <c r="V158" s="2617"/>
      <c r="W158" s="2617"/>
      <c r="X158" s="2617"/>
      <c r="Y158" s="2617"/>
      <c r="Z158" s="2617"/>
      <c r="AA158" s="2617"/>
      <c r="AB158" s="2617">
        <v>0</v>
      </c>
      <c r="AC158" s="2617"/>
      <c r="AD158" s="2617"/>
      <c r="AE158" s="2617"/>
      <c r="AF158" s="2617"/>
      <c r="AG158" s="2617"/>
      <c r="AH158" s="2617"/>
      <c r="AI158" s="2617"/>
      <c r="AJ158" s="2617"/>
      <c r="AK158" s="2618"/>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617">
        <v>0</v>
      </c>
      <c r="S159" s="2617"/>
      <c r="T159" s="2617"/>
      <c r="U159" s="2617"/>
      <c r="V159" s="2617"/>
      <c r="W159" s="2617"/>
      <c r="X159" s="2617"/>
      <c r="Y159" s="2617"/>
      <c r="Z159" s="2617"/>
      <c r="AA159" s="2617"/>
      <c r="AB159" s="2617">
        <v>0</v>
      </c>
      <c r="AC159" s="2617"/>
      <c r="AD159" s="2617"/>
      <c r="AE159" s="2617"/>
      <c r="AF159" s="2617"/>
      <c r="AG159" s="2617"/>
      <c r="AH159" s="2617"/>
      <c r="AI159" s="2617"/>
      <c r="AJ159" s="2617"/>
      <c r="AK159" s="2618"/>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617">
        <v>0</v>
      </c>
      <c r="S160" s="2617"/>
      <c r="T160" s="2617"/>
      <c r="U160" s="2617"/>
      <c r="V160" s="2617"/>
      <c r="W160" s="2617"/>
      <c r="X160" s="2617"/>
      <c r="Y160" s="2617"/>
      <c r="Z160" s="2617"/>
      <c r="AA160" s="2617"/>
      <c r="AB160" s="2617">
        <v>0</v>
      </c>
      <c r="AC160" s="2617"/>
      <c r="AD160" s="2617"/>
      <c r="AE160" s="2617"/>
      <c r="AF160" s="2617"/>
      <c r="AG160" s="2617"/>
      <c r="AH160" s="2617"/>
      <c r="AI160" s="2617"/>
      <c r="AJ160" s="2617"/>
      <c r="AK160" s="2618"/>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637">
        <f>R147+R154</f>
        <v>0</v>
      </c>
      <c r="S161" s="2637"/>
      <c r="T161" s="2637"/>
      <c r="U161" s="2637"/>
      <c r="V161" s="2637"/>
      <c r="W161" s="2637">
        <f>W147+W154</f>
        <v>0</v>
      </c>
      <c r="X161" s="2637"/>
      <c r="Y161" s="2637"/>
      <c r="Z161" s="2637"/>
      <c r="AA161" s="2637"/>
      <c r="AB161" s="2637">
        <f>AB147+AB154</f>
        <v>0</v>
      </c>
      <c r="AC161" s="2637"/>
      <c r="AD161" s="2637"/>
      <c r="AE161" s="2637"/>
      <c r="AF161" s="2637"/>
      <c r="AG161" s="2637">
        <f>AG147+AG154</f>
        <v>0</v>
      </c>
      <c r="AH161" s="2637"/>
      <c r="AI161" s="2637"/>
      <c r="AJ161" s="2637"/>
      <c r="AK161" s="2638"/>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85" t="s">
        <v>329</v>
      </c>
      <c r="S164" s="2585"/>
      <c r="T164" s="2585"/>
      <c r="U164" s="2585"/>
      <c r="V164" s="2585"/>
      <c r="W164" s="2585"/>
      <c r="X164" s="2585"/>
      <c r="Y164" s="2585"/>
      <c r="Z164" s="2585"/>
      <c r="AA164" s="2585"/>
      <c r="AB164" s="2585" t="s">
        <v>330</v>
      </c>
      <c r="AC164" s="2585"/>
      <c r="AD164" s="2585"/>
      <c r="AE164" s="2585"/>
      <c r="AF164" s="2585"/>
      <c r="AG164" s="2585"/>
      <c r="AH164" s="2585"/>
      <c r="AI164" s="2585"/>
      <c r="AJ164" s="2585"/>
      <c r="AK164" s="2586"/>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77" t="s">
        <v>230</v>
      </c>
      <c r="S165" s="2577"/>
      <c r="T165" s="2577"/>
      <c r="U165" s="2577"/>
      <c r="V165" s="2577"/>
      <c r="W165" s="2577" t="s">
        <v>2812</v>
      </c>
      <c r="X165" s="2577"/>
      <c r="Y165" s="2577"/>
      <c r="Z165" s="2577"/>
      <c r="AA165" s="2577"/>
      <c r="AB165" s="2577" t="s">
        <v>230</v>
      </c>
      <c r="AC165" s="2577"/>
      <c r="AD165" s="2577"/>
      <c r="AE165" s="2577"/>
      <c r="AF165" s="2577"/>
      <c r="AG165" s="2577" t="s">
        <v>2812</v>
      </c>
      <c r="AH165" s="2577"/>
      <c r="AI165" s="2577"/>
      <c r="AJ165" s="2577"/>
      <c r="AK165" s="2578"/>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624"/>
      <c r="S166" s="2624"/>
      <c r="T166" s="2624"/>
      <c r="U166" s="2624"/>
      <c r="V166" s="2624"/>
      <c r="W166" s="2624"/>
      <c r="X166" s="2624"/>
      <c r="Y166" s="2624"/>
      <c r="Z166" s="2624"/>
      <c r="AA166" s="2624"/>
      <c r="AB166" s="2624"/>
      <c r="AC166" s="2624"/>
      <c r="AD166" s="2624"/>
      <c r="AE166" s="2624"/>
      <c r="AF166" s="2624"/>
      <c r="AG166" s="2624"/>
      <c r="AH166" s="2624"/>
      <c r="AI166" s="2624"/>
      <c r="AJ166" s="2624"/>
      <c r="AK166" s="262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617"/>
      <c r="S167" s="2617"/>
      <c r="T167" s="2617"/>
      <c r="U167" s="2617"/>
      <c r="V167" s="2617"/>
      <c r="W167" s="2617"/>
      <c r="X167" s="2617"/>
      <c r="Y167" s="2617"/>
      <c r="Z167" s="2617"/>
      <c r="AA167" s="2617"/>
      <c r="AB167" s="2617"/>
      <c r="AC167" s="2617"/>
      <c r="AD167" s="2617"/>
      <c r="AE167" s="2617"/>
      <c r="AF167" s="2617"/>
      <c r="AG167" s="2617"/>
      <c r="AH167" s="2617"/>
      <c r="AI167" s="2617"/>
      <c r="AJ167" s="2617"/>
      <c r="AK167" s="2618"/>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617"/>
      <c r="S168" s="2617"/>
      <c r="T168" s="2617"/>
      <c r="U168" s="2617"/>
      <c r="V168" s="2617"/>
      <c r="W168" s="2617"/>
      <c r="X168" s="2617"/>
      <c r="Y168" s="2617"/>
      <c r="Z168" s="2617"/>
      <c r="AA168" s="2617"/>
      <c r="AB168" s="2617"/>
      <c r="AC168" s="2617"/>
      <c r="AD168" s="2617"/>
      <c r="AE168" s="2617"/>
      <c r="AF168" s="2617"/>
      <c r="AG168" s="2617"/>
      <c r="AH168" s="2617"/>
      <c r="AI168" s="2617"/>
      <c r="AJ168" s="2617"/>
      <c r="AK168" s="2618"/>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617">
        <f>+SUMIF(CDSPS_TK,AM169,CDSPS_CKN)</f>
        <v>0</v>
      </c>
      <c r="S169" s="2617"/>
      <c r="T169" s="2617"/>
      <c r="U169" s="2617"/>
      <c r="V169" s="2617"/>
      <c r="W169" s="2617"/>
      <c r="X169" s="2617"/>
      <c r="Y169" s="2617"/>
      <c r="Z169" s="2617"/>
      <c r="AA169" s="2617"/>
      <c r="AB169" s="2617">
        <f>+SUMIF(CDSPS_TK,AM169,CDSPS_DKN)</f>
        <v>0</v>
      </c>
      <c r="AC169" s="2617"/>
      <c r="AD169" s="2617"/>
      <c r="AE169" s="2617"/>
      <c r="AF169" s="2617"/>
      <c r="AG169" s="2617"/>
      <c r="AH169" s="2617"/>
      <c r="AI169" s="2617"/>
      <c r="AJ169" s="2617"/>
      <c r="AK169" s="2618"/>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637">
        <f>+SUM(R166:V169)</f>
        <v>0</v>
      </c>
      <c r="S170" s="2637"/>
      <c r="T170" s="2637"/>
      <c r="U170" s="2637"/>
      <c r="V170" s="2637"/>
      <c r="W170" s="2637"/>
      <c r="X170" s="2637"/>
      <c r="Y170" s="2637"/>
      <c r="Z170" s="2637"/>
      <c r="AA170" s="2637"/>
      <c r="AB170" s="2637">
        <f>+SUM(AB166:AF169)</f>
        <v>0</v>
      </c>
      <c r="AC170" s="2637"/>
      <c r="AD170" s="2637"/>
      <c r="AE170" s="2637"/>
      <c r="AF170" s="2637"/>
      <c r="AG170" s="2637"/>
      <c r="AH170" s="2637"/>
      <c r="AI170" s="2637"/>
      <c r="AJ170" s="2637"/>
      <c r="AK170" s="2638"/>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85" t="s">
        <v>329</v>
      </c>
      <c r="O173" s="2585"/>
      <c r="P173" s="2585"/>
      <c r="Q173" s="2585"/>
      <c r="R173" s="2585"/>
      <c r="S173" s="2585"/>
      <c r="T173" s="2585"/>
      <c r="U173" s="2585"/>
      <c r="V173" s="2585"/>
      <c r="W173" s="2585"/>
      <c r="X173" s="2585"/>
      <c r="Y173" s="2585"/>
      <c r="Z173" s="2585" t="s">
        <v>330</v>
      </c>
      <c r="AA173" s="2585"/>
      <c r="AB173" s="2585"/>
      <c r="AC173" s="2585"/>
      <c r="AD173" s="2585"/>
      <c r="AE173" s="2585"/>
      <c r="AF173" s="2585"/>
      <c r="AG173" s="2585"/>
      <c r="AH173" s="2585"/>
      <c r="AI173" s="2585"/>
      <c r="AJ173" s="2585"/>
      <c r="AK173" s="2586"/>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77" t="s">
        <v>1168</v>
      </c>
      <c r="O174" s="2577"/>
      <c r="P174" s="2577"/>
      <c r="Q174" s="2577"/>
      <c r="R174" s="2577" t="s">
        <v>2815</v>
      </c>
      <c r="S174" s="2577"/>
      <c r="T174" s="2577"/>
      <c r="U174" s="2577"/>
      <c r="V174" s="2577" t="s">
        <v>1196</v>
      </c>
      <c r="W174" s="2577"/>
      <c r="X174" s="2577"/>
      <c r="Y174" s="2577"/>
      <c r="Z174" s="2577" t="s">
        <v>1168</v>
      </c>
      <c r="AA174" s="2577"/>
      <c r="AB174" s="2577"/>
      <c r="AC174" s="2577"/>
      <c r="AD174" s="2577" t="s">
        <v>2815</v>
      </c>
      <c r="AE174" s="2577"/>
      <c r="AF174" s="2577"/>
      <c r="AG174" s="2577"/>
      <c r="AH174" s="2577" t="s">
        <v>1196</v>
      </c>
      <c r="AI174" s="2577"/>
      <c r="AJ174" s="2577"/>
      <c r="AK174" s="2578"/>
      <c r="AL174" s="1453">
        <f>IF($AL$179&gt;0,1,0)</f>
        <v>0</v>
      </c>
      <c r="AM174" s="1456"/>
      <c r="AN174" s="317"/>
    </row>
    <row r="175" spans="2:40" s="311" customFormat="1" ht="39" customHeight="1" x14ac:dyDescent="0.4">
      <c r="C175" s="2533" t="s">
        <v>2816</v>
      </c>
      <c r="D175" s="2534"/>
      <c r="E175" s="2534"/>
      <c r="F175" s="2534"/>
      <c r="G175" s="2535"/>
      <c r="H175" s="2535"/>
      <c r="I175" s="2535"/>
      <c r="J175" s="2535"/>
      <c r="K175" s="2535"/>
      <c r="L175" s="2535"/>
      <c r="M175" s="1375"/>
      <c r="N175" s="2536"/>
      <c r="O175" s="2536"/>
      <c r="P175" s="2536"/>
      <c r="Q175" s="2536"/>
      <c r="R175" s="2536"/>
      <c r="S175" s="2536"/>
      <c r="T175" s="2536"/>
      <c r="U175" s="2536"/>
      <c r="V175" s="2536"/>
      <c r="W175" s="2536"/>
      <c r="X175" s="2536"/>
      <c r="Y175" s="2536"/>
      <c r="Z175" s="2536"/>
      <c r="AA175" s="2536"/>
      <c r="AB175" s="2536"/>
      <c r="AC175" s="2536"/>
      <c r="AD175" s="2536"/>
      <c r="AE175" s="2536"/>
      <c r="AF175" s="2536"/>
      <c r="AG175" s="2536"/>
      <c r="AH175" s="2536"/>
      <c r="AI175" s="2536"/>
      <c r="AJ175" s="2536"/>
      <c r="AK175" s="2604"/>
      <c r="AL175" s="1453">
        <f>IF(SUM(N175:AK175)&gt;1,1,0)</f>
        <v>0</v>
      </c>
      <c r="AM175" s="1456"/>
      <c r="AN175" s="317"/>
    </row>
    <row r="176" spans="2:40" s="311" customFormat="1" ht="62.25" customHeight="1" x14ac:dyDescent="0.4">
      <c r="C176" s="2539" t="s">
        <v>2817</v>
      </c>
      <c r="D176" s="2540"/>
      <c r="E176" s="2540"/>
      <c r="F176" s="2540"/>
      <c r="G176" s="2541"/>
      <c r="H176" s="2541"/>
      <c r="I176" s="2541"/>
      <c r="J176" s="2541"/>
      <c r="K176" s="2541"/>
      <c r="L176" s="2541"/>
      <c r="M176" s="1377"/>
      <c r="N176" s="2521"/>
      <c r="O176" s="2521"/>
      <c r="P176" s="2521"/>
      <c r="Q176" s="2521"/>
      <c r="R176" s="2521"/>
      <c r="S176" s="2521"/>
      <c r="T176" s="2521"/>
      <c r="U176" s="2521"/>
      <c r="V176" s="2521"/>
      <c r="W176" s="2521"/>
      <c r="X176" s="2521"/>
      <c r="Y176" s="2521"/>
      <c r="Z176" s="2521"/>
      <c r="AA176" s="2521"/>
      <c r="AB176" s="2521"/>
      <c r="AC176" s="2521"/>
      <c r="AD176" s="2521"/>
      <c r="AE176" s="2521"/>
      <c r="AF176" s="2521"/>
      <c r="AG176" s="2521"/>
      <c r="AH176" s="2521"/>
      <c r="AI176" s="2521"/>
      <c r="AJ176" s="2521"/>
      <c r="AK176" s="2603"/>
      <c r="AL176" s="1453">
        <f>IF(SUM(N176:AK176)&gt;1,1,0)</f>
        <v>0</v>
      </c>
      <c r="AM176" s="1456"/>
      <c r="AN176" s="317"/>
    </row>
    <row r="177" spans="2:40" s="311" customFormat="1" ht="49.5" customHeight="1" x14ac:dyDescent="0.4">
      <c r="C177" s="2539" t="s">
        <v>2818</v>
      </c>
      <c r="D177" s="2540"/>
      <c r="E177" s="2540"/>
      <c r="F177" s="2540"/>
      <c r="G177" s="2541"/>
      <c r="H177" s="2541"/>
      <c r="I177" s="2541"/>
      <c r="J177" s="2541"/>
      <c r="K177" s="2541"/>
      <c r="L177" s="2541"/>
      <c r="M177" s="1377"/>
      <c r="N177" s="2521"/>
      <c r="O177" s="2521"/>
      <c r="P177" s="2521"/>
      <c r="Q177" s="2521"/>
      <c r="R177" s="2521"/>
      <c r="S177" s="2521"/>
      <c r="T177" s="2521"/>
      <c r="U177" s="2521"/>
      <c r="V177" s="2521"/>
      <c r="W177" s="2521"/>
      <c r="X177" s="2521"/>
      <c r="Y177" s="2521"/>
      <c r="Z177" s="2521"/>
      <c r="AA177" s="2521"/>
      <c r="AB177" s="2521"/>
      <c r="AC177" s="2521"/>
      <c r="AD177" s="2521"/>
      <c r="AE177" s="2521"/>
      <c r="AF177" s="2521"/>
      <c r="AG177" s="2521"/>
      <c r="AH177" s="2521"/>
      <c r="AI177" s="2521"/>
      <c r="AJ177" s="2521"/>
      <c r="AK177" s="2603"/>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21"/>
      <c r="O178" s="2521"/>
      <c r="P178" s="2521"/>
      <c r="Q178" s="2521"/>
      <c r="R178" s="2521"/>
      <c r="S178" s="2521"/>
      <c r="T178" s="2521"/>
      <c r="U178" s="2521"/>
      <c r="V178" s="2521"/>
      <c r="W178" s="2521"/>
      <c r="X178" s="2521"/>
      <c r="Y178" s="2521"/>
      <c r="Z178" s="2521"/>
      <c r="AA178" s="2521"/>
      <c r="AB178" s="2521"/>
      <c r="AC178" s="2521"/>
      <c r="AD178" s="2521"/>
      <c r="AE178" s="2521"/>
      <c r="AF178" s="2521"/>
      <c r="AG178" s="2521"/>
      <c r="AH178" s="2521"/>
      <c r="AI178" s="2521"/>
      <c r="AJ178" s="2521"/>
      <c r="AK178" s="2603"/>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637">
        <f>SUM(N175:Q178)</f>
        <v>0</v>
      </c>
      <c r="O179" s="2637"/>
      <c r="P179" s="2637"/>
      <c r="Q179" s="2637"/>
      <c r="R179" s="2637">
        <f>SUM(R175:U178)</f>
        <v>0</v>
      </c>
      <c r="S179" s="2637"/>
      <c r="T179" s="2637"/>
      <c r="U179" s="2637"/>
      <c r="V179" s="2637">
        <f>SUM(V175:Y178)</f>
        <v>0</v>
      </c>
      <c r="W179" s="2637"/>
      <c r="X179" s="2637"/>
      <c r="Y179" s="2637"/>
      <c r="Z179" s="2637">
        <f>SUM(Z175:AC178)</f>
        <v>0</v>
      </c>
      <c r="AA179" s="2637"/>
      <c r="AB179" s="2637"/>
      <c r="AC179" s="2637"/>
      <c r="AD179" s="2637">
        <f>SUM(AD175:AG178)</f>
        <v>0</v>
      </c>
      <c r="AE179" s="2637"/>
      <c r="AF179" s="2637"/>
      <c r="AG179" s="2637"/>
      <c r="AH179" s="2637">
        <f>SUM(AH175:AK178)</f>
        <v>0</v>
      </c>
      <c r="AI179" s="2637"/>
      <c r="AJ179" s="2637"/>
      <c r="AK179" s="2638"/>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85" t="s">
        <v>329</v>
      </c>
      <c r="S182" s="2585"/>
      <c r="T182" s="2585"/>
      <c r="U182" s="2585"/>
      <c r="V182" s="2585"/>
      <c r="W182" s="2585"/>
      <c r="X182" s="2585"/>
      <c r="Y182" s="2585"/>
      <c r="Z182" s="2585"/>
      <c r="AA182" s="2585"/>
      <c r="AB182" s="2585" t="s">
        <v>330</v>
      </c>
      <c r="AC182" s="2585"/>
      <c r="AD182" s="2585"/>
      <c r="AE182" s="2585"/>
      <c r="AF182" s="2585"/>
      <c r="AG182" s="2585"/>
      <c r="AH182" s="2585"/>
      <c r="AI182" s="2585"/>
      <c r="AJ182" s="2585"/>
      <c r="AK182" s="2586"/>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77" t="s">
        <v>1168</v>
      </c>
      <c r="S183" s="2577"/>
      <c r="T183" s="2577"/>
      <c r="U183" s="2577"/>
      <c r="V183" s="2577"/>
      <c r="W183" s="2577" t="s">
        <v>1170</v>
      </c>
      <c r="X183" s="2577"/>
      <c r="Y183" s="2577"/>
      <c r="Z183" s="2577"/>
      <c r="AA183" s="2577"/>
      <c r="AB183" s="2577" t="s">
        <v>1168</v>
      </c>
      <c r="AC183" s="2577"/>
      <c r="AD183" s="2577"/>
      <c r="AE183" s="2577"/>
      <c r="AF183" s="2577"/>
      <c r="AG183" s="2577" t="s">
        <v>1170</v>
      </c>
      <c r="AH183" s="2577"/>
      <c r="AI183" s="2577"/>
      <c r="AJ183" s="2577"/>
      <c r="AK183" s="2578"/>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624">
        <f t="shared" ref="R184:R191" si="3">+SUMIF(CDSPS_TK,AM184,CDSPS_CKN)</f>
        <v>0</v>
      </c>
      <c r="S184" s="2624"/>
      <c r="T184" s="2624"/>
      <c r="U184" s="2624"/>
      <c r="V184" s="2624"/>
      <c r="W184" s="2624"/>
      <c r="X184" s="2624"/>
      <c r="Y184" s="2624"/>
      <c r="Z184" s="2624"/>
      <c r="AA184" s="2624"/>
      <c r="AB184" s="2624">
        <f t="shared" ref="AB184:AB191" si="4">+SUMIF(CDSPS_TK,AM184,CDSPS_DKN)</f>
        <v>0</v>
      </c>
      <c r="AC184" s="2624"/>
      <c r="AD184" s="2624"/>
      <c r="AE184" s="2624"/>
      <c r="AF184" s="2624"/>
      <c r="AG184" s="2624"/>
      <c r="AH184" s="2624"/>
      <c r="AI184" s="2624"/>
      <c r="AJ184" s="2624"/>
      <c r="AK184" s="262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617">
        <f t="shared" si="3"/>
        <v>0</v>
      </c>
      <c r="S185" s="2617"/>
      <c r="T185" s="2617"/>
      <c r="U185" s="2617"/>
      <c r="V185" s="2617"/>
      <c r="W185" s="2617"/>
      <c r="X185" s="2617"/>
      <c r="Y185" s="2617"/>
      <c r="Z185" s="2617"/>
      <c r="AA185" s="2617"/>
      <c r="AB185" s="2617">
        <f t="shared" si="4"/>
        <v>0</v>
      </c>
      <c r="AC185" s="2617"/>
      <c r="AD185" s="2617"/>
      <c r="AE185" s="2617"/>
      <c r="AF185" s="2617"/>
      <c r="AG185" s="2617"/>
      <c r="AH185" s="2617"/>
      <c r="AI185" s="2617"/>
      <c r="AJ185" s="2617"/>
      <c r="AK185" s="2618"/>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617">
        <f t="shared" si="3"/>
        <v>0</v>
      </c>
      <c r="S186" s="2617"/>
      <c r="T186" s="2617"/>
      <c r="U186" s="2617"/>
      <c r="V186" s="2617"/>
      <c r="W186" s="2617"/>
      <c r="X186" s="2617"/>
      <c r="Y186" s="2617"/>
      <c r="Z186" s="2617"/>
      <c r="AA186" s="2617"/>
      <c r="AB186" s="2617">
        <f t="shared" si="4"/>
        <v>0</v>
      </c>
      <c r="AC186" s="2617"/>
      <c r="AD186" s="2617"/>
      <c r="AE186" s="2617"/>
      <c r="AF186" s="2617"/>
      <c r="AG186" s="2617"/>
      <c r="AH186" s="2617"/>
      <c r="AI186" s="2617"/>
      <c r="AJ186" s="2617"/>
      <c r="AK186" s="2618"/>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617">
        <f t="shared" si="3"/>
        <v>0</v>
      </c>
      <c r="S187" s="2617"/>
      <c r="T187" s="2617"/>
      <c r="U187" s="2617"/>
      <c r="V187" s="2617"/>
      <c r="W187" s="2617"/>
      <c r="X187" s="2617"/>
      <c r="Y187" s="2617"/>
      <c r="Z187" s="2617"/>
      <c r="AA187" s="2617"/>
      <c r="AB187" s="2617">
        <f t="shared" si="4"/>
        <v>0</v>
      </c>
      <c r="AC187" s="2617"/>
      <c r="AD187" s="2617"/>
      <c r="AE187" s="2617"/>
      <c r="AF187" s="2617"/>
      <c r="AG187" s="2617"/>
      <c r="AH187" s="2617"/>
      <c r="AI187" s="2617"/>
      <c r="AJ187" s="2617"/>
      <c r="AK187" s="2618"/>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617">
        <f t="shared" si="3"/>
        <v>0</v>
      </c>
      <c r="S188" s="2617"/>
      <c r="T188" s="2617"/>
      <c r="U188" s="2617"/>
      <c r="V188" s="2617"/>
      <c r="W188" s="2617"/>
      <c r="X188" s="2617"/>
      <c r="Y188" s="2617"/>
      <c r="Z188" s="2617"/>
      <c r="AA188" s="2617"/>
      <c r="AB188" s="2617">
        <f t="shared" si="4"/>
        <v>0</v>
      </c>
      <c r="AC188" s="2617"/>
      <c r="AD188" s="2617"/>
      <c r="AE188" s="2617"/>
      <c r="AF188" s="2617"/>
      <c r="AG188" s="2617"/>
      <c r="AH188" s="2617"/>
      <c r="AI188" s="2617"/>
      <c r="AJ188" s="2617"/>
      <c r="AK188" s="2618"/>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617">
        <f t="shared" si="3"/>
        <v>0</v>
      </c>
      <c r="S189" s="2617"/>
      <c r="T189" s="2617"/>
      <c r="U189" s="2617"/>
      <c r="V189" s="2617"/>
      <c r="W189" s="2617"/>
      <c r="X189" s="2617"/>
      <c r="Y189" s="2617"/>
      <c r="Z189" s="2617"/>
      <c r="AA189" s="2617"/>
      <c r="AB189" s="2617">
        <f t="shared" si="4"/>
        <v>0</v>
      </c>
      <c r="AC189" s="2617"/>
      <c r="AD189" s="2617"/>
      <c r="AE189" s="2617"/>
      <c r="AF189" s="2617"/>
      <c r="AG189" s="2617"/>
      <c r="AH189" s="2617"/>
      <c r="AI189" s="2617"/>
      <c r="AJ189" s="2617"/>
      <c r="AK189" s="2618"/>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617">
        <f t="shared" si="3"/>
        <v>0</v>
      </c>
      <c r="S190" s="2617"/>
      <c r="T190" s="2617"/>
      <c r="U190" s="2617"/>
      <c r="V190" s="2617"/>
      <c r="W190" s="2617"/>
      <c r="X190" s="2617"/>
      <c r="Y190" s="2617"/>
      <c r="Z190" s="2617"/>
      <c r="AA190" s="2617"/>
      <c r="AB190" s="2617">
        <f t="shared" si="4"/>
        <v>0</v>
      </c>
      <c r="AC190" s="2617"/>
      <c r="AD190" s="2617"/>
      <c r="AE190" s="2617"/>
      <c r="AF190" s="2617"/>
      <c r="AG190" s="2617"/>
      <c r="AH190" s="2617"/>
      <c r="AI190" s="2617"/>
      <c r="AJ190" s="2617"/>
      <c r="AK190" s="2618"/>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617">
        <f t="shared" si="3"/>
        <v>0</v>
      </c>
      <c r="S191" s="2617"/>
      <c r="T191" s="2617"/>
      <c r="U191" s="2617"/>
      <c r="V191" s="2617"/>
      <c r="W191" s="2617"/>
      <c r="X191" s="2617"/>
      <c r="Y191" s="2617"/>
      <c r="Z191" s="2617"/>
      <c r="AA191" s="2617"/>
      <c r="AB191" s="2617">
        <f t="shared" si="4"/>
        <v>0</v>
      </c>
      <c r="AC191" s="2617"/>
      <c r="AD191" s="2617"/>
      <c r="AE191" s="2617"/>
      <c r="AF191" s="2617"/>
      <c r="AG191" s="2617"/>
      <c r="AH191" s="2617"/>
      <c r="AI191" s="2617"/>
      <c r="AJ191" s="2617"/>
      <c r="AK191" s="2618"/>
      <c r="AL191" s="1453">
        <f>IF(SUM(R191:AK191)&gt;1,1,0)</f>
        <v>0</v>
      </c>
      <c r="AM191" s="1459">
        <v>158</v>
      </c>
      <c r="AN191" s="317"/>
    </row>
    <row r="192" spans="2:40" s="311" customFormat="1" ht="26.25" customHeight="1" x14ac:dyDescent="0.4">
      <c r="C192" s="2639" t="s">
        <v>2821</v>
      </c>
      <c r="D192" s="2640"/>
      <c r="E192" s="2640"/>
      <c r="F192" s="26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64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85" t="s">
        <v>329</v>
      </c>
      <c r="S197" s="2585"/>
      <c r="T197" s="2585"/>
      <c r="U197" s="2585"/>
      <c r="V197" s="2585"/>
      <c r="W197" s="2585"/>
      <c r="X197" s="2585"/>
      <c r="Y197" s="2585"/>
      <c r="Z197" s="2585"/>
      <c r="AA197" s="2585"/>
      <c r="AB197" s="2585" t="s">
        <v>330</v>
      </c>
      <c r="AC197" s="2585"/>
      <c r="AD197" s="2585"/>
      <c r="AE197" s="2585"/>
      <c r="AF197" s="2585"/>
      <c r="AG197" s="2585"/>
      <c r="AH197" s="2585"/>
      <c r="AI197" s="2585"/>
      <c r="AJ197" s="2585"/>
      <c r="AK197" s="2586"/>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77" t="s">
        <v>1168</v>
      </c>
      <c r="S198" s="2577"/>
      <c r="T198" s="2577"/>
      <c r="U198" s="2577"/>
      <c r="V198" s="2577"/>
      <c r="W198" s="2577" t="s">
        <v>2815</v>
      </c>
      <c r="X198" s="2577"/>
      <c r="Y198" s="2577"/>
      <c r="Z198" s="2577"/>
      <c r="AA198" s="2577"/>
      <c r="AB198" s="2577" t="s">
        <v>1168</v>
      </c>
      <c r="AC198" s="2577"/>
      <c r="AD198" s="2577"/>
      <c r="AE198" s="2577"/>
      <c r="AF198" s="2577"/>
      <c r="AG198" s="2577" t="s">
        <v>2815</v>
      </c>
      <c r="AH198" s="2577"/>
      <c r="AI198" s="2577"/>
      <c r="AJ198" s="2577"/>
      <c r="AK198" s="2578"/>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624"/>
      <c r="S199" s="2624"/>
      <c r="T199" s="2624"/>
      <c r="U199" s="2624"/>
      <c r="V199" s="2624"/>
      <c r="W199" s="2624"/>
      <c r="X199" s="2624"/>
      <c r="Y199" s="2624"/>
      <c r="Z199" s="2624"/>
      <c r="AA199" s="2624"/>
      <c r="AB199" s="2624"/>
      <c r="AC199" s="2624"/>
      <c r="AD199" s="2624"/>
      <c r="AE199" s="2624"/>
      <c r="AF199" s="2624"/>
      <c r="AG199" s="2624"/>
      <c r="AH199" s="2624"/>
      <c r="AI199" s="2624"/>
      <c r="AJ199" s="2624"/>
      <c r="AK199" s="2625"/>
      <c r="AL199" s="1453">
        <f>IF(AL201&gt;0,1,0)</f>
        <v>0</v>
      </c>
      <c r="AM199" s="1456"/>
      <c r="AN199" s="317"/>
    </row>
    <row r="200" spans="2:40" s="311" customFormat="1" ht="28.5" customHeight="1" x14ac:dyDescent="0.4">
      <c r="C200" s="2539" t="s">
        <v>1209</v>
      </c>
      <c r="D200" s="2540"/>
      <c r="E200" s="2540"/>
      <c r="F200" s="2540"/>
      <c r="G200" s="2541"/>
      <c r="H200" s="2541"/>
      <c r="I200" s="2541"/>
      <c r="J200" s="2541"/>
      <c r="K200" s="2541"/>
      <c r="L200" s="2541"/>
      <c r="M200" s="2541"/>
      <c r="N200" s="2541"/>
      <c r="O200" s="2541"/>
      <c r="P200" s="2541"/>
      <c r="Q200" s="1377"/>
      <c r="R200" s="2617"/>
      <c r="S200" s="2617"/>
      <c r="T200" s="2617"/>
      <c r="U200" s="2617"/>
      <c r="V200" s="2617"/>
      <c r="W200" s="2617"/>
      <c r="X200" s="2617"/>
      <c r="Y200" s="2617"/>
      <c r="Z200" s="2617"/>
      <c r="AA200" s="2617"/>
      <c r="AB200" s="2617"/>
      <c r="AC200" s="2617"/>
      <c r="AD200" s="2617"/>
      <c r="AE200" s="2617"/>
      <c r="AF200" s="2617"/>
      <c r="AG200" s="2617"/>
      <c r="AH200" s="2617"/>
      <c r="AI200" s="2617"/>
      <c r="AJ200" s="2617"/>
      <c r="AK200" s="2618"/>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617">
        <f>SUM(R199)</f>
        <v>0</v>
      </c>
      <c r="S201" s="2617"/>
      <c r="T201" s="2617"/>
      <c r="U201" s="2617"/>
      <c r="V201" s="2617"/>
      <c r="W201" s="2617">
        <f>SUM(W200)</f>
        <v>0</v>
      </c>
      <c r="X201" s="2617"/>
      <c r="Y201" s="2617"/>
      <c r="Z201" s="2617"/>
      <c r="AA201" s="2617"/>
      <c r="AB201" s="2617">
        <f>SUM(AB200)</f>
        <v>0</v>
      </c>
      <c r="AC201" s="2617"/>
      <c r="AD201" s="2617"/>
      <c r="AE201" s="2617"/>
      <c r="AF201" s="2617"/>
      <c r="AG201" s="2617">
        <f>SUM(AG200)</f>
        <v>0</v>
      </c>
      <c r="AH201" s="2617"/>
      <c r="AI201" s="2617"/>
      <c r="AJ201" s="2617"/>
      <c r="AK201" s="2618"/>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617"/>
      <c r="S202" s="2617"/>
      <c r="T202" s="2617"/>
      <c r="U202" s="2617"/>
      <c r="V202" s="2617"/>
      <c r="W202" s="2617"/>
      <c r="X202" s="2617"/>
      <c r="Y202" s="2617"/>
      <c r="Z202" s="2617"/>
      <c r="AA202" s="2617"/>
      <c r="AB202" s="2617"/>
      <c r="AC202" s="2617"/>
      <c r="AD202" s="2617"/>
      <c r="AE202" s="2617"/>
      <c r="AF202" s="2617"/>
      <c r="AG202" s="2617"/>
      <c r="AH202" s="2617"/>
      <c r="AI202" s="2617"/>
      <c r="AJ202" s="2617"/>
      <c r="AK202" s="2618"/>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617"/>
      <c r="S203" s="2617"/>
      <c r="T203" s="2617"/>
      <c r="U203" s="2617"/>
      <c r="V203" s="2617"/>
      <c r="W203" s="2617"/>
      <c r="X203" s="2617"/>
      <c r="Y203" s="2617"/>
      <c r="Z203" s="2617"/>
      <c r="AA203" s="2617"/>
      <c r="AB203" s="2617"/>
      <c r="AC203" s="2617"/>
      <c r="AD203" s="2617"/>
      <c r="AE203" s="2617"/>
      <c r="AF203" s="2617"/>
      <c r="AG203" s="2617"/>
      <c r="AH203" s="2617"/>
      <c r="AI203" s="2617"/>
      <c r="AJ203" s="2617"/>
      <c r="AK203" s="2618"/>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617">
        <f>+SUMIF(CDSPS_TK,AM204,CDSPS_CKN)</f>
        <v>0</v>
      </c>
      <c r="S204" s="2617"/>
      <c r="T204" s="2617"/>
      <c r="U204" s="2617"/>
      <c r="V204" s="2617"/>
      <c r="W204" s="2617"/>
      <c r="X204" s="2617"/>
      <c r="Y204" s="2617"/>
      <c r="Z204" s="2617"/>
      <c r="AA204" s="2617"/>
      <c r="AB204" s="2617">
        <f>+SUMIF(CDSPS_TK,AM204,CDSPS_DKN)</f>
        <v>0</v>
      </c>
      <c r="AC204" s="2617"/>
      <c r="AD204" s="2617"/>
      <c r="AE204" s="2617"/>
      <c r="AF204" s="2617"/>
      <c r="AG204" s="2617"/>
      <c r="AH204" s="2617"/>
      <c r="AI204" s="2617"/>
      <c r="AJ204" s="2617"/>
      <c r="AK204" s="2618"/>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617">
        <f>+SUMIF(CDSPS_TK,AM205,CDSPS_CKN)</f>
        <v>0</v>
      </c>
      <c r="S205" s="2617"/>
      <c r="T205" s="2617"/>
      <c r="U205" s="2617"/>
      <c r="V205" s="2617"/>
      <c r="W205" s="2617"/>
      <c r="X205" s="2617"/>
      <c r="Y205" s="2617"/>
      <c r="Z205" s="2617"/>
      <c r="AA205" s="2617"/>
      <c r="AB205" s="2617">
        <f>+SUMIF(CDSPS_TK,AM205,CDSPS_DKN)</f>
        <v>0</v>
      </c>
      <c r="AC205" s="2617"/>
      <c r="AD205" s="2617"/>
      <c r="AE205" s="2617"/>
      <c r="AF205" s="2617"/>
      <c r="AG205" s="2617"/>
      <c r="AH205" s="2617"/>
      <c r="AI205" s="2617"/>
      <c r="AJ205" s="2617"/>
      <c r="AK205" s="2618"/>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617">
        <f>+SUMIF(CDSPS_TK,AM206,CDSPS_CKN)</f>
        <v>0</v>
      </c>
      <c r="S206" s="2617"/>
      <c r="T206" s="2617"/>
      <c r="U206" s="2617"/>
      <c r="V206" s="2617"/>
      <c r="W206" s="2617"/>
      <c r="X206" s="2617"/>
      <c r="Y206" s="2617"/>
      <c r="Z206" s="2617"/>
      <c r="AA206" s="2617"/>
      <c r="AB206" s="2617">
        <f>+SUMIF(CDSPS_TK,AM206,CDSPS_DKN)</f>
        <v>0</v>
      </c>
      <c r="AC206" s="2617"/>
      <c r="AD206" s="2617"/>
      <c r="AE206" s="2617"/>
      <c r="AF206" s="2617"/>
      <c r="AG206" s="2617"/>
      <c r="AH206" s="2617"/>
      <c r="AI206" s="2617"/>
      <c r="AJ206" s="2617"/>
      <c r="AK206" s="2618"/>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617">
        <f>+SUMIF(CDSPS_TK,AM207,CDSPS_CKN)</f>
        <v>0</v>
      </c>
      <c r="S207" s="2617"/>
      <c r="T207" s="2617"/>
      <c r="U207" s="2617"/>
      <c r="V207" s="2617"/>
      <c r="W207" s="2617"/>
      <c r="X207" s="2617"/>
      <c r="Y207" s="2617"/>
      <c r="Z207" s="2617"/>
      <c r="AA207" s="2617"/>
      <c r="AB207" s="2617">
        <f>+SUMIF(CDSPS_TK,AM207,CDSPS_DKN)</f>
        <v>0</v>
      </c>
      <c r="AC207" s="2617"/>
      <c r="AD207" s="2617"/>
      <c r="AE207" s="2617"/>
      <c r="AF207" s="2617"/>
      <c r="AG207" s="2617"/>
      <c r="AH207" s="2617"/>
      <c r="AI207" s="2617"/>
      <c r="AJ207" s="2617"/>
      <c r="AK207" s="2618"/>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637">
        <f>SUM(R204:V207)</f>
        <v>0</v>
      </c>
      <c r="S208" s="2637"/>
      <c r="T208" s="2637"/>
      <c r="U208" s="2637"/>
      <c r="V208" s="2637"/>
      <c r="W208" s="2637">
        <f>SUM(W204:AA207)</f>
        <v>0</v>
      </c>
      <c r="X208" s="2637"/>
      <c r="Y208" s="2637"/>
      <c r="Z208" s="2637"/>
      <c r="AA208" s="2637"/>
      <c r="AB208" s="2637">
        <f>SUM(AB204:AF207)</f>
        <v>0</v>
      </c>
      <c r="AC208" s="2637"/>
      <c r="AD208" s="2637"/>
      <c r="AE208" s="2637"/>
      <c r="AF208" s="2637"/>
      <c r="AG208" s="2637">
        <f>SUM(AG204:AK207)</f>
        <v>0</v>
      </c>
      <c r="AH208" s="2637"/>
      <c r="AI208" s="2637"/>
      <c r="AJ208" s="2637"/>
      <c r="AK208" s="2638"/>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622" t="s">
        <v>332</v>
      </c>
      <c r="D211" s="2623"/>
      <c r="E211" s="2623"/>
      <c r="F211" s="2623"/>
      <c r="G211" s="2623"/>
      <c r="H211" s="2623"/>
      <c r="I211" s="2623"/>
      <c r="J211" s="2623"/>
      <c r="K211" s="2623"/>
      <c r="L211" s="2623"/>
      <c r="M211" s="2587" t="s">
        <v>146</v>
      </c>
      <c r="N211" s="2587"/>
      <c r="O211" s="2587"/>
      <c r="P211" s="2587"/>
      <c r="Q211" s="2587" t="s">
        <v>147</v>
      </c>
      <c r="R211" s="2587"/>
      <c r="S211" s="2587"/>
      <c r="T211" s="2587"/>
      <c r="U211" s="2587" t="s">
        <v>148</v>
      </c>
      <c r="V211" s="2587"/>
      <c r="W211" s="2587"/>
      <c r="X211" s="2587"/>
      <c r="Y211" s="2587" t="s">
        <v>149</v>
      </c>
      <c r="Z211" s="2587"/>
      <c r="AA211" s="2587"/>
      <c r="AB211" s="2587"/>
      <c r="AC211" s="2587" t="s">
        <v>1213</v>
      </c>
      <c r="AD211" s="2587"/>
      <c r="AE211" s="2587"/>
      <c r="AF211" s="2587"/>
      <c r="AG211" s="2587" t="s">
        <v>82</v>
      </c>
      <c r="AH211" s="2587"/>
      <c r="AI211" s="2587"/>
      <c r="AJ211" s="2587"/>
      <c r="AK211" s="2636"/>
      <c r="AL211" s="1454">
        <f>IF($AL$220&gt;0,1,0)</f>
        <v>0</v>
      </c>
      <c r="AM211" s="1456"/>
      <c r="AN211" s="317"/>
    </row>
    <row r="212" spans="2:40" s="323" customFormat="1" ht="14.25" customHeight="1" x14ac:dyDescent="0.4">
      <c r="C212" s="2579" t="s">
        <v>1211</v>
      </c>
      <c r="D212" s="2580"/>
      <c r="E212" s="2580"/>
      <c r="F212" s="2580"/>
      <c r="G212" s="2536"/>
      <c r="H212" s="2536"/>
      <c r="I212" s="2536"/>
      <c r="J212" s="2536"/>
      <c r="K212" s="2536"/>
      <c r="L212" s="2536"/>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616"/>
      <c r="AL212" s="1453">
        <f>IF($AL$220&gt;0,1,0)</f>
        <v>0</v>
      </c>
      <c r="AM212" s="1456"/>
      <c r="AN212" s="326"/>
    </row>
    <row r="213" spans="2:40" s="311" customFormat="1" x14ac:dyDescent="0.4">
      <c r="C213" s="2573" t="s">
        <v>333</v>
      </c>
      <c r="D213" s="2574"/>
      <c r="E213" s="2574"/>
      <c r="F213" s="2574"/>
      <c r="G213" s="2521"/>
      <c r="H213" s="2521"/>
      <c r="I213" s="2521"/>
      <c r="J213" s="2521"/>
      <c r="K213" s="2521"/>
      <c r="L213" s="2521"/>
      <c r="M213" s="2529">
        <f>+SUMIF(CDSPS_TK,M210,CDSPS_DKN)</f>
        <v>0</v>
      </c>
      <c r="N213" s="2529"/>
      <c r="O213" s="2529"/>
      <c r="P213" s="2529"/>
      <c r="Q213" s="2529">
        <f>+SUMIF(CDSPS_TK,Q210,CDSPS_DKN)</f>
        <v>0</v>
      </c>
      <c r="R213" s="2529"/>
      <c r="S213" s="2529"/>
      <c r="T213" s="2529"/>
      <c r="U213" s="2529">
        <f>+SUMIF(CDSPS_TK,U210,CDSPS_DKN)</f>
        <v>0</v>
      </c>
      <c r="V213" s="2529"/>
      <c r="W213" s="2529"/>
      <c r="X213" s="2529"/>
      <c r="Y213" s="2529">
        <f>+SUMIF(CDSPS_TK,Y210,CDSPS_DKN)</f>
        <v>0</v>
      </c>
      <c r="Z213" s="2529"/>
      <c r="AA213" s="2529"/>
      <c r="AB213" s="2529"/>
      <c r="AC213" s="2529">
        <f>+SUMIF(CDSPS_TK,AC210,CDSPS_DKN)</f>
        <v>0</v>
      </c>
      <c r="AD213" s="2529"/>
      <c r="AE213" s="2529"/>
      <c r="AF213" s="2529"/>
      <c r="AG213" s="2529">
        <f t="shared" ref="AG213:AG220" si="8">+SUM(M213:AF213)</f>
        <v>0</v>
      </c>
      <c r="AH213" s="2529"/>
      <c r="AI213" s="2529"/>
      <c r="AJ213" s="2529"/>
      <c r="AK213" s="2605"/>
      <c r="AL213" s="1453">
        <f>IF($AL$220&gt;0,1,0)</f>
        <v>0</v>
      </c>
      <c r="AM213" s="1456"/>
      <c r="AN213" s="317"/>
    </row>
    <row r="214" spans="2:40" s="311" customFormat="1" x14ac:dyDescent="0.4">
      <c r="C214" s="2573" t="s">
        <v>2829</v>
      </c>
      <c r="D214" s="2574"/>
      <c r="E214" s="2574"/>
      <c r="F214" s="2574"/>
      <c r="G214" s="2521"/>
      <c r="H214" s="2521"/>
      <c r="I214" s="2521"/>
      <c r="J214" s="2521"/>
      <c r="K214" s="2521"/>
      <c r="L214" s="2521"/>
      <c r="M214" s="2529">
        <f>+VLOOKUP(M210,Bang_CDSPS,5,0)</f>
        <v>0</v>
      </c>
      <c r="N214" s="2529"/>
      <c r="O214" s="2529"/>
      <c r="P214" s="2529"/>
      <c r="Q214" s="2529">
        <f>+VLOOKUP(Q210,Bang_CDSPS,5,0)</f>
        <v>0</v>
      </c>
      <c r="R214" s="2529"/>
      <c r="S214" s="2529"/>
      <c r="T214" s="2529"/>
      <c r="U214" s="2529">
        <f>+VLOOKUP(U210,Bang_CDSPS,5,0)</f>
        <v>0</v>
      </c>
      <c r="V214" s="2529"/>
      <c r="W214" s="2529"/>
      <c r="X214" s="2529"/>
      <c r="Y214" s="2529">
        <f>+VLOOKUP(Y210,Bang_CDSPS,5,0)</f>
        <v>0</v>
      </c>
      <c r="Z214" s="2529"/>
      <c r="AA214" s="2529"/>
      <c r="AB214" s="2529"/>
      <c r="AC214" s="2529">
        <f>+VLOOKUP(AC210,Bang_CDSPS,5,0)</f>
        <v>0</v>
      </c>
      <c r="AD214" s="2529"/>
      <c r="AE214" s="2529"/>
      <c r="AF214" s="2529"/>
      <c r="AG214" s="2529">
        <f t="shared" si="8"/>
        <v>0</v>
      </c>
      <c r="AH214" s="2529"/>
      <c r="AI214" s="2529"/>
      <c r="AJ214" s="2529"/>
      <c r="AK214" s="2605"/>
      <c r="AL214" s="1453">
        <f t="shared" ref="AL214:AL228" si="9">IF(AG214&gt;0,1,0)</f>
        <v>0</v>
      </c>
      <c r="AM214" s="1456"/>
      <c r="AN214" s="317"/>
    </row>
    <row r="215" spans="2:40" s="311" customFormat="1" x14ac:dyDescent="0.4">
      <c r="C215" s="2573" t="s">
        <v>2830</v>
      </c>
      <c r="D215" s="2574"/>
      <c r="E215" s="2574"/>
      <c r="F215" s="2574"/>
      <c r="G215" s="2521"/>
      <c r="H215" s="2521"/>
      <c r="I215" s="2521"/>
      <c r="J215" s="2521"/>
      <c r="K215" s="2521"/>
      <c r="L215" s="2521"/>
      <c r="M215" s="2529"/>
      <c r="N215" s="2529"/>
      <c r="O215" s="2529"/>
      <c r="P215" s="2529"/>
      <c r="Q215" s="2529"/>
      <c r="R215" s="2529"/>
      <c r="S215" s="2529"/>
      <c r="T215" s="2529"/>
      <c r="U215" s="2529"/>
      <c r="V215" s="2529"/>
      <c r="W215" s="2529"/>
      <c r="X215" s="2529"/>
      <c r="Y215" s="2529"/>
      <c r="Z215" s="2529"/>
      <c r="AA215" s="2529"/>
      <c r="AB215" s="2529"/>
      <c r="AC215" s="2529"/>
      <c r="AD215" s="2529"/>
      <c r="AE215" s="2529"/>
      <c r="AF215" s="2529"/>
      <c r="AG215" s="2529">
        <f t="shared" si="8"/>
        <v>0</v>
      </c>
      <c r="AH215" s="2529"/>
      <c r="AI215" s="2529"/>
      <c r="AJ215" s="2529"/>
      <c r="AK215" s="2605"/>
      <c r="AL215" s="1453">
        <f t="shared" si="9"/>
        <v>0</v>
      </c>
      <c r="AM215" s="1456"/>
      <c r="AN215" s="317"/>
    </row>
    <row r="216" spans="2:40" s="311" customFormat="1" x14ac:dyDescent="0.4">
      <c r="C216" s="2573" t="s">
        <v>2831</v>
      </c>
      <c r="D216" s="2574"/>
      <c r="E216" s="2574"/>
      <c r="F216" s="2574"/>
      <c r="G216" s="2521"/>
      <c r="H216" s="2521"/>
      <c r="I216" s="2521"/>
      <c r="J216" s="2521"/>
      <c r="K216" s="2521"/>
      <c r="L216" s="2521"/>
      <c r="M216" s="2529"/>
      <c r="N216" s="2529"/>
      <c r="O216" s="2529"/>
      <c r="P216" s="2529"/>
      <c r="Q216" s="2529"/>
      <c r="R216" s="2529"/>
      <c r="S216" s="2529"/>
      <c r="T216" s="2529"/>
      <c r="U216" s="2529"/>
      <c r="V216" s="2529"/>
      <c r="W216" s="2529"/>
      <c r="X216" s="2529"/>
      <c r="Y216" s="2529"/>
      <c r="Z216" s="2529"/>
      <c r="AA216" s="2529"/>
      <c r="AB216" s="2529"/>
      <c r="AC216" s="2529"/>
      <c r="AD216" s="2529"/>
      <c r="AE216" s="2529"/>
      <c r="AF216" s="2529"/>
      <c r="AG216" s="2529">
        <f t="shared" si="8"/>
        <v>0</v>
      </c>
      <c r="AH216" s="2529"/>
      <c r="AI216" s="2529"/>
      <c r="AJ216" s="2529"/>
      <c r="AK216" s="2605"/>
      <c r="AL216" s="1453">
        <f t="shared" si="9"/>
        <v>0</v>
      </c>
      <c r="AM216" s="1456"/>
      <c r="AN216" s="317"/>
    </row>
    <row r="217" spans="2:40" s="311" customFormat="1" x14ac:dyDescent="0.4">
      <c r="C217" s="2573" t="s">
        <v>2832</v>
      </c>
      <c r="D217" s="2574"/>
      <c r="E217" s="2574"/>
      <c r="F217" s="2574"/>
      <c r="G217" s="2521"/>
      <c r="H217" s="2521"/>
      <c r="I217" s="2521"/>
      <c r="J217" s="2521"/>
      <c r="K217" s="2521"/>
      <c r="L217" s="2521"/>
      <c r="M217" s="2529"/>
      <c r="N217" s="2529"/>
      <c r="O217" s="2529"/>
      <c r="P217" s="2529"/>
      <c r="Q217" s="2529"/>
      <c r="R217" s="2529"/>
      <c r="S217" s="2529"/>
      <c r="T217" s="2529"/>
      <c r="U217" s="2529"/>
      <c r="V217" s="2529"/>
      <c r="W217" s="2529"/>
      <c r="X217" s="2529"/>
      <c r="Y217" s="2529"/>
      <c r="Z217" s="2529"/>
      <c r="AA217" s="2529"/>
      <c r="AB217" s="2529"/>
      <c r="AC217" s="2529"/>
      <c r="AD217" s="2529"/>
      <c r="AE217" s="2529"/>
      <c r="AF217" s="2529"/>
      <c r="AG217" s="2529">
        <f t="shared" si="8"/>
        <v>0</v>
      </c>
      <c r="AH217" s="2529"/>
      <c r="AI217" s="2529"/>
      <c r="AJ217" s="2529"/>
      <c r="AK217" s="2605"/>
      <c r="AL217" s="1453">
        <f t="shared" si="9"/>
        <v>0</v>
      </c>
      <c r="AM217" s="1456"/>
      <c r="AN217" s="317"/>
    </row>
    <row r="218" spans="2:40" s="311" customFormat="1" x14ac:dyDescent="0.4">
      <c r="C218" s="2573" t="s">
        <v>2833</v>
      </c>
      <c r="D218" s="2574"/>
      <c r="E218" s="2574"/>
      <c r="F218" s="2574"/>
      <c r="G218" s="2521"/>
      <c r="H218" s="2521"/>
      <c r="I218" s="2521"/>
      <c r="J218" s="2521"/>
      <c r="K218" s="2521"/>
      <c r="L218" s="2521"/>
      <c r="M218" s="2529">
        <f>+SUMIF(CDSPS_TK,M210,CDSPS_PSC)</f>
        <v>0</v>
      </c>
      <c r="N218" s="2529"/>
      <c r="O218" s="2529"/>
      <c r="P218" s="2529"/>
      <c r="Q218" s="2529">
        <f>+SUMIF(CDSPS_TK,Q210,CDSPS_PSC)</f>
        <v>0</v>
      </c>
      <c r="R218" s="2529"/>
      <c r="S218" s="2529"/>
      <c r="T218" s="2529"/>
      <c r="U218" s="2529">
        <f>+SUMIF(CDSPS_TK,U210,CDSPS_PSC)</f>
        <v>0</v>
      </c>
      <c r="V218" s="2529"/>
      <c r="W218" s="2529"/>
      <c r="X218" s="2529"/>
      <c r="Y218" s="2529">
        <f>+SUMIF(CDSPS_TK,Y210,CDSPS_PSC)</f>
        <v>0</v>
      </c>
      <c r="Z218" s="2529"/>
      <c r="AA218" s="2529"/>
      <c r="AB218" s="2529"/>
      <c r="AC218" s="2529">
        <f>+SUMIF(CDSPS_TK,AC210,CDSPS_PSC)</f>
        <v>0</v>
      </c>
      <c r="AD218" s="2529"/>
      <c r="AE218" s="2529"/>
      <c r="AF218" s="2529"/>
      <c r="AG218" s="2529">
        <f t="shared" si="8"/>
        <v>0</v>
      </c>
      <c r="AH218" s="2529"/>
      <c r="AI218" s="2529"/>
      <c r="AJ218" s="2529"/>
      <c r="AK218" s="2605"/>
      <c r="AL218" s="1453">
        <f t="shared" si="9"/>
        <v>0</v>
      </c>
      <c r="AM218" s="1456"/>
      <c r="AN218" s="317"/>
    </row>
    <row r="219" spans="2:40" s="311" customFormat="1" x14ac:dyDescent="0.4">
      <c r="C219" s="2571" t="s">
        <v>2834</v>
      </c>
      <c r="D219" s="2572"/>
      <c r="E219" s="2572"/>
      <c r="F219" s="2572"/>
      <c r="G219" s="2560"/>
      <c r="H219" s="2560"/>
      <c r="I219" s="2560"/>
      <c r="J219" s="2560"/>
      <c r="K219" s="2560"/>
      <c r="L219" s="2560"/>
      <c r="M219" s="2561"/>
      <c r="N219" s="2561"/>
      <c r="O219" s="2561"/>
      <c r="P219" s="2561"/>
      <c r="Q219" s="2561"/>
      <c r="R219" s="2561"/>
      <c r="S219" s="2561"/>
      <c r="T219" s="2561"/>
      <c r="U219" s="2561"/>
      <c r="V219" s="2561"/>
      <c r="W219" s="2561"/>
      <c r="X219" s="2561"/>
      <c r="Y219" s="2561"/>
      <c r="Z219" s="2561"/>
      <c r="AA219" s="2561"/>
      <c r="AB219" s="2561"/>
      <c r="AC219" s="2561"/>
      <c r="AD219" s="2561"/>
      <c r="AE219" s="2561"/>
      <c r="AF219" s="2561"/>
      <c r="AG219" s="2561">
        <f t="shared" si="8"/>
        <v>0</v>
      </c>
      <c r="AH219" s="2561"/>
      <c r="AI219" s="2561"/>
      <c r="AJ219" s="2561"/>
      <c r="AK219" s="2613"/>
      <c r="AL219" s="1453">
        <f t="shared" si="9"/>
        <v>0</v>
      </c>
      <c r="AM219" s="1456"/>
      <c r="AN219" s="317"/>
    </row>
    <row r="220" spans="2:40" s="311" customFormat="1" ht="16.5" x14ac:dyDescent="0.4">
      <c r="C220" s="2588" t="s">
        <v>334</v>
      </c>
      <c r="D220" s="2589"/>
      <c r="E220" s="2589"/>
      <c r="F220" s="2589"/>
      <c r="G220" s="2551"/>
      <c r="H220" s="2551"/>
      <c r="I220" s="2551"/>
      <c r="J220" s="2551"/>
      <c r="K220" s="2551"/>
      <c r="L220" s="2551"/>
      <c r="M220" s="2614">
        <f>+SUM(M213:P216)-SUM(M217:P219)</f>
        <v>0</v>
      </c>
      <c r="N220" s="2614"/>
      <c r="O220" s="2614"/>
      <c r="P220" s="2614"/>
      <c r="Q220" s="2614">
        <f>+SUM(Q213:T216)-SUM(Q217:T219)</f>
        <v>0</v>
      </c>
      <c r="R220" s="2614"/>
      <c r="S220" s="2614"/>
      <c r="T220" s="2614"/>
      <c r="U220" s="2614">
        <f>+SUM(U213:X216)-SUM(U217:X219)</f>
        <v>0</v>
      </c>
      <c r="V220" s="2614"/>
      <c r="W220" s="2614"/>
      <c r="X220" s="2614"/>
      <c r="Y220" s="2614">
        <f>+SUM(Y213:AB216)-SUM(Y217:AB219)</f>
        <v>0</v>
      </c>
      <c r="Z220" s="2614"/>
      <c r="AA220" s="2614"/>
      <c r="AB220" s="2614"/>
      <c r="AC220" s="2614">
        <f>+SUM(AC213:AF216)-SUM(AC217:AF219)</f>
        <v>0</v>
      </c>
      <c r="AD220" s="2614"/>
      <c r="AE220" s="2614"/>
      <c r="AF220" s="2614"/>
      <c r="AG220" s="2614">
        <f t="shared" si="8"/>
        <v>0</v>
      </c>
      <c r="AH220" s="2614"/>
      <c r="AI220" s="2614"/>
      <c r="AJ220" s="2614"/>
      <c r="AK220" s="2615"/>
      <c r="AL220" s="1453">
        <f t="shared" si="9"/>
        <v>0</v>
      </c>
      <c r="AM220" s="1460">
        <f>+VLOOKUP(211,Bang_CDSPS,7,0)-AG220</f>
        <v>0</v>
      </c>
      <c r="AN220" s="317"/>
    </row>
    <row r="221" spans="2:40" s="323" customFormat="1" x14ac:dyDescent="0.4">
      <c r="C221" s="2610" t="s">
        <v>335</v>
      </c>
      <c r="D221" s="2611"/>
      <c r="E221" s="2611"/>
      <c r="F221" s="2611"/>
      <c r="G221" s="2612"/>
      <c r="H221" s="2612"/>
      <c r="I221" s="2612"/>
      <c r="J221" s="2612"/>
      <c r="K221" s="2612"/>
      <c r="L221" s="2612"/>
      <c r="M221" s="2547"/>
      <c r="N221" s="2547"/>
      <c r="O221" s="2547"/>
      <c r="P221" s="2547"/>
      <c r="Q221" s="2547"/>
      <c r="R221" s="2547"/>
      <c r="S221" s="2547"/>
      <c r="T221" s="2547"/>
      <c r="U221" s="2547"/>
      <c r="V221" s="2547"/>
      <c r="W221" s="2547"/>
      <c r="X221" s="2547"/>
      <c r="Y221" s="2547"/>
      <c r="Z221" s="2547"/>
      <c r="AA221" s="2547"/>
      <c r="AB221" s="2547"/>
      <c r="AC221" s="2547"/>
      <c r="AD221" s="2547"/>
      <c r="AE221" s="2547"/>
      <c r="AF221" s="2547"/>
      <c r="AG221" s="2547"/>
      <c r="AH221" s="2547"/>
      <c r="AI221" s="2547"/>
      <c r="AJ221" s="2547"/>
      <c r="AK221" s="2609"/>
      <c r="AL221" s="1453">
        <f>IF($AL$220&gt;0,1,0)</f>
        <v>0</v>
      </c>
      <c r="AM221" s="1456"/>
      <c r="AN221" s="342" t="s">
        <v>2835</v>
      </c>
    </row>
    <row r="222" spans="2:40" s="311" customFormat="1" x14ac:dyDescent="0.4">
      <c r="C222" s="2573" t="s">
        <v>333</v>
      </c>
      <c r="D222" s="2574"/>
      <c r="E222" s="2574"/>
      <c r="F222" s="2574"/>
      <c r="G222" s="2521"/>
      <c r="H222" s="2521"/>
      <c r="I222" s="2521"/>
      <c r="J222" s="2521"/>
      <c r="K222" s="2521"/>
      <c r="L222" s="2521"/>
      <c r="M222" s="2529">
        <f>+SUMIF(Bang_TSCD!$B$16:$B$5000,M210,Bang_TSCD!$R$16:$R$5000)</f>
        <v>0</v>
      </c>
      <c r="N222" s="2529"/>
      <c r="O222" s="2529"/>
      <c r="P222" s="2529"/>
      <c r="Q222" s="2529">
        <f>+SUMIF(Bang_TSCD!$B$16:$B$5000,Q210,Bang_TSCD!$R$16:$R$5000)</f>
        <v>0</v>
      </c>
      <c r="R222" s="2529"/>
      <c r="S222" s="2529"/>
      <c r="T222" s="2529"/>
      <c r="U222" s="2529">
        <f>+SUMIF(Bang_TSCD!$B$16:$B$5000,U210,Bang_TSCD!$R$16:$R$5000)</f>
        <v>0</v>
      </c>
      <c r="V222" s="2529"/>
      <c r="W222" s="2529"/>
      <c r="X222" s="2529"/>
      <c r="Y222" s="2529">
        <f>+SUMIF(Bang_TSCD!$B$16:$B$5000,Y210,Bang_TSCD!$R$16:$R$5000)</f>
        <v>0</v>
      </c>
      <c r="Z222" s="2529"/>
      <c r="AA222" s="2529"/>
      <c r="AB222" s="2529"/>
      <c r="AC222" s="2529">
        <f>+SUMIF(Bang_TSCD!$B$16:$B$5000,AC210,Bang_TSCD!$R$16:$R$5000)</f>
        <v>0</v>
      </c>
      <c r="AD222" s="2529"/>
      <c r="AE222" s="2529"/>
      <c r="AF222" s="2529"/>
      <c r="AG222" s="2529">
        <f>+SUM(M222:AF222)</f>
        <v>0</v>
      </c>
      <c r="AH222" s="2529"/>
      <c r="AI222" s="2529"/>
      <c r="AJ222" s="2529"/>
      <c r="AK222" s="2605"/>
      <c r="AL222" s="1453">
        <f t="shared" si="9"/>
        <v>0</v>
      </c>
      <c r="AM222" s="1456"/>
      <c r="AN222" s="317"/>
    </row>
    <row r="223" spans="2:40" s="311" customFormat="1" x14ac:dyDescent="0.4">
      <c r="C223" s="2573" t="s">
        <v>2836</v>
      </c>
      <c r="D223" s="2574"/>
      <c r="E223" s="2574"/>
      <c r="F223" s="2574"/>
      <c r="G223" s="2521"/>
      <c r="H223" s="2521"/>
      <c r="I223" s="2521"/>
      <c r="J223" s="2521"/>
      <c r="K223" s="2521"/>
      <c r="L223" s="2521"/>
      <c r="M223" s="2529">
        <f>+SUMIF(Bang_TSCD!$B$16:$B$5000,M210,Bang_TSCD!$S$16:$S$5000)</f>
        <v>0</v>
      </c>
      <c r="N223" s="2529"/>
      <c r="O223" s="2529"/>
      <c r="P223" s="2529"/>
      <c r="Q223" s="2529">
        <f>+SUMIF(Bang_TSCD!$B$16:$B$5000,Q210,Bang_TSCD!$S$16:$S$5000)</f>
        <v>0</v>
      </c>
      <c r="R223" s="2529"/>
      <c r="S223" s="2529"/>
      <c r="T223" s="2529"/>
      <c r="U223" s="2529">
        <f>+SUMIF(Bang_TSCD!$B$16:$B$5000,U210,Bang_TSCD!$S$16:$S$5000)</f>
        <v>0</v>
      </c>
      <c r="V223" s="2529"/>
      <c r="W223" s="2529"/>
      <c r="X223" s="2529"/>
      <c r="Y223" s="2529">
        <f>+SUMIF(Bang_TSCD!$B$16:$B$5000,Y210,Bang_TSCD!$S$16:$S$5000)</f>
        <v>0</v>
      </c>
      <c r="Z223" s="2529"/>
      <c r="AA223" s="2529"/>
      <c r="AB223" s="2529"/>
      <c r="AC223" s="2529">
        <f>+SUMIF(Bang_TSCD!$B$16:$B$5000,AC210,Bang_TSCD!$S$16:$S$5000)</f>
        <v>0</v>
      </c>
      <c r="AD223" s="2529"/>
      <c r="AE223" s="2529"/>
      <c r="AF223" s="2529"/>
      <c r="AG223" s="2529">
        <f>+SUM(M223:AF223)</f>
        <v>0</v>
      </c>
      <c r="AH223" s="2529"/>
      <c r="AI223" s="2529"/>
      <c r="AJ223" s="2529"/>
      <c r="AK223" s="2605"/>
      <c r="AL223" s="1453">
        <f t="shared" si="9"/>
        <v>0</v>
      </c>
      <c r="AM223" s="1456"/>
      <c r="AN223" s="317"/>
    </row>
    <row r="224" spans="2:40" s="311" customFormat="1" x14ac:dyDescent="0.4">
      <c r="C224" s="2573" t="s">
        <v>2831</v>
      </c>
      <c r="D224" s="2574"/>
      <c r="E224" s="2574"/>
      <c r="F224" s="2574"/>
      <c r="G224" s="2521"/>
      <c r="H224" s="2521"/>
      <c r="I224" s="2521"/>
      <c r="J224" s="2521"/>
      <c r="K224" s="2521"/>
      <c r="L224" s="2521"/>
      <c r="M224" s="2529"/>
      <c r="N224" s="2529"/>
      <c r="O224" s="2529"/>
      <c r="P224" s="2529"/>
      <c r="Q224" s="2529"/>
      <c r="R224" s="2529"/>
      <c r="S224" s="2529"/>
      <c r="T224" s="2529"/>
      <c r="U224" s="2529"/>
      <c r="V224" s="2529"/>
      <c r="W224" s="2529"/>
      <c r="X224" s="2529"/>
      <c r="Y224" s="2529"/>
      <c r="Z224" s="2529"/>
      <c r="AA224" s="2529"/>
      <c r="AB224" s="2529"/>
      <c r="AC224" s="2529"/>
      <c r="AD224" s="2529"/>
      <c r="AE224" s="2529"/>
      <c r="AF224" s="2529"/>
      <c r="AG224" s="2529">
        <f>+SUM(M224:AF224)</f>
        <v>0</v>
      </c>
      <c r="AH224" s="2529"/>
      <c r="AI224" s="2529"/>
      <c r="AJ224" s="2529"/>
      <c r="AK224" s="2605"/>
      <c r="AL224" s="1453">
        <f t="shared" si="9"/>
        <v>0</v>
      </c>
      <c r="AM224" s="1456"/>
      <c r="AN224" s="317"/>
    </row>
    <row r="225" spans="2:40" s="311" customFormat="1" x14ac:dyDescent="0.4">
      <c r="C225" s="2573" t="s">
        <v>2832</v>
      </c>
      <c r="D225" s="2574"/>
      <c r="E225" s="2574"/>
      <c r="F225" s="2574"/>
      <c r="G225" s="2521"/>
      <c r="H225" s="2521"/>
      <c r="I225" s="2521"/>
      <c r="J225" s="2521"/>
      <c r="K225" s="2521"/>
      <c r="L225" s="2521"/>
      <c r="M225" s="2529"/>
      <c r="N225" s="2529"/>
      <c r="O225" s="2529"/>
      <c r="P225" s="2529"/>
      <c r="Q225" s="2529"/>
      <c r="R225" s="2529"/>
      <c r="S225" s="2529"/>
      <c r="T225" s="2529"/>
      <c r="U225" s="2529"/>
      <c r="V225" s="2529"/>
      <c r="W225" s="2529"/>
      <c r="X225" s="2529"/>
      <c r="Y225" s="2529"/>
      <c r="Z225" s="2529"/>
      <c r="AA225" s="2529"/>
      <c r="AB225" s="2529"/>
      <c r="AC225" s="2529"/>
      <c r="AD225" s="2529"/>
      <c r="AE225" s="2529"/>
      <c r="AF225" s="2529"/>
      <c r="AG225" s="2529">
        <f>+SUM(M225:AF225)</f>
        <v>0</v>
      </c>
      <c r="AH225" s="2529"/>
      <c r="AI225" s="2529"/>
      <c r="AJ225" s="2529"/>
      <c r="AK225" s="2605"/>
      <c r="AL225" s="1453">
        <f t="shared" si="9"/>
        <v>0</v>
      </c>
      <c r="AM225" s="1456"/>
      <c r="AN225" s="317"/>
    </row>
    <row r="226" spans="2:40" s="311" customFormat="1" x14ac:dyDescent="0.4">
      <c r="C226" s="2573" t="s">
        <v>2833</v>
      </c>
      <c r="D226" s="2574"/>
      <c r="E226" s="2574"/>
      <c r="F226" s="2574"/>
      <c r="G226" s="2521"/>
      <c r="H226" s="2521"/>
      <c r="I226" s="2521"/>
      <c r="J226" s="2521"/>
      <c r="K226" s="2521"/>
      <c r="L226" s="2521"/>
      <c r="M226" s="2529"/>
      <c r="N226" s="2529"/>
      <c r="O226" s="2529"/>
      <c r="P226" s="2529"/>
      <c r="Q226" s="2529"/>
      <c r="R226" s="2529"/>
      <c r="S226" s="2529"/>
      <c r="T226" s="2529"/>
      <c r="U226" s="2529"/>
      <c r="V226" s="2529"/>
      <c r="W226" s="2529"/>
      <c r="X226" s="2529"/>
      <c r="Y226" s="2529"/>
      <c r="Z226" s="2529"/>
      <c r="AA226" s="2529"/>
      <c r="AB226" s="2529"/>
      <c r="AC226" s="2529"/>
      <c r="AD226" s="2529"/>
      <c r="AE226" s="2529"/>
      <c r="AF226" s="2529"/>
      <c r="AG226" s="2529">
        <f>+SUM(M226:AF226)</f>
        <v>0</v>
      </c>
      <c r="AH226" s="2529"/>
      <c r="AI226" s="2529"/>
      <c r="AJ226" s="2529"/>
      <c r="AK226" s="2605"/>
      <c r="AL226" s="1453">
        <f t="shared" si="9"/>
        <v>0</v>
      </c>
      <c r="AM226" s="1456"/>
      <c r="AN226" s="337" t="s">
        <v>2791</v>
      </c>
    </row>
    <row r="227" spans="2:40" s="311" customFormat="1" x14ac:dyDescent="0.4">
      <c r="C227" s="2571" t="s">
        <v>2834</v>
      </c>
      <c r="D227" s="2572"/>
      <c r="E227" s="2572"/>
      <c r="F227" s="2572"/>
      <c r="G227" s="2560"/>
      <c r="H227" s="2560"/>
      <c r="I227" s="2560"/>
      <c r="J227" s="2560"/>
      <c r="K227" s="2560"/>
      <c r="L227" s="2560"/>
      <c r="M227" s="2561"/>
      <c r="N227" s="2561"/>
      <c r="O227" s="2561"/>
      <c r="P227" s="2561"/>
      <c r="Q227" s="2561"/>
      <c r="R227" s="2561"/>
      <c r="S227" s="2561"/>
      <c r="T227" s="2561"/>
      <c r="U227" s="2561"/>
      <c r="V227" s="2561"/>
      <c r="W227" s="2561"/>
      <c r="X227" s="2561"/>
      <c r="Y227" s="2561"/>
      <c r="Z227" s="2561"/>
      <c r="AA227" s="2561"/>
      <c r="AB227" s="2561"/>
      <c r="AC227" s="2561"/>
      <c r="AD227" s="2561"/>
      <c r="AE227" s="2561"/>
      <c r="AF227" s="2561"/>
      <c r="AG227" s="2561">
        <f>SUM(M227:AF227)</f>
        <v>0</v>
      </c>
      <c r="AH227" s="2561"/>
      <c r="AI227" s="2561"/>
      <c r="AJ227" s="2561"/>
      <c r="AK227" s="2613"/>
      <c r="AL227" s="1453">
        <f t="shared" si="9"/>
        <v>0</v>
      </c>
      <c r="AM227" s="1456"/>
      <c r="AN227" s="317"/>
    </row>
    <row r="228" spans="2:40" s="311" customFormat="1" ht="16.5" x14ac:dyDescent="0.4">
      <c r="C228" s="2588" t="s">
        <v>334</v>
      </c>
      <c r="D228" s="2589"/>
      <c r="E228" s="2589"/>
      <c r="F228" s="2589"/>
      <c r="G228" s="2551"/>
      <c r="H228" s="2551"/>
      <c r="I228" s="2551"/>
      <c r="J228" s="2551"/>
      <c r="K228" s="2551"/>
      <c r="L228" s="2551"/>
      <c r="M228" s="2614">
        <f>+SUM(M222:P224)-SUM(M225:P227)</f>
        <v>0</v>
      </c>
      <c r="N228" s="2614"/>
      <c r="O228" s="2614"/>
      <c r="P228" s="2614"/>
      <c r="Q228" s="2614">
        <f>+SUM(Q222:T224)-SUM(Q225:T227)</f>
        <v>0</v>
      </c>
      <c r="R228" s="2614"/>
      <c r="S228" s="2614"/>
      <c r="T228" s="2614"/>
      <c r="U228" s="2614">
        <f>+SUM(U222:X224)-SUM(U225:X227)</f>
        <v>0</v>
      </c>
      <c r="V228" s="2614"/>
      <c r="W228" s="2614"/>
      <c r="X228" s="2614"/>
      <c r="Y228" s="2614">
        <f>+SUM(Y222:AB224)-SUM(Y225:AB227)</f>
        <v>0</v>
      </c>
      <c r="Z228" s="2614"/>
      <c r="AA228" s="2614"/>
      <c r="AB228" s="2614"/>
      <c r="AC228" s="2614">
        <f>+SUM(AC222:AF224)-SUM(AC225:AF227)</f>
        <v>0</v>
      </c>
      <c r="AD228" s="2614"/>
      <c r="AE228" s="2614"/>
      <c r="AF228" s="2614"/>
      <c r="AG228" s="2614">
        <f>SUM(M228:AF228)</f>
        <v>0</v>
      </c>
      <c r="AH228" s="2614"/>
      <c r="AI228" s="2614"/>
      <c r="AJ228" s="2614"/>
      <c r="AK228" s="2615"/>
      <c r="AL228" s="1453">
        <f t="shared" si="9"/>
        <v>0</v>
      </c>
      <c r="AM228" s="1460">
        <f>+VLOOKUP(2141,Bang_CDSPS,8,0)-AG228</f>
        <v>0</v>
      </c>
      <c r="AN228" s="317"/>
    </row>
    <row r="229" spans="2:40" s="323" customFormat="1" x14ac:dyDescent="0.4">
      <c r="C229" s="2610" t="s">
        <v>1212</v>
      </c>
      <c r="D229" s="2611"/>
      <c r="E229" s="2611"/>
      <c r="F229" s="2611"/>
      <c r="G229" s="2612"/>
      <c r="H229" s="2612"/>
      <c r="I229" s="2612"/>
      <c r="J229" s="2612"/>
      <c r="K229" s="2612"/>
      <c r="L229" s="2612"/>
      <c r="M229" s="2547"/>
      <c r="N229" s="2547"/>
      <c r="O229" s="2547"/>
      <c r="P229" s="2547"/>
      <c r="Q229" s="2547"/>
      <c r="R229" s="2547"/>
      <c r="S229" s="2547"/>
      <c r="T229" s="2547"/>
      <c r="U229" s="2547"/>
      <c r="V229" s="2547"/>
      <c r="W229" s="2547"/>
      <c r="X229" s="2547"/>
      <c r="Y229" s="2547"/>
      <c r="Z229" s="2547"/>
      <c r="AA229" s="2547"/>
      <c r="AB229" s="2547"/>
      <c r="AC229" s="2547"/>
      <c r="AD229" s="2547"/>
      <c r="AE229" s="2547"/>
      <c r="AF229" s="2547"/>
      <c r="AG229" s="2547"/>
      <c r="AH229" s="2547"/>
      <c r="AI229" s="2547"/>
      <c r="AJ229" s="2547"/>
      <c r="AK229" s="2609"/>
      <c r="AL229" s="1453">
        <f t="shared" ref="AL229:AL236" si="10">IF($AL$220&gt;0,1,0)</f>
        <v>0</v>
      </c>
      <c r="AM229" s="1456"/>
      <c r="AN229" s="326"/>
    </row>
    <row r="230" spans="2:40" s="311" customFormat="1" x14ac:dyDescent="0.4">
      <c r="C230" s="2573" t="s">
        <v>2837</v>
      </c>
      <c r="D230" s="2574"/>
      <c r="E230" s="2574"/>
      <c r="F230" s="2574"/>
      <c r="G230" s="2521"/>
      <c r="H230" s="2521"/>
      <c r="I230" s="2521"/>
      <c r="J230" s="2521"/>
      <c r="K230" s="2521"/>
      <c r="L230" s="2521"/>
      <c r="M230" s="2529">
        <f>+M213-M222</f>
        <v>0</v>
      </c>
      <c r="N230" s="2529"/>
      <c r="O230" s="2529"/>
      <c r="P230" s="2529"/>
      <c r="Q230" s="2529">
        <f>+Q213-Q222</f>
        <v>0</v>
      </c>
      <c r="R230" s="2529"/>
      <c r="S230" s="2529"/>
      <c r="T230" s="2529"/>
      <c r="U230" s="2529">
        <f>+U213-U222</f>
        <v>0</v>
      </c>
      <c r="V230" s="2529"/>
      <c r="W230" s="2529"/>
      <c r="X230" s="2529"/>
      <c r="Y230" s="2529">
        <f>+Y213-Y222</f>
        <v>0</v>
      </c>
      <c r="Z230" s="2529"/>
      <c r="AA230" s="2529"/>
      <c r="AB230" s="2529"/>
      <c r="AC230" s="2529">
        <f>+AC213-AC222</f>
        <v>0</v>
      </c>
      <c r="AD230" s="2529"/>
      <c r="AE230" s="2529"/>
      <c r="AF230" s="2529"/>
      <c r="AG230" s="2529">
        <f>+AG213-AG222</f>
        <v>0</v>
      </c>
      <c r="AH230" s="2529"/>
      <c r="AI230" s="2529"/>
      <c r="AJ230" s="2529"/>
      <c r="AK230" s="2605"/>
      <c r="AL230" s="1453">
        <f t="shared" si="10"/>
        <v>0</v>
      </c>
      <c r="AM230" s="1456"/>
      <c r="AN230" s="317"/>
    </row>
    <row r="231" spans="2:40" s="311" customFormat="1" x14ac:dyDescent="0.4">
      <c r="C231" s="2573" t="s">
        <v>2838</v>
      </c>
      <c r="D231" s="2574"/>
      <c r="E231" s="2574"/>
      <c r="F231" s="2574"/>
      <c r="G231" s="2521"/>
      <c r="H231" s="2521"/>
      <c r="I231" s="2521"/>
      <c r="J231" s="2521"/>
      <c r="K231" s="2521"/>
      <c r="L231" s="2521"/>
      <c r="M231" s="2529">
        <f>+M220-M228</f>
        <v>0</v>
      </c>
      <c r="N231" s="2529"/>
      <c r="O231" s="2529"/>
      <c r="P231" s="2529"/>
      <c r="Q231" s="2529">
        <f>+Q220-Q228</f>
        <v>0</v>
      </c>
      <c r="R231" s="2529"/>
      <c r="S231" s="2529"/>
      <c r="T231" s="2529"/>
      <c r="U231" s="2529">
        <f>+U220-U228</f>
        <v>0</v>
      </c>
      <c r="V231" s="2529"/>
      <c r="W231" s="2529"/>
      <c r="X231" s="2529"/>
      <c r="Y231" s="2529">
        <f>+Y220-Y228</f>
        <v>0</v>
      </c>
      <c r="Z231" s="2529"/>
      <c r="AA231" s="2529"/>
      <c r="AB231" s="2529"/>
      <c r="AC231" s="2529">
        <f>+AC220-AC228</f>
        <v>0</v>
      </c>
      <c r="AD231" s="2529"/>
      <c r="AE231" s="2529"/>
      <c r="AF231" s="2529"/>
      <c r="AG231" s="2529">
        <f>+AG220-AG228</f>
        <v>0</v>
      </c>
      <c r="AH231" s="2529"/>
      <c r="AI231" s="2529"/>
      <c r="AJ231" s="2529"/>
      <c r="AK231" s="2605"/>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622" t="s">
        <v>332</v>
      </c>
      <c r="D239" s="2623"/>
      <c r="E239" s="2623"/>
      <c r="F239" s="2623"/>
      <c r="G239" s="2623"/>
      <c r="H239" s="2623"/>
      <c r="I239" s="2623"/>
      <c r="J239" s="2623"/>
      <c r="K239" s="2623"/>
      <c r="L239" s="2623"/>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608"/>
      <c r="AL239" s="1454">
        <f>IF($AL$248&gt;0,1,0)</f>
        <v>0</v>
      </c>
      <c r="AM239" s="1456"/>
      <c r="AN239" s="317"/>
    </row>
    <row r="240" spans="2:40" s="311" customFormat="1" x14ac:dyDescent="0.4">
      <c r="C240" s="2579" t="s">
        <v>1211</v>
      </c>
      <c r="D240" s="2580"/>
      <c r="E240" s="2580"/>
      <c r="F240" s="2580"/>
      <c r="G240" s="2536"/>
      <c r="H240" s="2536"/>
      <c r="I240" s="2536"/>
      <c r="J240" s="2536"/>
      <c r="K240" s="2536"/>
      <c r="L240" s="2536"/>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616"/>
      <c r="AL240" s="1453">
        <f>IF($AL$248&gt;0,1,0)</f>
        <v>0</v>
      </c>
      <c r="AM240" s="1456"/>
      <c r="AN240" s="317"/>
    </row>
    <row r="241" spans="3:40" s="311" customFormat="1" x14ac:dyDescent="0.4">
      <c r="C241" s="2573" t="s">
        <v>333</v>
      </c>
      <c r="D241" s="2574"/>
      <c r="E241" s="2574"/>
      <c r="F241" s="2574"/>
      <c r="G241" s="2521"/>
      <c r="H241" s="2521"/>
      <c r="I241" s="2521"/>
      <c r="J241" s="2521"/>
      <c r="K241" s="2521"/>
      <c r="L241" s="2521"/>
      <c r="M241" s="2529">
        <f>+SUMIF(CDSPS_TK,M238,CDSPS_DKN)</f>
        <v>0</v>
      </c>
      <c r="N241" s="2529"/>
      <c r="O241" s="2529"/>
      <c r="P241" s="2529"/>
      <c r="Q241" s="2529"/>
      <c r="R241" s="2529">
        <f>+SUMIF(CDSPS_TK,R238,CDSPS_DKN)</f>
        <v>0</v>
      </c>
      <c r="S241" s="2529"/>
      <c r="T241" s="2529"/>
      <c r="U241" s="2529"/>
      <c r="V241" s="2529"/>
      <c r="W241" s="2529">
        <f>+SUMIF(CDSPS_TK,W238,CDSPS_DKN)</f>
        <v>0</v>
      </c>
      <c r="X241" s="2529"/>
      <c r="Y241" s="2529"/>
      <c r="Z241" s="2529"/>
      <c r="AA241" s="2529"/>
      <c r="AB241" s="2529">
        <f>+SUMIF(CDSPS_TK,AB238,CDSPS_DKN)</f>
        <v>0</v>
      </c>
      <c r="AC241" s="2529"/>
      <c r="AD241" s="2529"/>
      <c r="AE241" s="2529"/>
      <c r="AF241" s="2529"/>
      <c r="AG241" s="2529">
        <f t="shared" ref="AG241:AG247" si="11">+SUM(M241:AF241)</f>
        <v>0</v>
      </c>
      <c r="AH241" s="2529"/>
      <c r="AI241" s="2529"/>
      <c r="AJ241" s="2529"/>
      <c r="AK241" s="2605"/>
      <c r="AL241" s="1453">
        <f>IF($AL$248&gt;0,1,0)</f>
        <v>0</v>
      </c>
      <c r="AM241" s="1456"/>
      <c r="AN241" s="317"/>
    </row>
    <row r="242" spans="3:40" s="311" customFormat="1" x14ac:dyDescent="0.4">
      <c r="C242" s="2573" t="s">
        <v>2829</v>
      </c>
      <c r="D242" s="2574"/>
      <c r="E242" s="2574"/>
      <c r="F242" s="2574"/>
      <c r="G242" s="2521"/>
      <c r="H242" s="2521"/>
      <c r="I242" s="2521"/>
      <c r="J242" s="2521"/>
      <c r="K242" s="2521"/>
      <c r="L242" s="2521"/>
      <c r="M242" s="2529">
        <v>0</v>
      </c>
      <c r="N242" s="2529"/>
      <c r="O242" s="2529"/>
      <c r="P242" s="2529"/>
      <c r="Q242" s="2529"/>
      <c r="R242" s="2529">
        <v>0</v>
      </c>
      <c r="S242" s="2529"/>
      <c r="T242" s="2529"/>
      <c r="U242" s="2529"/>
      <c r="V242" s="2529"/>
      <c r="W242" s="2529">
        <v>0</v>
      </c>
      <c r="X242" s="2529"/>
      <c r="Y242" s="2529"/>
      <c r="Z242" s="2529"/>
      <c r="AA242" s="2529"/>
      <c r="AB242" s="2529">
        <v>0</v>
      </c>
      <c r="AC242" s="2529"/>
      <c r="AD242" s="2529"/>
      <c r="AE242" s="2529"/>
      <c r="AF242" s="2529"/>
      <c r="AG242" s="2529">
        <f t="shared" si="11"/>
        <v>0</v>
      </c>
      <c r="AH242" s="2529"/>
      <c r="AI242" s="2529"/>
      <c r="AJ242" s="2529"/>
      <c r="AK242" s="2605"/>
      <c r="AL242" s="1453">
        <f t="shared" ref="AL242:AL248" si="12">IF(AG242&gt;0,1,0)</f>
        <v>0</v>
      </c>
      <c r="AM242" s="1456"/>
      <c r="AN242" s="317"/>
    </row>
    <row r="243" spans="3:40" s="311" customFormat="1" x14ac:dyDescent="0.4">
      <c r="C243" s="2573" t="s">
        <v>2846</v>
      </c>
      <c r="D243" s="2574"/>
      <c r="E243" s="2574"/>
      <c r="F243" s="2574"/>
      <c r="G243" s="2521"/>
      <c r="H243" s="2521"/>
      <c r="I243" s="2521"/>
      <c r="J243" s="2521"/>
      <c r="K243" s="2521"/>
      <c r="L243" s="2521"/>
      <c r="M243" s="2529"/>
      <c r="N243" s="2529"/>
      <c r="O243" s="2529"/>
      <c r="P243" s="2529"/>
      <c r="Q243" s="2529"/>
      <c r="R243" s="2529"/>
      <c r="S243" s="2529"/>
      <c r="T243" s="2529"/>
      <c r="U243" s="2529"/>
      <c r="V243" s="2529"/>
      <c r="W243" s="2529"/>
      <c r="X243" s="2529"/>
      <c r="Y243" s="2529"/>
      <c r="Z243" s="2529"/>
      <c r="AA243" s="2529"/>
      <c r="AB243" s="2529"/>
      <c r="AC243" s="2529"/>
      <c r="AD243" s="2529"/>
      <c r="AE243" s="2529"/>
      <c r="AF243" s="2529"/>
      <c r="AG243" s="2529">
        <f t="shared" si="11"/>
        <v>0</v>
      </c>
      <c r="AH243" s="2529"/>
      <c r="AI243" s="2529"/>
      <c r="AJ243" s="2529"/>
      <c r="AK243" s="2605"/>
      <c r="AL243" s="1453">
        <f t="shared" si="12"/>
        <v>0</v>
      </c>
      <c r="AM243" s="1456"/>
      <c r="AN243" s="317"/>
    </row>
    <row r="244" spans="3:40" s="311" customFormat="1" x14ac:dyDescent="0.4">
      <c r="C244" s="2573" t="s">
        <v>2847</v>
      </c>
      <c r="D244" s="2574"/>
      <c r="E244" s="2574"/>
      <c r="F244" s="2574"/>
      <c r="G244" s="2521"/>
      <c r="H244" s="2521"/>
      <c r="I244" s="2521"/>
      <c r="J244" s="2521"/>
      <c r="K244" s="2521"/>
      <c r="L244" s="2521"/>
      <c r="M244" s="2529"/>
      <c r="N244" s="2529"/>
      <c r="O244" s="2529"/>
      <c r="P244" s="2529"/>
      <c r="Q244" s="2529"/>
      <c r="R244" s="2529"/>
      <c r="S244" s="2529"/>
      <c r="T244" s="2529"/>
      <c r="U244" s="2529"/>
      <c r="V244" s="2529"/>
      <c r="W244" s="2529"/>
      <c r="X244" s="2529"/>
      <c r="Y244" s="2529"/>
      <c r="Z244" s="2529"/>
      <c r="AA244" s="2529"/>
      <c r="AB244" s="2529"/>
      <c r="AC244" s="2529"/>
      <c r="AD244" s="2529"/>
      <c r="AE244" s="2529"/>
      <c r="AF244" s="2529"/>
      <c r="AG244" s="2529">
        <f t="shared" si="11"/>
        <v>0</v>
      </c>
      <c r="AH244" s="2529"/>
      <c r="AI244" s="2529"/>
      <c r="AJ244" s="2529"/>
      <c r="AK244" s="2605"/>
      <c r="AL244" s="1453">
        <f t="shared" si="12"/>
        <v>0</v>
      </c>
      <c r="AM244" s="1456"/>
      <c r="AN244" s="317"/>
    </row>
    <row r="245" spans="3:40" s="311" customFormat="1" x14ac:dyDescent="0.4">
      <c r="C245" s="2573" t="s">
        <v>2831</v>
      </c>
      <c r="D245" s="2574"/>
      <c r="E245" s="2574"/>
      <c r="F245" s="2574"/>
      <c r="G245" s="2521"/>
      <c r="H245" s="2521"/>
      <c r="I245" s="2521"/>
      <c r="J245" s="2521"/>
      <c r="K245" s="2521"/>
      <c r="L245" s="2521"/>
      <c r="M245" s="2529"/>
      <c r="N245" s="2529"/>
      <c r="O245" s="2529"/>
      <c r="P245" s="2529"/>
      <c r="Q245" s="2529"/>
      <c r="R245" s="2529"/>
      <c r="S245" s="2529"/>
      <c r="T245" s="2529"/>
      <c r="U245" s="2529"/>
      <c r="V245" s="2529"/>
      <c r="W245" s="2529"/>
      <c r="X245" s="2529"/>
      <c r="Y245" s="2529"/>
      <c r="Z245" s="2529"/>
      <c r="AA245" s="2529"/>
      <c r="AB245" s="2529"/>
      <c r="AC245" s="2529"/>
      <c r="AD245" s="2529"/>
      <c r="AE245" s="2529"/>
      <c r="AF245" s="2529"/>
      <c r="AG245" s="2529">
        <f t="shared" si="11"/>
        <v>0</v>
      </c>
      <c r="AH245" s="2529"/>
      <c r="AI245" s="2529"/>
      <c r="AJ245" s="2529"/>
      <c r="AK245" s="2605"/>
      <c r="AL245" s="1453">
        <f t="shared" si="12"/>
        <v>0</v>
      </c>
      <c r="AM245" s="1456"/>
      <c r="AN245" s="317"/>
    </row>
    <row r="246" spans="3:40" s="311" customFormat="1" x14ac:dyDescent="0.4">
      <c r="C246" s="2573" t="s">
        <v>2833</v>
      </c>
      <c r="D246" s="2574"/>
      <c r="E246" s="2574"/>
      <c r="F246" s="2574"/>
      <c r="G246" s="2521"/>
      <c r="H246" s="2521"/>
      <c r="I246" s="2521"/>
      <c r="J246" s="2521"/>
      <c r="K246" s="2521"/>
      <c r="L246" s="2521"/>
      <c r="M246" s="2529">
        <f>+SUMIF(CDSPS_TK,M238,CDSPS_PSC)</f>
        <v>0</v>
      </c>
      <c r="N246" s="2529"/>
      <c r="O246" s="2529"/>
      <c r="P246" s="2529"/>
      <c r="Q246" s="2529"/>
      <c r="R246" s="2529">
        <f>+SUMIF(CDSPS_TK,R238,CDSPS_PSC)</f>
        <v>0</v>
      </c>
      <c r="S246" s="2529"/>
      <c r="T246" s="2529"/>
      <c r="U246" s="2529"/>
      <c r="V246" s="2529"/>
      <c r="W246" s="2529">
        <f>+SUMIF(CDSPS_TK,W238,CDSPS_PSC)</f>
        <v>0</v>
      </c>
      <c r="X246" s="2529"/>
      <c r="Y246" s="2529"/>
      <c r="Z246" s="2529"/>
      <c r="AA246" s="2529"/>
      <c r="AB246" s="2529">
        <f>+SUMIF(CDSPS_TK,AB238,CDSPS_PSC)</f>
        <v>0</v>
      </c>
      <c r="AC246" s="2529"/>
      <c r="AD246" s="2529"/>
      <c r="AE246" s="2529"/>
      <c r="AF246" s="2529"/>
      <c r="AG246" s="2529">
        <f t="shared" si="11"/>
        <v>0</v>
      </c>
      <c r="AH246" s="2529"/>
      <c r="AI246" s="2529"/>
      <c r="AJ246" s="2529"/>
      <c r="AK246" s="2605"/>
      <c r="AL246" s="1453">
        <f t="shared" si="12"/>
        <v>0</v>
      </c>
      <c r="AM246" s="1456"/>
      <c r="AN246" s="317"/>
    </row>
    <row r="247" spans="3:40" s="311" customFormat="1" x14ac:dyDescent="0.4">
      <c r="C247" s="2571" t="s">
        <v>2834</v>
      </c>
      <c r="D247" s="2572"/>
      <c r="E247" s="2572"/>
      <c r="F247" s="2572"/>
      <c r="G247" s="2560"/>
      <c r="H247" s="2560"/>
      <c r="I247" s="2560"/>
      <c r="J247" s="2560"/>
      <c r="K247" s="2560"/>
      <c r="L247" s="2560"/>
      <c r="M247" s="2561"/>
      <c r="N247" s="2561"/>
      <c r="O247" s="2561"/>
      <c r="P247" s="2561"/>
      <c r="Q247" s="2561"/>
      <c r="R247" s="2561"/>
      <c r="S247" s="2561"/>
      <c r="T247" s="2561"/>
      <c r="U247" s="2561"/>
      <c r="V247" s="2561"/>
      <c r="W247" s="2561"/>
      <c r="X247" s="2561"/>
      <c r="Y247" s="2561"/>
      <c r="Z247" s="2561"/>
      <c r="AA247" s="2561"/>
      <c r="AB247" s="2561"/>
      <c r="AC247" s="2561"/>
      <c r="AD247" s="2561"/>
      <c r="AE247" s="2561"/>
      <c r="AF247" s="2561"/>
      <c r="AG247" s="2561">
        <f t="shared" si="11"/>
        <v>0</v>
      </c>
      <c r="AH247" s="2561"/>
      <c r="AI247" s="2561"/>
      <c r="AJ247" s="2561"/>
      <c r="AK247" s="2613"/>
      <c r="AL247" s="1453">
        <f t="shared" si="12"/>
        <v>0</v>
      </c>
      <c r="AM247" s="1456"/>
      <c r="AN247" s="317"/>
    </row>
    <row r="248" spans="3:40" s="311" customFormat="1" ht="16.5" x14ac:dyDescent="0.4">
      <c r="C248" s="2588" t="s">
        <v>334</v>
      </c>
      <c r="D248" s="2589"/>
      <c r="E248" s="2589"/>
      <c r="F248" s="2589"/>
      <c r="G248" s="2551"/>
      <c r="H248" s="2551"/>
      <c r="I248" s="2551"/>
      <c r="J248" s="2551"/>
      <c r="K248" s="2551"/>
      <c r="L248" s="2551"/>
      <c r="M248" s="2614">
        <f>+SUM(M241:Q245)-M246-M247</f>
        <v>0</v>
      </c>
      <c r="N248" s="2614"/>
      <c r="O248" s="2614"/>
      <c r="P248" s="2614"/>
      <c r="Q248" s="2614"/>
      <c r="R248" s="2614">
        <f>+SUM(R241:V245)-R246-R247</f>
        <v>0</v>
      </c>
      <c r="S248" s="2614"/>
      <c r="T248" s="2614"/>
      <c r="U248" s="2614"/>
      <c r="V248" s="2614"/>
      <c r="W248" s="2614">
        <f>+SUM(W241:AA245)-W246-W247</f>
        <v>0</v>
      </c>
      <c r="X248" s="2614"/>
      <c r="Y248" s="2614"/>
      <c r="Z248" s="2614"/>
      <c r="AA248" s="2614"/>
      <c r="AB248" s="2614">
        <f>+SUM(AB241:AF245)-AB246-AB247</f>
        <v>0</v>
      </c>
      <c r="AC248" s="2614"/>
      <c r="AD248" s="2614"/>
      <c r="AE248" s="2614"/>
      <c r="AF248" s="2614"/>
      <c r="AG248" s="2614">
        <f>+AG241+AG242+AG243+AG244+AG245-AG246-AG247</f>
        <v>0</v>
      </c>
      <c r="AH248" s="2614"/>
      <c r="AI248" s="2614"/>
      <c r="AJ248" s="2614"/>
      <c r="AK248" s="2615"/>
      <c r="AL248" s="1453">
        <f t="shared" si="12"/>
        <v>0</v>
      </c>
      <c r="AM248" s="1460">
        <f>+VLOOKUP(213,Bang_CDSPS,7,0)-AG248</f>
        <v>0</v>
      </c>
      <c r="AN248" s="317"/>
    </row>
    <row r="249" spans="3:40" s="311" customFormat="1" x14ac:dyDescent="0.4">
      <c r="C249" s="2610" t="s">
        <v>335</v>
      </c>
      <c r="D249" s="2611"/>
      <c r="E249" s="2611"/>
      <c r="F249" s="2611"/>
      <c r="G249" s="2612"/>
      <c r="H249" s="2612"/>
      <c r="I249" s="2612"/>
      <c r="J249" s="2612"/>
      <c r="K249" s="2612"/>
      <c r="L249" s="2612"/>
      <c r="M249" s="2547"/>
      <c r="N249" s="2547"/>
      <c r="O249" s="2547"/>
      <c r="P249" s="2547"/>
      <c r="Q249" s="2547"/>
      <c r="R249" s="2547"/>
      <c r="S249" s="2547"/>
      <c r="T249" s="2547"/>
      <c r="U249" s="2547"/>
      <c r="V249" s="2547"/>
      <c r="W249" s="2547"/>
      <c r="X249" s="2547"/>
      <c r="Y249" s="2547"/>
      <c r="Z249" s="2547"/>
      <c r="AA249" s="2547"/>
      <c r="AB249" s="2547"/>
      <c r="AC249" s="2547"/>
      <c r="AD249" s="2547"/>
      <c r="AE249" s="2547"/>
      <c r="AF249" s="2547"/>
      <c r="AG249" s="2547"/>
      <c r="AH249" s="2547"/>
      <c r="AI249" s="2547"/>
      <c r="AJ249" s="2547"/>
      <c r="AK249" s="2609"/>
      <c r="AL249" s="1453">
        <f t="shared" ref="AL249:AL261" si="13">IF($AL$248&gt;0,1,0)</f>
        <v>0</v>
      </c>
      <c r="AM249" s="1456"/>
      <c r="AN249" s="342" t="s">
        <v>2835</v>
      </c>
    </row>
    <row r="250" spans="3:40" s="311" customFormat="1" x14ac:dyDescent="0.4">
      <c r="C250" s="2573" t="s">
        <v>333</v>
      </c>
      <c r="D250" s="2574"/>
      <c r="E250" s="2574"/>
      <c r="F250" s="2574"/>
      <c r="G250" s="2521"/>
      <c r="H250" s="2521"/>
      <c r="I250" s="2521"/>
      <c r="J250" s="2521"/>
      <c r="K250" s="2521"/>
      <c r="L250" s="2521"/>
      <c r="M250" s="2529">
        <v>0</v>
      </c>
      <c r="N250" s="2529"/>
      <c r="O250" s="2529"/>
      <c r="P250" s="2529"/>
      <c r="Q250" s="2529"/>
      <c r="R250" s="2529">
        <v>0</v>
      </c>
      <c r="S250" s="2529"/>
      <c r="T250" s="2529"/>
      <c r="U250" s="2529"/>
      <c r="V250" s="2529"/>
      <c r="W250" s="2529">
        <v>0</v>
      </c>
      <c r="X250" s="2529"/>
      <c r="Y250" s="2529"/>
      <c r="Z250" s="2529"/>
      <c r="AA250" s="2529"/>
      <c r="AB250" s="2529">
        <v>0</v>
      </c>
      <c r="AC250" s="2529"/>
      <c r="AD250" s="2529"/>
      <c r="AE250" s="2529"/>
      <c r="AF250" s="2529"/>
      <c r="AG250" s="2529">
        <f t="shared" ref="AG250:AG255" si="14">+SUM(M250:AF250)</f>
        <v>0</v>
      </c>
      <c r="AH250" s="2529"/>
      <c r="AI250" s="2529"/>
      <c r="AJ250" s="2529"/>
      <c r="AK250" s="2605"/>
      <c r="AL250" s="1453">
        <f t="shared" ref="AL250:AL255" si="15">IF(AG250&gt;0,1,0)</f>
        <v>0</v>
      </c>
      <c r="AM250" s="1456"/>
      <c r="AN250" s="317"/>
    </row>
    <row r="251" spans="3:40" s="311" customFormat="1" x14ac:dyDescent="0.4">
      <c r="C251" s="2573" t="s">
        <v>2836</v>
      </c>
      <c r="D251" s="2574"/>
      <c r="E251" s="2574"/>
      <c r="F251" s="2574"/>
      <c r="G251" s="2521"/>
      <c r="H251" s="2521"/>
      <c r="I251" s="2521"/>
      <c r="J251" s="2521"/>
      <c r="K251" s="2521"/>
      <c r="L251" s="2521"/>
      <c r="M251" s="2529">
        <v>0</v>
      </c>
      <c r="N251" s="2529"/>
      <c r="O251" s="2529"/>
      <c r="P251" s="2529"/>
      <c r="Q251" s="2529"/>
      <c r="R251" s="2529">
        <v>0</v>
      </c>
      <c r="S251" s="2529"/>
      <c r="T251" s="2529"/>
      <c r="U251" s="2529"/>
      <c r="V251" s="2529"/>
      <c r="W251" s="2529">
        <v>0</v>
      </c>
      <c r="X251" s="2529"/>
      <c r="Y251" s="2529"/>
      <c r="Z251" s="2529"/>
      <c r="AA251" s="2529"/>
      <c r="AB251" s="2529">
        <v>0</v>
      </c>
      <c r="AC251" s="2529"/>
      <c r="AD251" s="2529"/>
      <c r="AE251" s="2529"/>
      <c r="AF251" s="2529"/>
      <c r="AG251" s="2529">
        <f t="shared" si="14"/>
        <v>0</v>
      </c>
      <c r="AH251" s="2529"/>
      <c r="AI251" s="2529"/>
      <c r="AJ251" s="2529"/>
      <c r="AK251" s="2605"/>
      <c r="AL251" s="1453">
        <f t="shared" si="15"/>
        <v>0</v>
      </c>
      <c r="AM251" s="1456"/>
      <c r="AN251" s="317"/>
    </row>
    <row r="252" spans="3:40" s="311" customFormat="1" x14ac:dyDescent="0.4">
      <c r="C252" s="2573" t="s">
        <v>2831</v>
      </c>
      <c r="D252" s="2574"/>
      <c r="E252" s="2574"/>
      <c r="F252" s="2574"/>
      <c r="G252" s="2521"/>
      <c r="H252" s="2521"/>
      <c r="I252" s="2521"/>
      <c r="J252" s="2521"/>
      <c r="K252" s="2521"/>
      <c r="L252" s="2521"/>
      <c r="M252" s="2529"/>
      <c r="N252" s="2529"/>
      <c r="O252" s="2529"/>
      <c r="P252" s="2529"/>
      <c r="Q252" s="2529"/>
      <c r="R252" s="2529"/>
      <c r="S252" s="2529"/>
      <c r="T252" s="2529"/>
      <c r="U252" s="2529"/>
      <c r="V252" s="2529"/>
      <c r="W252" s="2529"/>
      <c r="X252" s="2529"/>
      <c r="Y252" s="2529"/>
      <c r="Z252" s="2529"/>
      <c r="AA252" s="2529"/>
      <c r="AB252" s="2529"/>
      <c r="AC252" s="2529"/>
      <c r="AD252" s="2529"/>
      <c r="AE252" s="2529"/>
      <c r="AF252" s="2529"/>
      <c r="AG252" s="2529">
        <f t="shared" si="14"/>
        <v>0</v>
      </c>
      <c r="AH252" s="2529"/>
      <c r="AI252" s="2529"/>
      <c r="AJ252" s="2529"/>
      <c r="AK252" s="2605"/>
      <c r="AL252" s="1453">
        <f t="shared" si="15"/>
        <v>0</v>
      </c>
      <c r="AM252" s="1456"/>
      <c r="AN252" s="317"/>
    </row>
    <row r="253" spans="3:40" s="311" customFormat="1" x14ac:dyDescent="0.4">
      <c r="C253" s="2573" t="s">
        <v>2833</v>
      </c>
      <c r="D253" s="2574"/>
      <c r="E253" s="2574"/>
      <c r="F253" s="2574"/>
      <c r="G253" s="2521"/>
      <c r="H253" s="2521"/>
      <c r="I253" s="2521"/>
      <c r="J253" s="2521"/>
      <c r="K253" s="2521"/>
      <c r="L253" s="2521"/>
      <c r="M253" s="2529"/>
      <c r="N253" s="2529"/>
      <c r="O253" s="2529"/>
      <c r="P253" s="2529"/>
      <c r="Q253" s="2529"/>
      <c r="R253" s="2529"/>
      <c r="S253" s="2529"/>
      <c r="T253" s="2529"/>
      <c r="U253" s="2529"/>
      <c r="V253" s="2529"/>
      <c r="W253" s="2529"/>
      <c r="X253" s="2529"/>
      <c r="Y253" s="2529"/>
      <c r="Z253" s="2529"/>
      <c r="AA253" s="2529"/>
      <c r="AB253" s="2529"/>
      <c r="AC253" s="2529"/>
      <c r="AD253" s="2529"/>
      <c r="AE253" s="2529"/>
      <c r="AF253" s="2529"/>
      <c r="AG253" s="2529">
        <f t="shared" si="14"/>
        <v>0</v>
      </c>
      <c r="AH253" s="2529"/>
      <c r="AI253" s="2529"/>
      <c r="AJ253" s="2529"/>
      <c r="AK253" s="2605"/>
      <c r="AL253" s="1453">
        <f t="shared" si="15"/>
        <v>0</v>
      </c>
      <c r="AM253" s="1456"/>
      <c r="AN253" s="317"/>
    </row>
    <row r="254" spans="3:40" s="311" customFormat="1" x14ac:dyDescent="0.4">
      <c r="C254" s="2571" t="s">
        <v>2834</v>
      </c>
      <c r="D254" s="2572"/>
      <c r="E254" s="2572"/>
      <c r="F254" s="2572"/>
      <c r="G254" s="2560"/>
      <c r="H254" s="2560"/>
      <c r="I254" s="2560"/>
      <c r="J254" s="2560"/>
      <c r="K254" s="2560"/>
      <c r="L254" s="2560"/>
      <c r="M254" s="2561"/>
      <c r="N254" s="2561"/>
      <c r="O254" s="2561"/>
      <c r="P254" s="2561"/>
      <c r="Q254" s="2561"/>
      <c r="R254" s="2561"/>
      <c r="S254" s="2561"/>
      <c r="T254" s="2561"/>
      <c r="U254" s="2561"/>
      <c r="V254" s="2561"/>
      <c r="W254" s="2561"/>
      <c r="X254" s="2561"/>
      <c r="Y254" s="2561"/>
      <c r="Z254" s="2561"/>
      <c r="AA254" s="2561"/>
      <c r="AB254" s="2561"/>
      <c r="AC254" s="2561"/>
      <c r="AD254" s="2561"/>
      <c r="AE254" s="2561"/>
      <c r="AF254" s="2561"/>
      <c r="AG254" s="2561">
        <f t="shared" si="14"/>
        <v>0</v>
      </c>
      <c r="AH254" s="2561"/>
      <c r="AI254" s="2561"/>
      <c r="AJ254" s="2561"/>
      <c r="AK254" s="2613"/>
      <c r="AL254" s="1453">
        <f t="shared" si="15"/>
        <v>0</v>
      </c>
      <c r="AM254" s="1456"/>
      <c r="AN254" s="317"/>
    </row>
    <row r="255" spans="3:40" s="311" customFormat="1" ht="16.5" x14ac:dyDescent="0.4">
      <c r="C255" s="2588" t="s">
        <v>334</v>
      </c>
      <c r="D255" s="2589"/>
      <c r="E255" s="2589"/>
      <c r="F255" s="2589"/>
      <c r="G255" s="2551"/>
      <c r="H255" s="2551"/>
      <c r="I255" s="2551"/>
      <c r="J255" s="2551"/>
      <c r="K255" s="2551"/>
      <c r="L255" s="2551"/>
      <c r="M255" s="2614">
        <f>M250+M251+M252-M253-M254</f>
        <v>0</v>
      </c>
      <c r="N255" s="2614"/>
      <c r="O255" s="2614"/>
      <c r="P255" s="2614"/>
      <c r="Q255" s="2614"/>
      <c r="R255" s="2614">
        <f>R250+R251+R252-R253-R254</f>
        <v>0</v>
      </c>
      <c r="S255" s="2614"/>
      <c r="T255" s="2614"/>
      <c r="U255" s="2614"/>
      <c r="V255" s="2614"/>
      <c r="W255" s="2614">
        <f>W250+W251+W252-W253-W254</f>
        <v>0</v>
      </c>
      <c r="X255" s="2614"/>
      <c r="Y255" s="2614"/>
      <c r="Z255" s="2614"/>
      <c r="AA255" s="2614"/>
      <c r="AB255" s="2614">
        <f>AB250+AB251+AB252-AB253-AB254</f>
        <v>0</v>
      </c>
      <c r="AC255" s="2614"/>
      <c r="AD255" s="2614"/>
      <c r="AE255" s="2614"/>
      <c r="AF255" s="2614"/>
      <c r="AG255" s="2614">
        <f t="shared" si="14"/>
        <v>0</v>
      </c>
      <c r="AH255" s="2614"/>
      <c r="AI255" s="2614"/>
      <c r="AJ255" s="2614"/>
      <c r="AK255" s="2615"/>
      <c r="AL255" s="1453">
        <f t="shared" si="15"/>
        <v>0</v>
      </c>
      <c r="AM255" s="1460">
        <f>+VLOOKUP(2143,Bang_CDSPS,8,0)-AG255</f>
        <v>0</v>
      </c>
      <c r="AN255" s="317"/>
    </row>
    <row r="256" spans="3:40" s="311" customFormat="1" x14ac:dyDescent="0.4">
      <c r="C256" s="2610" t="s">
        <v>1212</v>
      </c>
      <c r="D256" s="2611"/>
      <c r="E256" s="2611"/>
      <c r="F256" s="2611"/>
      <c r="G256" s="2612"/>
      <c r="H256" s="2612"/>
      <c r="I256" s="2612"/>
      <c r="J256" s="2612"/>
      <c r="K256" s="2612"/>
      <c r="L256" s="2612"/>
      <c r="M256" s="2547"/>
      <c r="N256" s="2547"/>
      <c r="O256" s="2547"/>
      <c r="P256" s="2547"/>
      <c r="Q256" s="2547"/>
      <c r="R256" s="2547"/>
      <c r="S256" s="2547"/>
      <c r="T256" s="2547"/>
      <c r="U256" s="2547"/>
      <c r="V256" s="2547"/>
      <c r="W256" s="2547"/>
      <c r="X256" s="2547"/>
      <c r="Y256" s="2547"/>
      <c r="Z256" s="2547"/>
      <c r="AA256" s="2547"/>
      <c r="AB256" s="2547"/>
      <c r="AC256" s="2547"/>
      <c r="AD256" s="2547"/>
      <c r="AE256" s="2547"/>
      <c r="AF256" s="2547"/>
      <c r="AG256" s="2547"/>
      <c r="AH256" s="2547"/>
      <c r="AI256" s="2547"/>
      <c r="AJ256" s="2547"/>
      <c r="AK256" s="2609"/>
      <c r="AL256" s="1453">
        <f t="shared" si="13"/>
        <v>0</v>
      </c>
      <c r="AM256" s="1456"/>
      <c r="AN256" s="317"/>
    </row>
    <row r="257" spans="2:40" s="311" customFormat="1" x14ac:dyDescent="0.4">
      <c r="C257" s="2573" t="s">
        <v>2837</v>
      </c>
      <c r="D257" s="2574"/>
      <c r="E257" s="2574"/>
      <c r="F257" s="2574"/>
      <c r="G257" s="2521"/>
      <c r="H257" s="2521"/>
      <c r="I257" s="2521"/>
      <c r="J257" s="2521"/>
      <c r="K257" s="2521"/>
      <c r="L257" s="2521"/>
      <c r="M257" s="2529">
        <f>+M241-M250</f>
        <v>0</v>
      </c>
      <c r="N257" s="2529"/>
      <c r="O257" s="2529"/>
      <c r="P257" s="2529"/>
      <c r="Q257" s="2529"/>
      <c r="R257" s="2529">
        <f>+R241-R250</f>
        <v>0</v>
      </c>
      <c r="S257" s="2529"/>
      <c r="T257" s="2529"/>
      <c r="U257" s="2529"/>
      <c r="V257" s="2529"/>
      <c r="W257" s="2529">
        <f>+W241-W250</f>
        <v>0</v>
      </c>
      <c r="X257" s="2529"/>
      <c r="Y257" s="2529"/>
      <c r="Z257" s="2529"/>
      <c r="AA257" s="2529"/>
      <c r="AB257" s="2529">
        <f>+AB241-AB250</f>
        <v>0</v>
      </c>
      <c r="AC257" s="2529"/>
      <c r="AD257" s="2529"/>
      <c r="AE257" s="2529"/>
      <c r="AF257" s="2529"/>
      <c r="AG257" s="2529">
        <f>+AG241-AG250</f>
        <v>0</v>
      </c>
      <c r="AH257" s="2529"/>
      <c r="AI257" s="2529"/>
      <c r="AJ257" s="2529"/>
      <c r="AK257" s="2605"/>
      <c r="AL257" s="1453">
        <f t="shared" si="13"/>
        <v>0</v>
      </c>
      <c r="AM257" s="1456"/>
      <c r="AN257" s="317"/>
    </row>
    <row r="258" spans="2:40" s="311" customFormat="1" x14ac:dyDescent="0.4">
      <c r="C258" s="2573" t="s">
        <v>2838</v>
      </c>
      <c r="D258" s="2574"/>
      <c r="E258" s="2574"/>
      <c r="F258" s="2574"/>
      <c r="G258" s="2521"/>
      <c r="H258" s="2521"/>
      <c r="I258" s="2521"/>
      <c r="J258" s="2521"/>
      <c r="K258" s="2521"/>
      <c r="L258" s="2521"/>
      <c r="M258" s="2529">
        <f>+M248-M255</f>
        <v>0</v>
      </c>
      <c r="N258" s="2529"/>
      <c r="O258" s="2529"/>
      <c r="P258" s="2529"/>
      <c r="Q258" s="2529"/>
      <c r="R258" s="2529">
        <f>+R248-R255</f>
        <v>0</v>
      </c>
      <c r="S258" s="2529"/>
      <c r="T258" s="2529"/>
      <c r="U258" s="2529"/>
      <c r="V258" s="2529"/>
      <c r="W258" s="2529">
        <f>+W248-W255</f>
        <v>0</v>
      </c>
      <c r="X258" s="2529"/>
      <c r="Y258" s="2529"/>
      <c r="Z258" s="2529"/>
      <c r="AA258" s="2529"/>
      <c r="AB258" s="2529">
        <f>+AB248-AB255</f>
        <v>0</v>
      </c>
      <c r="AC258" s="2529"/>
      <c r="AD258" s="2529"/>
      <c r="AE258" s="2529"/>
      <c r="AF258" s="2529"/>
      <c r="AG258" s="2529">
        <f>+AG248-AG255</f>
        <v>0</v>
      </c>
      <c r="AH258" s="2529"/>
      <c r="AI258" s="2529"/>
      <c r="AJ258" s="2529"/>
      <c r="AK258" s="2605"/>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606" t="s">
        <v>332</v>
      </c>
      <c r="D264" s="2607"/>
      <c r="E264" s="2607"/>
      <c r="F264" s="2607"/>
      <c r="G264" s="2607"/>
      <c r="H264" s="2607"/>
      <c r="I264" s="2607"/>
      <c r="J264" s="2607"/>
      <c r="K264" s="2607"/>
      <c r="L264" s="2607"/>
      <c r="M264" s="2607"/>
      <c r="N264" s="2607"/>
      <c r="O264" s="2607"/>
      <c r="P264" s="2607"/>
      <c r="Q264" s="2607"/>
      <c r="R264" s="2607"/>
      <c r="S264" s="2607"/>
      <c r="T264" s="2607"/>
      <c r="U264" s="2607"/>
      <c r="V264" s="2607"/>
      <c r="W264" s="2526" t="s">
        <v>2852</v>
      </c>
      <c r="X264" s="2526"/>
      <c r="Y264" s="2526"/>
      <c r="Z264" s="2526"/>
      <c r="AA264" s="2526"/>
      <c r="AB264" s="2526" t="s">
        <v>1214</v>
      </c>
      <c r="AC264" s="2526"/>
      <c r="AD264" s="2526"/>
      <c r="AE264" s="2526"/>
      <c r="AF264" s="2526"/>
      <c r="AG264" s="2526" t="s">
        <v>82</v>
      </c>
      <c r="AH264" s="2526"/>
      <c r="AI264" s="2526"/>
      <c r="AJ264" s="2526"/>
      <c r="AK264" s="2608"/>
      <c r="AL264" s="1453">
        <f>IF($AL$272&gt;0,1,0)</f>
        <v>0</v>
      </c>
      <c r="AM264" s="1456"/>
      <c r="AN264" s="317"/>
    </row>
    <row r="265" spans="2:40" s="311" customFormat="1" x14ac:dyDescent="0.4">
      <c r="C265" s="2634" t="s">
        <v>1211</v>
      </c>
      <c r="D265" s="2635"/>
      <c r="E265" s="2635"/>
      <c r="F265" s="2635"/>
      <c r="G265" s="2536"/>
      <c r="H265" s="2536"/>
      <c r="I265" s="2536"/>
      <c r="J265" s="2536"/>
      <c r="K265" s="2536"/>
      <c r="L265" s="2536"/>
      <c r="M265" s="2536"/>
      <c r="N265" s="2536"/>
      <c r="O265" s="2536"/>
      <c r="P265" s="2536"/>
      <c r="Q265" s="2536"/>
      <c r="R265" s="2536"/>
      <c r="S265" s="2536"/>
      <c r="T265" s="2536"/>
      <c r="U265" s="2536"/>
      <c r="V265" s="2536"/>
      <c r="W265" s="2536"/>
      <c r="X265" s="2536"/>
      <c r="Y265" s="2536"/>
      <c r="Z265" s="2536"/>
      <c r="AA265" s="2536"/>
      <c r="AB265" s="2536"/>
      <c r="AC265" s="2536"/>
      <c r="AD265" s="2536"/>
      <c r="AE265" s="2536"/>
      <c r="AF265" s="2536"/>
      <c r="AG265" s="2536">
        <f>SUM(M265:AF265)</f>
        <v>0</v>
      </c>
      <c r="AH265" s="2536"/>
      <c r="AI265" s="2536"/>
      <c r="AJ265" s="2536"/>
      <c r="AK265" s="2604"/>
      <c r="AL265" s="1453">
        <f>IF($AL$272&gt;0,1,0)</f>
        <v>0</v>
      </c>
      <c r="AM265" s="1456"/>
      <c r="AN265" s="317"/>
    </row>
    <row r="266" spans="2:40" s="311" customFormat="1" ht="14.25" customHeight="1" x14ac:dyDescent="0.4">
      <c r="C266" s="2626" t="s">
        <v>333</v>
      </c>
      <c r="D266" s="2627"/>
      <c r="E266" s="2627"/>
      <c r="F266" s="2627"/>
      <c r="G266" s="2521"/>
      <c r="H266" s="2521"/>
      <c r="I266" s="2521"/>
      <c r="J266" s="2521"/>
      <c r="K266" s="2521"/>
      <c r="L266" s="2521"/>
      <c r="M266" s="2521"/>
      <c r="N266" s="2521"/>
      <c r="O266" s="2521"/>
      <c r="P266" s="2521"/>
      <c r="Q266" s="2521"/>
      <c r="R266" s="2521"/>
      <c r="S266" s="2521"/>
      <c r="T266" s="2521"/>
      <c r="U266" s="2521"/>
      <c r="V266" s="2521"/>
      <c r="W266" s="2529">
        <f>+SUMIF(CDSPS_TK,W263,CDSPS_DKN)</f>
        <v>0</v>
      </c>
      <c r="X266" s="2529"/>
      <c r="Y266" s="2529"/>
      <c r="Z266" s="2529"/>
      <c r="AA266" s="2529"/>
      <c r="AB266" s="2529">
        <f>+SUMIF(CDSPS_TK,AB263,CDSPS_DKN)</f>
        <v>0</v>
      </c>
      <c r="AC266" s="2529"/>
      <c r="AD266" s="2529"/>
      <c r="AE266" s="2529"/>
      <c r="AF266" s="2529"/>
      <c r="AG266" s="2529">
        <f>SUM(W266:AF266)</f>
        <v>0</v>
      </c>
      <c r="AH266" s="2529"/>
      <c r="AI266" s="2529"/>
      <c r="AJ266" s="2529"/>
      <c r="AK266" s="2605"/>
      <c r="AL266" s="1453">
        <f>IF($AL$272&gt;0,1,0)</f>
        <v>0</v>
      </c>
      <c r="AM266" s="1456"/>
      <c r="AN266" s="317"/>
    </row>
    <row r="267" spans="2:40" s="311" customFormat="1" x14ac:dyDescent="0.4">
      <c r="C267" s="2626" t="s">
        <v>2853</v>
      </c>
      <c r="D267" s="2627"/>
      <c r="E267" s="2627"/>
      <c r="F267" s="2627"/>
      <c r="G267" s="2521"/>
      <c r="H267" s="2521"/>
      <c r="I267" s="2521"/>
      <c r="J267" s="2521"/>
      <c r="K267" s="2521"/>
      <c r="L267" s="2521"/>
      <c r="M267" s="2521"/>
      <c r="N267" s="2521"/>
      <c r="O267" s="2521"/>
      <c r="P267" s="2521"/>
      <c r="Q267" s="2521"/>
      <c r="R267" s="2521"/>
      <c r="S267" s="2521"/>
      <c r="T267" s="2521"/>
      <c r="U267" s="2521"/>
      <c r="V267" s="2521"/>
      <c r="W267" s="2529">
        <v>0</v>
      </c>
      <c r="X267" s="2529"/>
      <c r="Y267" s="2529"/>
      <c r="Z267" s="2529"/>
      <c r="AA267" s="2529"/>
      <c r="AB267" s="2529">
        <v>0</v>
      </c>
      <c r="AC267" s="2529"/>
      <c r="AD267" s="2529"/>
      <c r="AE267" s="2529"/>
      <c r="AF267" s="2529"/>
      <c r="AG267" s="2529">
        <f t="shared" ref="AG267:AG283" si="16">SUM(W267:AF267)</f>
        <v>0</v>
      </c>
      <c r="AH267" s="2529"/>
      <c r="AI267" s="2529"/>
      <c r="AJ267" s="2529"/>
      <c r="AK267" s="2605"/>
      <c r="AL267" s="1453">
        <f>IF(AG267&gt;0,1,0)</f>
        <v>0</v>
      </c>
      <c r="AM267" s="1456"/>
      <c r="AN267" s="317"/>
    </row>
    <row r="268" spans="2:40" s="311" customFormat="1" x14ac:dyDescent="0.4">
      <c r="C268" s="2626" t="s">
        <v>2854</v>
      </c>
      <c r="D268" s="2627"/>
      <c r="E268" s="2627"/>
      <c r="F268" s="2627"/>
      <c r="G268" s="2521"/>
      <c r="H268" s="2521"/>
      <c r="I268" s="2521"/>
      <c r="J268" s="2521"/>
      <c r="K268" s="2521"/>
      <c r="L268" s="2521"/>
      <c r="M268" s="2521"/>
      <c r="N268" s="2521"/>
      <c r="O268" s="2521"/>
      <c r="P268" s="2521"/>
      <c r="Q268" s="2521"/>
      <c r="R268" s="2521"/>
      <c r="S268" s="2521"/>
      <c r="T268" s="2521"/>
      <c r="U268" s="2521"/>
      <c r="V268" s="2521"/>
      <c r="W268" s="2529"/>
      <c r="X268" s="2529"/>
      <c r="Y268" s="2529"/>
      <c r="Z268" s="2529"/>
      <c r="AA268" s="2529"/>
      <c r="AB268" s="2529"/>
      <c r="AC268" s="2529"/>
      <c r="AD268" s="2529"/>
      <c r="AE268" s="2529"/>
      <c r="AF268" s="2529"/>
      <c r="AG268" s="2529">
        <f t="shared" si="16"/>
        <v>0</v>
      </c>
      <c r="AH268" s="2529"/>
      <c r="AI268" s="2529"/>
      <c r="AJ268" s="2529"/>
      <c r="AK268" s="2605"/>
      <c r="AL268" s="1453">
        <f>IF(AG268&gt;0,1,0)</f>
        <v>0</v>
      </c>
      <c r="AM268" s="1456"/>
      <c r="AN268" s="317"/>
    </row>
    <row r="269" spans="2:40" s="311" customFormat="1" x14ac:dyDescent="0.4">
      <c r="C269" s="2626" t="s">
        <v>2831</v>
      </c>
      <c r="D269" s="2627"/>
      <c r="E269" s="2627"/>
      <c r="F269" s="2627"/>
      <c r="G269" s="2521"/>
      <c r="H269" s="2521"/>
      <c r="I269" s="2521"/>
      <c r="J269" s="2521"/>
      <c r="K269" s="2521"/>
      <c r="L269" s="2521"/>
      <c r="M269" s="2521"/>
      <c r="N269" s="2521"/>
      <c r="O269" s="2521"/>
      <c r="P269" s="2521"/>
      <c r="Q269" s="2521"/>
      <c r="R269" s="2521"/>
      <c r="S269" s="2521"/>
      <c r="T269" s="2521"/>
      <c r="U269" s="2521"/>
      <c r="V269" s="2521"/>
      <c r="W269" s="2529"/>
      <c r="X269" s="2529"/>
      <c r="Y269" s="2529"/>
      <c r="Z269" s="2529"/>
      <c r="AA269" s="2529"/>
      <c r="AB269" s="2529"/>
      <c r="AC269" s="2529"/>
      <c r="AD269" s="2529"/>
      <c r="AE269" s="2529"/>
      <c r="AF269" s="2529"/>
      <c r="AG269" s="2529">
        <f t="shared" si="16"/>
        <v>0</v>
      </c>
      <c r="AH269" s="2529"/>
      <c r="AI269" s="2529"/>
      <c r="AJ269" s="2529"/>
      <c r="AK269" s="2605"/>
      <c r="AL269" s="1453">
        <f>IF(AG269&gt;0,1,0)</f>
        <v>0</v>
      </c>
      <c r="AM269" s="1456"/>
      <c r="AN269" s="317"/>
    </row>
    <row r="270" spans="2:40" s="311" customFormat="1" x14ac:dyDescent="0.4">
      <c r="C270" s="2626" t="s">
        <v>2855</v>
      </c>
      <c r="D270" s="2627"/>
      <c r="E270" s="2627"/>
      <c r="F270" s="2627"/>
      <c r="G270" s="2521"/>
      <c r="H270" s="2521"/>
      <c r="I270" s="2521"/>
      <c r="J270" s="2521"/>
      <c r="K270" s="2521"/>
      <c r="L270" s="2521"/>
      <c r="M270" s="2521"/>
      <c r="N270" s="2521"/>
      <c r="O270" s="2521"/>
      <c r="P270" s="2521"/>
      <c r="Q270" s="2521"/>
      <c r="R270" s="2521"/>
      <c r="S270" s="2521"/>
      <c r="T270" s="2521"/>
      <c r="U270" s="2521"/>
      <c r="V270" s="2521"/>
      <c r="W270" s="2529">
        <f>+SUMIF(CDSPS_TK,W263,CDSPS_PSC)</f>
        <v>0</v>
      </c>
      <c r="X270" s="2529"/>
      <c r="Y270" s="2529"/>
      <c r="Z270" s="2529"/>
      <c r="AA270" s="2529"/>
      <c r="AB270" s="2529">
        <f>+SUMIF(CDSPS_TK,AB263,CDSPS_PSC)</f>
        <v>0</v>
      </c>
      <c r="AC270" s="2529"/>
      <c r="AD270" s="2529"/>
      <c r="AE270" s="2529"/>
      <c r="AF270" s="2529"/>
      <c r="AG270" s="2529">
        <f t="shared" si="16"/>
        <v>0</v>
      </c>
      <c r="AH270" s="2529"/>
      <c r="AI270" s="2529"/>
      <c r="AJ270" s="2529"/>
      <c r="AK270" s="2605"/>
      <c r="AL270" s="1453">
        <f>IF(AG270&gt;0,1,0)</f>
        <v>0</v>
      </c>
      <c r="AM270" s="1456"/>
      <c r="AN270" s="317"/>
    </row>
    <row r="271" spans="2:40" s="311" customFormat="1" x14ac:dyDescent="0.4">
      <c r="C271" s="2632" t="s">
        <v>2834</v>
      </c>
      <c r="D271" s="2633"/>
      <c r="E271" s="2633"/>
      <c r="F271" s="2633"/>
      <c r="G271" s="2560"/>
      <c r="H271" s="2560"/>
      <c r="I271" s="2560"/>
      <c r="J271" s="2560"/>
      <c r="K271" s="2560"/>
      <c r="L271" s="2560"/>
      <c r="M271" s="2560"/>
      <c r="N271" s="2560"/>
      <c r="O271" s="2560"/>
      <c r="P271" s="2560"/>
      <c r="Q271" s="2560"/>
      <c r="R271" s="2560"/>
      <c r="S271" s="2560"/>
      <c r="T271" s="2560"/>
      <c r="U271" s="2560"/>
      <c r="V271" s="2560"/>
      <c r="W271" s="2561"/>
      <c r="X271" s="2561"/>
      <c r="Y271" s="2561"/>
      <c r="Z271" s="2561"/>
      <c r="AA271" s="2561"/>
      <c r="AB271" s="2561"/>
      <c r="AC271" s="2561"/>
      <c r="AD271" s="2561"/>
      <c r="AE271" s="2561"/>
      <c r="AF271" s="2561"/>
      <c r="AG271" s="2561">
        <f t="shared" si="16"/>
        <v>0</v>
      </c>
      <c r="AH271" s="2561"/>
      <c r="AI271" s="2561"/>
      <c r="AJ271" s="2561"/>
      <c r="AK271" s="2613"/>
      <c r="AL271" s="1453">
        <f>IF(AG271&gt;0,1,0)</f>
        <v>0</v>
      </c>
      <c r="AM271" s="1456"/>
      <c r="AN271" s="317"/>
    </row>
    <row r="272" spans="2:40" s="311" customFormat="1" ht="16.5" x14ac:dyDescent="0.4">
      <c r="C272" s="2628" t="s">
        <v>334</v>
      </c>
      <c r="D272" s="2629"/>
      <c r="E272" s="2629"/>
      <c r="F272" s="2629"/>
      <c r="G272" s="2551"/>
      <c r="H272" s="2551"/>
      <c r="I272" s="2551"/>
      <c r="J272" s="2551"/>
      <c r="K272" s="2551"/>
      <c r="L272" s="2551"/>
      <c r="M272" s="2551">
        <f>M266+M267+M268+M269-M270-M271</f>
        <v>0</v>
      </c>
      <c r="N272" s="2551"/>
      <c r="O272" s="2551"/>
      <c r="P272" s="2551"/>
      <c r="Q272" s="2551"/>
      <c r="R272" s="2551">
        <f>R266+R267+R268+R269-R270-R271</f>
        <v>0</v>
      </c>
      <c r="S272" s="2551"/>
      <c r="T272" s="2551"/>
      <c r="U272" s="2551"/>
      <c r="V272" s="2551"/>
      <c r="W272" s="2614">
        <f>+SUM(W266:AA269)-W270-W271</f>
        <v>0</v>
      </c>
      <c r="X272" s="2614"/>
      <c r="Y272" s="2614"/>
      <c r="Z272" s="2614"/>
      <c r="AA272" s="2614"/>
      <c r="AB272" s="2614">
        <f>AB266+AB267+AB268+AB269-AB270-AB271</f>
        <v>0</v>
      </c>
      <c r="AC272" s="2614"/>
      <c r="AD272" s="2614"/>
      <c r="AE272" s="2614"/>
      <c r="AF272" s="2614"/>
      <c r="AG272" s="2614">
        <f t="shared" si="16"/>
        <v>0</v>
      </c>
      <c r="AH272" s="2614"/>
      <c r="AI272" s="2614"/>
      <c r="AJ272" s="2614"/>
      <c r="AK272" s="2615"/>
      <c r="AL272" s="1453">
        <f>IF(SUM(M272:AK272)&gt;1,1,0)</f>
        <v>0</v>
      </c>
      <c r="AM272" s="1460">
        <f>+VLOOKUP(212,Bang_CDSPS,7,0)-AG272</f>
        <v>0</v>
      </c>
      <c r="AN272" s="317"/>
    </row>
    <row r="273" spans="2:40" s="311" customFormat="1" x14ac:dyDescent="0.4">
      <c r="C273" s="2630" t="s">
        <v>335</v>
      </c>
      <c r="D273" s="2631"/>
      <c r="E273" s="2631"/>
      <c r="F273" s="2631"/>
      <c r="G273" s="2612"/>
      <c r="H273" s="2612"/>
      <c r="I273" s="2612"/>
      <c r="J273" s="2612"/>
      <c r="K273" s="2612"/>
      <c r="L273" s="2612"/>
      <c r="M273" s="2612"/>
      <c r="N273" s="2612"/>
      <c r="O273" s="2612"/>
      <c r="P273" s="2612"/>
      <c r="Q273" s="2612"/>
      <c r="R273" s="2612"/>
      <c r="S273" s="2612"/>
      <c r="T273" s="2612"/>
      <c r="U273" s="2612"/>
      <c r="V273" s="2612"/>
      <c r="W273" s="2547"/>
      <c r="X273" s="2547"/>
      <c r="Y273" s="2547"/>
      <c r="Z273" s="2547"/>
      <c r="AA273" s="2547"/>
      <c r="AB273" s="2547"/>
      <c r="AC273" s="2547"/>
      <c r="AD273" s="2547"/>
      <c r="AE273" s="2547"/>
      <c r="AF273" s="2547"/>
      <c r="AG273" s="2547"/>
      <c r="AH273" s="2547"/>
      <c r="AI273" s="2547"/>
      <c r="AJ273" s="2547"/>
      <c r="AK273" s="2609"/>
      <c r="AL273" s="1453">
        <f t="shared" ref="AL273:AL286" si="17">IF($AL$272&gt;0,1,0)</f>
        <v>0</v>
      </c>
      <c r="AM273" s="1456"/>
      <c r="AN273" s="342" t="s">
        <v>2835</v>
      </c>
    </row>
    <row r="274" spans="2:40" s="311" customFormat="1" x14ac:dyDescent="0.4">
      <c r="C274" s="2626" t="s">
        <v>333</v>
      </c>
      <c r="D274" s="2627"/>
      <c r="E274" s="2627"/>
      <c r="F274" s="2627"/>
      <c r="G274" s="2521"/>
      <c r="H274" s="2521"/>
      <c r="I274" s="2521"/>
      <c r="J274" s="2521"/>
      <c r="K274" s="2521"/>
      <c r="L274" s="2521"/>
      <c r="M274" s="2521"/>
      <c r="N274" s="2521"/>
      <c r="O274" s="2521"/>
      <c r="P274" s="2521"/>
      <c r="Q274" s="2521"/>
      <c r="R274" s="2521"/>
      <c r="S274" s="2521"/>
      <c r="T274" s="2521"/>
      <c r="U274" s="2521"/>
      <c r="V274" s="2521"/>
      <c r="W274" s="2529">
        <v>0</v>
      </c>
      <c r="X274" s="2529"/>
      <c r="Y274" s="2529"/>
      <c r="Z274" s="2529"/>
      <c r="AA274" s="2529"/>
      <c r="AB274" s="2529">
        <v>0</v>
      </c>
      <c r="AC274" s="2529"/>
      <c r="AD274" s="2529"/>
      <c r="AE274" s="2529"/>
      <c r="AF274" s="2529"/>
      <c r="AG274" s="2529">
        <f t="shared" si="16"/>
        <v>0</v>
      </c>
      <c r="AH274" s="2529"/>
      <c r="AI274" s="2529"/>
      <c r="AJ274" s="2529"/>
      <c r="AK274" s="2605"/>
      <c r="AL274" s="1453">
        <f t="shared" si="17"/>
        <v>0</v>
      </c>
      <c r="AM274" s="1456"/>
      <c r="AN274" s="317"/>
    </row>
    <row r="275" spans="2:40" s="311" customFormat="1" x14ac:dyDescent="0.4">
      <c r="C275" s="2626" t="s">
        <v>2836</v>
      </c>
      <c r="D275" s="2627"/>
      <c r="E275" s="2627"/>
      <c r="F275" s="2627"/>
      <c r="G275" s="2521"/>
      <c r="H275" s="2521"/>
      <c r="I275" s="2521"/>
      <c r="J275" s="2521"/>
      <c r="K275" s="2521"/>
      <c r="L275" s="2521"/>
      <c r="M275" s="2521"/>
      <c r="N275" s="2521"/>
      <c r="O275" s="2521"/>
      <c r="P275" s="2521"/>
      <c r="Q275" s="2521"/>
      <c r="R275" s="2521"/>
      <c r="S275" s="2521"/>
      <c r="T275" s="2521"/>
      <c r="U275" s="2521"/>
      <c r="V275" s="2521"/>
      <c r="W275" s="2529">
        <v>0</v>
      </c>
      <c r="X275" s="2529"/>
      <c r="Y275" s="2529"/>
      <c r="Z275" s="2529"/>
      <c r="AA275" s="2529"/>
      <c r="AB275" s="2529">
        <v>0</v>
      </c>
      <c r="AC275" s="2529"/>
      <c r="AD275" s="2529"/>
      <c r="AE275" s="2529"/>
      <c r="AF275" s="2529"/>
      <c r="AG275" s="2529">
        <f t="shared" si="16"/>
        <v>0</v>
      </c>
      <c r="AH275" s="2529"/>
      <c r="AI275" s="2529"/>
      <c r="AJ275" s="2529"/>
      <c r="AK275" s="2605"/>
      <c r="AL275" s="1453">
        <f>IF(AG275&gt;0,1,0)</f>
        <v>0</v>
      </c>
      <c r="AM275" s="1456"/>
      <c r="AN275" s="317"/>
    </row>
    <row r="276" spans="2:40" s="311" customFormat="1" x14ac:dyDescent="0.4">
      <c r="C276" s="2626" t="s">
        <v>2856</v>
      </c>
      <c r="D276" s="2627"/>
      <c r="E276" s="2627"/>
      <c r="F276" s="2627"/>
      <c r="G276" s="2521"/>
      <c r="H276" s="2521"/>
      <c r="I276" s="2521"/>
      <c r="J276" s="2521"/>
      <c r="K276" s="2521"/>
      <c r="L276" s="2521"/>
      <c r="M276" s="2521"/>
      <c r="N276" s="2521"/>
      <c r="O276" s="2521"/>
      <c r="P276" s="2521"/>
      <c r="Q276" s="2521"/>
      <c r="R276" s="2521"/>
      <c r="S276" s="2521"/>
      <c r="T276" s="2521"/>
      <c r="U276" s="2521"/>
      <c r="V276" s="2521"/>
      <c r="W276" s="2529"/>
      <c r="X276" s="2529"/>
      <c r="Y276" s="2529"/>
      <c r="Z276" s="2529"/>
      <c r="AA276" s="2529"/>
      <c r="AB276" s="2529"/>
      <c r="AC276" s="2529"/>
      <c r="AD276" s="2529"/>
      <c r="AE276" s="2529"/>
      <c r="AF276" s="2529"/>
      <c r="AG276" s="2529">
        <f t="shared" si="16"/>
        <v>0</v>
      </c>
      <c r="AH276" s="2529"/>
      <c r="AI276" s="2529"/>
      <c r="AJ276" s="2529"/>
      <c r="AK276" s="2605"/>
      <c r="AL276" s="1453">
        <f>IF(AG276&gt;0,1,0)</f>
        <v>0</v>
      </c>
      <c r="AM276" s="1456"/>
      <c r="AN276" s="317"/>
    </row>
    <row r="277" spans="2:40" s="311" customFormat="1" x14ac:dyDescent="0.4">
      <c r="C277" s="2626" t="s">
        <v>2831</v>
      </c>
      <c r="D277" s="2627"/>
      <c r="E277" s="2627"/>
      <c r="F277" s="2627"/>
      <c r="G277" s="2521"/>
      <c r="H277" s="2521"/>
      <c r="I277" s="2521"/>
      <c r="J277" s="2521"/>
      <c r="K277" s="2521"/>
      <c r="L277" s="2521"/>
      <c r="M277" s="2521"/>
      <c r="N277" s="2521"/>
      <c r="O277" s="2521"/>
      <c r="P277" s="2521"/>
      <c r="Q277" s="2521"/>
      <c r="R277" s="2521"/>
      <c r="S277" s="2521"/>
      <c r="T277" s="2521"/>
      <c r="U277" s="2521"/>
      <c r="V277" s="2521"/>
      <c r="W277" s="2529"/>
      <c r="X277" s="2529"/>
      <c r="Y277" s="2529"/>
      <c r="Z277" s="2529"/>
      <c r="AA277" s="2529"/>
      <c r="AB277" s="2529"/>
      <c r="AC277" s="2529"/>
      <c r="AD277" s="2529"/>
      <c r="AE277" s="2529"/>
      <c r="AF277" s="2529"/>
      <c r="AG277" s="2529">
        <f t="shared" si="16"/>
        <v>0</v>
      </c>
      <c r="AH277" s="2529"/>
      <c r="AI277" s="2529"/>
      <c r="AJ277" s="2529"/>
      <c r="AK277" s="2605"/>
      <c r="AL277" s="1453">
        <f>IF(AG277&gt;0,1,0)</f>
        <v>0</v>
      </c>
      <c r="AM277" s="1456"/>
      <c r="AN277" s="317"/>
    </row>
    <row r="278" spans="2:40" s="311" customFormat="1" x14ac:dyDescent="0.4">
      <c r="C278" s="2626" t="s">
        <v>2855</v>
      </c>
      <c r="D278" s="2627"/>
      <c r="E278" s="2627"/>
      <c r="F278" s="2627"/>
      <c r="G278" s="2521"/>
      <c r="H278" s="2521"/>
      <c r="I278" s="2521"/>
      <c r="J278" s="2521"/>
      <c r="K278" s="2521"/>
      <c r="L278" s="2521"/>
      <c r="M278" s="2521"/>
      <c r="N278" s="2521"/>
      <c r="O278" s="2521"/>
      <c r="P278" s="2521"/>
      <c r="Q278" s="2521"/>
      <c r="R278" s="2521"/>
      <c r="S278" s="2521"/>
      <c r="T278" s="2521"/>
      <c r="U278" s="2521"/>
      <c r="V278" s="2521"/>
      <c r="W278" s="2529"/>
      <c r="X278" s="2529"/>
      <c r="Y278" s="2529"/>
      <c r="Z278" s="2529"/>
      <c r="AA278" s="2529"/>
      <c r="AB278" s="2529"/>
      <c r="AC278" s="2529"/>
      <c r="AD278" s="2529"/>
      <c r="AE278" s="2529"/>
      <c r="AF278" s="2529"/>
      <c r="AG278" s="2529">
        <f t="shared" si="16"/>
        <v>0</v>
      </c>
      <c r="AH278" s="2529"/>
      <c r="AI278" s="2529"/>
      <c r="AJ278" s="2529"/>
      <c r="AK278" s="2605"/>
      <c r="AL278" s="1453">
        <f>IF(AG278&gt;0,1,0)</f>
        <v>0</v>
      </c>
      <c r="AM278" s="1456"/>
      <c r="AN278" s="317"/>
    </row>
    <row r="279" spans="2:40" s="311" customFormat="1" x14ac:dyDescent="0.4">
      <c r="C279" s="2632" t="s">
        <v>2834</v>
      </c>
      <c r="D279" s="2633"/>
      <c r="E279" s="2633"/>
      <c r="F279" s="2633"/>
      <c r="G279" s="2560"/>
      <c r="H279" s="2560"/>
      <c r="I279" s="2560"/>
      <c r="J279" s="2560"/>
      <c r="K279" s="2560"/>
      <c r="L279" s="2560"/>
      <c r="M279" s="2560"/>
      <c r="N279" s="2560"/>
      <c r="O279" s="2560"/>
      <c r="P279" s="2560"/>
      <c r="Q279" s="2560"/>
      <c r="R279" s="2560"/>
      <c r="S279" s="2560"/>
      <c r="T279" s="2560"/>
      <c r="U279" s="2560"/>
      <c r="V279" s="2560"/>
      <c r="W279" s="2561"/>
      <c r="X279" s="2561"/>
      <c r="Y279" s="2561"/>
      <c r="Z279" s="2561"/>
      <c r="AA279" s="2561"/>
      <c r="AB279" s="2561"/>
      <c r="AC279" s="2561"/>
      <c r="AD279" s="2561"/>
      <c r="AE279" s="2561"/>
      <c r="AF279" s="2561"/>
      <c r="AG279" s="2561">
        <f t="shared" si="16"/>
        <v>0</v>
      </c>
      <c r="AH279" s="2561"/>
      <c r="AI279" s="2561"/>
      <c r="AJ279" s="2561"/>
      <c r="AK279" s="2613"/>
      <c r="AL279" s="1453">
        <f>IF(AG279&gt;0,1,0)</f>
        <v>0</v>
      </c>
      <c r="AM279" s="1456"/>
      <c r="AN279" s="317"/>
    </row>
    <row r="280" spans="2:40" s="311" customFormat="1" ht="16.5" x14ac:dyDescent="0.4">
      <c r="C280" s="2628" t="s">
        <v>334</v>
      </c>
      <c r="D280" s="2629"/>
      <c r="E280" s="2629"/>
      <c r="F280" s="2629"/>
      <c r="G280" s="2551"/>
      <c r="H280" s="2551"/>
      <c r="I280" s="2551"/>
      <c r="J280" s="2551"/>
      <c r="K280" s="2551"/>
      <c r="L280" s="2551"/>
      <c r="M280" s="2551">
        <f>M274+M275+M276+M277-M278-M279</f>
        <v>0</v>
      </c>
      <c r="N280" s="2551"/>
      <c r="O280" s="2551"/>
      <c r="P280" s="2551"/>
      <c r="Q280" s="2551"/>
      <c r="R280" s="2551">
        <f>R274+R275+R276+R277-R278-R279</f>
        <v>0</v>
      </c>
      <c r="S280" s="2551"/>
      <c r="T280" s="2551"/>
      <c r="U280" s="2551"/>
      <c r="V280" s="2551"/>
      <c r="W280" s="2614">
        <f>+SUM(W274:AA277)-W278-W279</f>
        <v>0</v>
      </c>
      <c r="X280" s="2614"/>
      <c r="Y280" s="2614"/>
      <c r="Z280" s="2614"/>
      <c r="AA280" s="2614"/>
      <c r="AB280" s="2614">
        <f>AB274+AB275+AB276+AB277-AB278-AB279</f>
        <v>0</v>
      </c>
      <c r="AC280" s="2614"/>
      <c r="AD280" s="2614"/>
      <c r="AE280" s="2614"/>
      <c r="AF280" s="2614"/>
      <c r="AG280" s="2614">
        <f t="shared" si="16"/>
        <v>0</v>
      </c>
      <c r="AH280" s="2614"/>
      <c r="AI280" s="2614"/>
      <c r="AJ280" s="2614"/>
      <c r="AK280" s="2615"/>
      <c r="AL280" s="1453">
        <f t="shared" si="17"/>
        <v>0</v>
      </c>
      <c r="AM280" s="1460">
        <f>+VLOOKUP(2142,Bang_CDSPS,8,0)-AG280</f>
        <v>0</v>
      </c>
      <c r="AN280" s="317"/>
    </row>
    <row r="281" spans="2:40" s="311" customFormat="1" ht="14.25" customHeight="1" x14ac:dyDescent="0.4">
      <c r="C281" s="2630" t="s">
        <v>1212</v>
      </c>
      <c r="D281" s="2631"/>
      <c r="E281" s="2631"/>
      <c r="F281" s="2631"/>
      <c r="G281" s="2612"/>
      <c r="H281" s="2612"/>
      <c r="I281" s="2612"/>
      <c r="J281" s="2612"/>
      <c r="K281" s="2612"/>
      <c r="L281" s="2612"/>
      <c r="M281" s="2612"/>
      <c r="N281" s="2612"/>
      <c r="O281" s="2612"/>
      <c r="P281" s="2612"/>
      <c r="Q281" s="2612"/>
      <c r="R281" s="2612"/>
      <c r="S281" s="2612"/>
      <c r="T281" s="2612"/>
      <c r="U281" s="2612"/>
      <c r="V281" s="2612"/>
      <c r="W281" s="2547"/>
      <c r="X281" s="2547"/>
      <c r="Y281" s="2547"/>
      <c r="Z281" s="2547"/>
      <c r="AA281" s="2547"/>
      <c r="AB281" s="2547"/>
      <c r="AC281" s="2547"/>
      <c r="AD281" s="2547"/>
      <c r="AE281" s="2547"/>
      <c r="AF281" s="2547"/>
      <c r="AG281" s="2547"/>
      <c r="AH281" s="2547"/>
      <c r="AI281" s="2547"/>
      <c r="AJ281" s="2547"/>
      <c r="AK281" s="2609"/>
      <c r="AL281" s="1453">
        <f t="shared" si="17"/>
        <v>0</v>
      </c>
      <c r="AM281" s="1456"/>
      <c r="AN281" s="317"/>
    </row>
    <row r="282" spans="2:40" s="311" customFormat="1" x14ac:dyDescent="0.4">
      <c r="C282" s="2626" t="s">
        <v>2837</v>
      </c>
      <c r="D282" s="2627"/>
      <c r="E282" s="2627"/>
      <c r="F282" s="2627"/>
      <c r="G282" s="2521"/>
      <c r="H282" s="2521"/>
      <c r="I282" s="2521"/>
      <c r="J282" s="2521"/>
      <c r="K282" s="2521"/>
      <c r="L282" s="2521"/>
      <c r="M282" s="2521">
        <f>M266-M274</f>
        <v>0</v>
      </c>
      <c r="N282" s="2521"/>
      <c r="O282" s="2521"/>
      <c r="P282" s="2521"/>
      <c r="Q282" s="2521"/>
      <c r="R282" s="2521">
        <f>R266-R274</f>
        <v>0</v>
      </c>
      <c r="S282" s="2521"/>
      <c r="T282" s="2521"/>
      <c r="U282" s="2521"/>
      <c r="V282" s="2521"/>
      <c r="W282" s="2529">
        <f>W266-W274</f>
        <v>0</v>
      </c>
      <c r="X282" s="2529"/>
      <c r="Y282" s="2529"/>
      <c r="Z282" s="2529"/>
      <c r="AA282" s="2529"/>
      <c r="AB282" s="2529">
        <f>AB266-AB274</f>
        <v>0</v>
      </c>
      <c r="AC282" s="2529"/>
      <c r="AD282" s="2529"/>
      <c r="AE282" s="2529"/>
      <c r="AF282" s="2529"/>
      <c r="AG282" s="2529">
        <f t="shared" si="16"/>
        <v>0</v>
      </c>
      <c r="AH282" s="2529"/>
      <c r="AI282" s="2529"/>
      <c r="AJ282" s="2529"/>
      <c r="AK282" s="2605"/>
      <c r="AL282" s="1453">
        <f t="shared" si="17"/>
        <v>0</v>
      </c>
      <c r="AM282" s="1456"/>
      <c r="AN282" s="317"/>
    </row>
    <row r="283" spans="2:40" s="311" customFormat="1" x14ac:dyDescent="0.4">
      <c r="C283" s="2626" t="s">
        <v>2838</v>
      </c>
      <c r="D283" s="2627"/>
      <c r="E283" s="2627"/>
      <c r="F283" s="2627"/>
      <c r="G283" s="2521"/>
      <c r="H283" s="2521"/>
      <c r="I283" s="2521"/>
      <c r="J283" s="2521"/>
      <c r="K283" s="2521"/>
      <c r="L283" s="2521"/>
      <c r="M283" s="2521">
        <f>M272-M280</f>
        <v>0</v>
      </c>
      <c r="N283" s="2521"/>
      <c r="O283" s="2521"/>
      <c r="P283" s="2521"/>
      <c r="Q283" s="2521"/>
      <c r="R283" s="2521">
        <f>R272-R280</f>
        <v>0</v>
      </c>
      <c r="S283" s="2521"/>
      <c r="T283" s="2521"/>
      <c r="U283" s="2521"/>
      <c r="V283" s="2521"/>
      <c r="W283" s="2529">
        <f>W272-W280</f>
        <v>0</v>
      </c>
      <c r="X283" s="2529"/>
      <c r="Y283" s="2529"/>
      <c r="Z283" s="2529"/>
      <c r="AA283" s="2529"/>
      <c r="AB283" s="2529">
        <f>AB272-AB280</f>
        <v>0</v>
      </c>
      <c r="AC283" s="2529"/>
      <c r="AD283" s="2529"/>
      <c r="AE283" s="2529"/>
      <c r="AF283" s="2529"/>
      <c r="AG283" s="2529">
        <f t="shared" si="16"/>
        <v>0</v>
      </c>
      <c r="AH283" s="2529"/>
      <c r="AI283" s="2529"/>
      <c r="AJ283" s="2529"/>
      <c r="AK283" s="2605"/>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85" t="s">
        <v>329</v>
      </c>
      <c r="S290" s="2585"/>
      <c r="T290" s="2585"/>
      <c r="U290" s="2585"/>
      <c r="V290" s="2585"/>
      <c r="W290" s="2585"/>
      <c r="X290" s="2585"/>
      <c r="Y290" s="2585"/>
      <c r="Z290" s="2585"/>
      <c r="AA290" s="2585"/>
      <c r="AB290" s="2585" t="s">
        <v>330</v>
      </c>
      <c r="AC290" s="2585"/>
      <c r="AD290" s="2585"/>
      <c r="AE290" s="2585"/>
      <c r="AF290" s="2585"/>
      <c r="AG290" s="2585"/>
      <c r="AH290" s="2585"/>
      <c r="AI290" s="2585"/>
      <c r="AJ290" s="2585"/>
      <c r="AK290" s="2586"/>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77" t="s">
        <v>1168</v>
      </c>
      <c r="S291" s="2577"/>
      <c r="T291" s="2577"/>
      <c r="U291" s="2577"/>
      <c r="V291" s="2577"/>
      <c r="W291" s="2577" t="s">
        <v>2815</v>
      </c>
      <c r="X291" s="2577"/>
      <c r="Y291" s="2577"/>
      <c r="Z291" s="2577"/>
      <c r="AA291" s="2577"/>
      <c r="AB291" s="2577" t="s">
        <v>1168</v>
      </c>
      <c r="AC291" s="2577"/>
      <c r="AD291" s="2577"/>
      <c r="AE291" s="2577"/>
      <c r="AF291" s="2577"/>
      <c r="AG291" s="2577" t="s">
        <v>2815</v>
      </c>
      <c r="AH291" s="2577"/>
      <c r="AI291" s="2577"/>
      <c r="AJ291" s="2577"/>
      <c r="AK291" s="2578"/>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624">
        <f>+R293+R294</f>
        <v>0</v>
      </c>
      <c r="S292" s="2624"/>
      <c r="T292" s="2624"/>
      <c r="U292" s="2624"/>
      <c r="V292" s="2624"/>
      <c r="W292" s="2624">
        <f>+W293+W294</f>
        <v>0</v>
      </c>
      <c r="X292" s="2624"/>
      <c r="Y292" s="2624"/>
      <c r="Z292" s="2624"/>
      <c r="AA292" s="2624"/>
      <c r="AB292" s="2624">
        <f>+AB293+AB294</f>
        <v>0</v>
      </c>
      <c r="AC292" s="2624"/>
      <c r="AD292" s="2624"/>
      <c r="AE292" s="2624"/>
      <c r="AF292" s="2624"/>
      <c r="AG292" s="2624">
        <f>+AG293+AG294</f>
        <v>0</v>
      </c>
      <c r="AH292" s="2624"/>
      <c r="AI292" s="2624"/>
      <c r="AJ292" s="2624"/>
      <c r="AK292" s="262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617">
        <f>+SUMIF(CDSPS_TK,AM293,CDSPS_CKN)</f>
        <v>0</v>
      </c>
      <c r="S293" s="2617"/>
      <c r="T293" s="2617"/>
      <c r="U293" s="2617"/>
      <c r="V293" s="2617"/>
      <c r="W293" s="2617"/>
      <c r="X293" s="2617"/>
      <c r="Y293" s="2617"/>
      <c r="Z293" s="2617"/>
      <c r="AA293" s="2617"/>
      <c r="AB293" s="2617">
        <f>+SUMIF(CDSPS_TK,AM293,CDSPS_DKN)</f>
        <v>0</v>
      </c>
      <c r="AC293" s="2617"/>
      <c r="AD293" s="2617"/>
      <c r="AE293" s="2617"/>
      <c r="AF293" s="2617"/>
      <c r="AG293" s="2617"/>
      <c r="AH293" s="2617"/>
      <c r="AI293" s="2617"/>
      <c r="AJ293" s="2617"/>
      <c r="AK293" s="2618"/>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617">
        <f>+SUMIF(CDSPS_TK,AM294,CDSPS_CKN)</f>
        <v>0</v>
      </c>
      <c r="S294" s="2617"/>
      <c r="T294" s="2617"/>
      <c r="U294" s="2617"/>
      <c r="V294" s="2617"/>
      <c r="W294" s="2617"/>
      <c r="X294" s="2617"/>
      <c r="Y294" s="2617"/>
      <c r="Z294" s="2617"/>
      <c r="AA294" s="2617"/>
      <c r="AB294" s="2617">
        <f>+SUMIF(CDSPS_TK,AM294,CDSPS_DKN)</f>
        <v>0</v>
      </c>
      <c r="AC294" s="2617"/>
      <c r="AD294" s="2617"/>
      <c r="AE294" s="2617"/>
      <c r="AF294" s="2617"/>
      <c r="AG294" s="2617"/>
      <c r="AH294" s="2617"/>
      <c r="AI294" s="2617"/>
      <c r="AJ294" s="2617"/>
      <c r="AK294" s="2618"/>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617">
        <f>+R296+R297</f>
        <v>0</v>
      </c>
      <c r="S295" s="2617"/>
      <c r="T295" s="2617"/>
      <c r="U295" s="2617"/>
      <c r="V295" s="2617"/>
      <c r="W295" s="2617">
        <f>+W296+W297</f>
        <v>0</v>
      </c>
      <c r="X295" s="2617"/>
      <c r="Y295" s="2617"/>
      <c r="Z295" s="2617"/>
      <c r="AA295" s="2617"/>
      <c r="AB295" s="2617">
        <f>+AB296+AB297</f>
        <v>0</v>
      </c>
      <c r="AC295" s="2617"/>
      <c r="AD295" s="2617"/>
      <c r="AE295" s="2617"/>
      <c r="AF295" s="2617"/>
      <c r="AG295" s="2617">
        <f>+AG296+AG297</f>
        <v>0</v>
      </c>
      <c r="AH295" s="2617"/>
      <c r="AI295" s="2617"/>
      <c r="AJ295" s="2617"/>
      <c r="AK295" s="2618"/>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617">
        <f>+SUMIF(CDSPS_TK,AM296,CDSPS_CKN)</f>
        <v>0</v>
      </c>
      <c r="S296" s="2617"/>
      <c r="T296" s="2617"/>
      <c r="U296" s="2617"/>
      <c r="V296" s="2617"/>
      <c r="W296" s="2617"/>
      <c r="X296" s="2617"/>
      <c r="Y296" s="2617"/>
      <c r="Z296" s="2617"/>
      <c r="AA296" s="2617"/>
      <c r="AB296" s="2617">
        <f>+SUMIF(CDSPS_TK,AM296,CDSPS_DKN)</f>
        <v>0</v>
      </c>
      <c r="AC296" s="2617"/>
      <c r="AD296" s="2617"/>
      <c r="AE296" s="2617"/>
      <c r="AF296" s="2617"/>
      <c r="AG296" s="2617"/>
      <c r="AH296" s="2617"/>
      <c r="AI296" s="2617"/>
      <c r="AJ296" s="2617"/>
      <c r="AK296" s="2618"/>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617">
        <f>+SUMIF(CDSPS_TK,AM297,CDSPS_CKN)</f>
        <v>0</v>
      </c>
      <c r="S297" s="2617"/>
      <c r="T297" s="2617"/>
      <c r="U297" s="2617"/>
      <c r="V297" s="2617"/>
      <c r="W297" s="2617"/>
      <c r="X297" s="2617"/>
      <c r="Y297" s="2617"/>
      <c r="Z297" s="2617"/>
      <c r="AA297" s="2617"/>
      <c r="AB297" s="2617">
        <f>+SUMIF(CDSPS_TK,AM297,CDSPS_DKN)</f>
        <v>0</v>
      </c>
      <c r="AC297" s="2617"/>
      <c r="AD297" s="2617"/>
      <c r="AE297" s="2617"/>
      <c r="AF297" s="2617"/>
      <c r="AG297" s="2617"/>
      <c r="AH297" s="2617"/>
      <c r="AI297" s="2617"/>
      <c r="AJ297" s="2617"/>
      <c r="AK297" s="2618"/>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617">
        <f>+SUMIF(CDSPS_TK,AM298,CDSPS_CKN)</f>
        <v>0</v>
      </c>
      <c r="S298" s="2617"/>
      <c r="T298" s="2617"/>
      <c r="U298" s="2617"/>
      <c r="V298" s="2617"/>
      <c r="W298" s="2617"/>
      <c r="X298" s="2617"/>
      <c r="Y298" s="2617"/>
      <c r="Z298" s="2617"/>
      <c r="AA298" s="2617"/>
      <c r="AB298" s="2617">
        <f>+SUMIF(CDSPS_TK,AM298,CDSPS_DKN)</f>
        <v>0</v>
      </c>
      <c r="AC298" s="2617"/>
      <c r="AD298" s="2617"/>
      <c r="AE298" s="2617"/>
      <c r="AF298" s="2617"/>
      <c r="AG298" s="2617"/>
      <c r="AH298" s="2617"/>
      <c r="AI298" s="2617"/>
      <c r="AJ298" s="2617"/>
      <c r="AK298" s="2618"/>
      <c r="AL298" s="1453">
        <f t="shared" si="19"/>
        <v>0</v>
      </c>
      <c r="AM298" s="1459">
        <v>21511</v>
      </c>
      <c r="AN298" s="317"/>
    </row>
    <row r="299" spans="3:40" s="311" customFormat="1" x14ac:dyDescent="0.4">
      <c r="C299" s="1372"/>
      <c r="D299" s="2619" t="s">
        <v>2869</v>
      </c>
      <c r="E299" s="2619"/>
      <c r="F299" s="2619"/>
      <c r="G299" s="2545"/>
      <c r="H299" s="2545"/>
      <c r="I299" s="2545"/>
      <c r="J299" s="2545"/>
      <c r="K299" s="2545"/>
      <c r="L299" s="2545"/>
      <c r="M299" s="2545"/>
      <c r="N299" s="2545"/>
      <c r="O299" s="2545"/>
      <c r="P299" s="2545"/>
      <c r="Q299" s="2545"/>
      <c r="R299" s="2545"/>
      <c r="S299" s="2545"/>
      <c r="T299" s="2545"/>
      <c r="U299" s="2545"/>
      <c r="V299" s="2545"/>
      <c r="W299" s="2545"/>
      <c r="X299" s="2545"/>
      <c r="Y299" s="2545"/>
      <c r="Z299" s="2545"/>
      <c r="AA299" s="2545"/>
      <c r="AB299" s="2545"/>
      <c r="AC299" s="2545"/>
      <c r="AD299" s="2545"/>
      <c r="AE299" s="2545"/>
      <c r="AF299" s="2545"/>
      <c r="AG299" s="2545"/>
      <c r="AH299" s="2545"/>
      <c r="AI299" s="2545"/>
      <c r="AJ299" s="2545"/>
      <c r="AK299" s="2620"/>
      <c r="AL299" s="1453">
        <v>0</v>
      </c>
      <c r="AM299" s="1456"/>
      <c r="AN299" s="317"/>
    </row>
    <row r="300" spans="3:40" s="311" customFormat="1" ht="14" x14ac:dyDescent="0.4">
      <c r="C300" s="313"/>
      <c r="D300" s="2621"/>
      <c r="E300" s="2621"/>
      <c r="F300" s="2621"/>
      <c r="G300" s="2621"/>
      <c r="H300" s="2621"/>
      <c r="I300" s="2621"/>
      <c r="J300" s="2621"/>
      <c r="K300" s="2621"/>
      <c r="L300" s="2621"/>
      <c r="M300" s="2621"/>
      <c r="N300" s="2621"/>
      <c r="O300" s="2621"/>
      <c r="P300" s="2621"/>
      <c r="Q300" s="2621"/>
      <c r="R300" s="2621"/>
      <c r="S300" s="2621"/>
      <c r="T300" s="2621"/>
      <c r="U300" s="2621"/>
      <c r="V300" s="2621"/>
      <c r="W300" s="2621"/>
      <c r="X300" s="2621"/>
      <c r="Y300" s="2621"/>
      <c r="Z300" s="2621"/>
      <c r="AA300" s="2621"/>
      <c r="AB300" s="2621"/>
      <c r="AC300" s="2621"/>
      <c r="AD300" s="2621"/>
      <c r="AE300" s="2621"/>
      <c r="AF300" s="2621"/>
      <c r="AG300" s="2621"/>
      <c r="AH300" s="2621"/>
      <c r="AI300" s="2621"/>
      <c r="AJ300" s="2621"/>
      <c r="AK300" s="2621"/>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622" t="s">
        <v>332</v>
      </c>
      <c r="D311" s="2623"/>
      <c r="E311" s="2623"/>
      <c r="F311" s="2623"/>
      <c r="G311" s="2623"/>
      <c r="H311" s="2623"/>
      <c r="I311" s="2623"/>
      <c r="J311" s="2623"/>
      <c r="K311" s="2623"/>
      <c r="L311" s="2623"/>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608"/>
      <c r="AL311" s="1453">
        <f>+AL312</f>
        <v>0</v>
      </c>
      <c r="AM311" s="1456"/>
      <c r="AN311" s="317"/>
    </row>
    <row r="312" spans="3:40" s="311" customFormat="1" x14ac:dyDescent="0.4">
      <c r="C312" s="2579" t="s">
        <v>1211</v>
      </c>
      <c r="D312" s="2580"/>
      <c r="E312" s="2580"/>
      <c r="F312" s="2580"/>
      <c r="G312" s="2536"/>
      <c r="H312" s="2536"/>
      <c r="I312" s="2536"/>
      <c r="J312" s="2536"/>
      <c r="K312" s="2536"/>
      <c r="L312" s="2536"/>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616"/>
      <c r="AL312" s="1453">
        <f>+AL313</f>
        <v>0</v>
      </c>
      <c r="AM312" s="1456"/>
      <c r="AN312" s="317"/>
    </row>
    <row r="313" spans="3:40" s="311" customFormat="1" x14ac:dyDescent="0.4">
      <c r="C313" s="2573" t="s">
        <v>333</v>
      </c>
      <c r="D313" s="2574"/>
      <c r="E313" s="2574"/>
      <c r="F313" s="2574"/>
      <c r="G313" s="2521"/>
      <c r="H313" s="2521"/>
      <c r="I313" s="2521"/>
      <c r="J313" s="2521"/>
      <c r="K313" s="2521"/>
      <c r="L313" s="2521"/>
      <c r="M313" s="2529">
        <f>+VLOOKUP(AM313,Bang_CDSPS,3,0)</f>
        <v>0</v>
      </c>
      <c r="N313" s="2529"/>
      <c r="O313" s="2529"/>
      <c r="P313" s="2529"/>
      <c r="Q313" s="2529"/>
      <c r="R313" s="2529"/>
      <c r="S313" s="2529"/>
      <c r="T313" s="2529"/>
      <c r="U313" s="2529"/>
      <c r="V313" s="2529"/>
      <c r="W313" s="2529"/>
      <c r="X313" s="2529"/>
      <c r="Y313" s="2529"/>
      <c r="Z313" s="2529"/>
      <c r="AA313" s="2529"/>
      <c r="AB313" s="2529"/>
      <c r="AC313" s="2529"/>
      <c r="AD313" s="2529"/>
      <c r="AE313" s="2529"/>
      <c r="AF313" s="2529"/>
      <c r="AG313" s="2529">
        <f t="shared" ref="AG313:AG317" si="20">+SUM(M313:AF313)</f>
        <v>0</v>
      </c>
      <c r="AH313" s="2529"/>
      <c r="AI313" s="2529"/>
      <c r="AJ313" s="2529"/>
      <c r="AK313" s="2605"/>
      <c r="AL313" s="1453">
        <f t="shared" ref="AL313:AL327" si="21">IF(AG313&gt;0,1,0)</f>
        <v>0</v>
      </c>
      <c r="AM313" s="1459">
        <v>215121</v>
      </c>
      <c r="AN313" s="317"/>
    </row>
    <row r="314" spans="3:40" s="311" customFormat="1" x14ac:dyDescent="0.4">
      <c r="C314" s="2573" t="s">
        <v>2829</v>
      </c>
      <c r="D314" s="2574"/>
      <c r="E314" s="2574"/>
      <c r="F314" s="2574"/>
      <c r="G314" s="2521"/>
      <c r="H314" s="2521"/>
      <c r="I314" s="2521"/>
      <c r="J314" s="2521"/>
      <c r="K314" s="2521"/>
      <c r="L314" s="2521"/>
      <c r="M314" s="2529">
        <f>+VLOOKUP(AM313,Bang_CDSPS,5,0)</f>
        <v>0</v>
      </c>
      <c r="N314" s="2529"/>
      <c r="O314" s="2529"/>
      <c r="P314" s="2529"/>
      <c r="Q314" s="2529"/>
      <c r="R314" s="2529"/>
      <c r="S314" s="2529"/>
      <c r="T314" s="2529"/>
      <c r="U314" s="2529"/>
      <c r="V314" s="2529"/>
      <c r="W314" s="2529"/>
      <c r="X314" s="2529"/>
      <c r="Y314" s="2529"/>
      <c r="Z314" s="2529"/>
      <c r="AA314" s="2529"/>
      <c r="AB314" s="2529"/>
      <c r="AC314" s="2529"/>
      <c r="AD314" s="2529"/>
      <c r="AE314" s="2529"/>
      <c r="AF314" s="2529"/>
      <c r="AG314" s="2529">
        <f t="shared" si="20"/>
        <v>0</v>
      </c>
      <c r="AH314" s="2529"/>
      <c r="AI314" s="2529"/>
      <c r="AJ314" s="2529"/>
      <c r="AK314" s="2605"/>
      <c r="AL314" s="1453">
        <f t="shared" si="21"/>
        <v>0</v>
      </c>
      <c r="AM314" s="1456"/>
      <c r="AN314" s="317"/>
    </row>
    <row r="315" spans="3:40" s="311" customFormat="1" x14ac:dyDescent="0.4">
      <c r="C315" s="2573" t="s">
        <v>2833</v>
      </c>
      <c r="D315" s="2574"/>
      <c r="E315" s="2574"/>
      <c r="F315" s="2574"/>
      <c r="G315" s="2521"/>
      <c r="H315" s="2521"/>
      <c r="I315" s="2521"/>
      <c r="J315" s="2521"/>
      <c r="K315" s="2521"/>
      <c r="L315" s="2521"/>
      <c r="M315" s="2529">
        <f>+VLOOKUP(AM313,Bang_CDSPS,6,0)</f>
        <v>0</v>
      </c>
      <c r="N315" s="2529"/>
      <c r="O315" s="2529"/>
      <c r="P315" s="2529"/>
      <c r="Q315" s="2529"/>
      <c r="R315" s="2529"/>
      <c r="S315" s="2529"/>
      <c r="T315" s="2529"/>
      <c r="U315" s="2529"/>
      <c r="V315" s="2529"/>
      <c r="W315" s="2529"/>
      <c r="X315" s="2529"/>
      <c r="Y315" s="2529"/>
      <c r="Z315" s="2529"/>
      <c r="AA315" s="2529"/>
      <c r="AB315" s="2529"/>
      <c r="AC315" s="2529"/>
      <c r="AD315" s="2529"/>
      <c r="AE315" s="2529"/>
      <c r="AF315" s="2529"/>
      <c r="AG315" s="2529">
        <f t="shared" si="20"/>
        <v>0</v>
      </c>
      <c r="AH315" s="2529"/>
      <c r="AI315" s="2529"/>
      <c r="AJ315" s="2529"/>
      <c r="AK315" s="2605"/>
      <c r="AL315" s="1453">
        <f t="shared" si="21"/>
        <v>0</v>
      </c>
      <c r="AM315" s="1456"/>
      <c r="AN315" s="317"/>
    </row>
    <row r="316" spans="3:40" s="311" customFormat="1" x14ac:dyDescent="0.4">
      <c r="C316" s="2571" t="s">
        <v>2834</v>
      </c>
      <c r="D316" s="2572"/>
      <c r="E316" s="2572"/>
      <c r="F316" s="2572"/>
      <c r="G316" s="2560"/>
      <c r="H316" s="2560"/>
      <c r="I316" s="2560"/>
      <c r="J316" s="2560"/>
      <c r="K316" s="2560"/>
      <c r="L316" s="2560"/>
      <c r="M316" s="2561"/>
      <c r="N316" s="2561"/>
      <c r="O316" s="2561"/>
      <c r="P316" s="2561"/>
      <c r="Q316" s="2561"/>
      <c r="R316" s="2561"/>
      <c r="S316" s="2561"/>
      <c r="T316" s="2561"/>
      <c r="U316" s="2561"/>
      <c r="V316" s="2561"/>
      <c r="W316" s="2561"/>
      <c r="X316" s="2561"/>
      <c r="Y316" s="2561"/>
      <c r="Z316" s="2561"/>
      <c r="AA316" s="2561"/>
      <c r="AB316" s="2561"/>
      <c r="AC316" s="2561"/>
      <c r="AD316" s="2561"/>
      <c r="AE316" s="2561"/>
      <c r="AF316" s="2561"/>
      <c r="AG316" s="2561">
        <f t="shared" si="20"/>
        <v>0</v>
      </c>
      <c r="AH316" s="2561"/>
      <c r="AI316" s="2561"/>
      <c r="AJ316" s="2561"/>
      <c r="AK316" s="2613"/>
      <c r="AL316" s="1453">
        <f t="shared" si="21"/>
        <v>0</v>
      </c>
      <c r="AM316" s="1456"/>
      <c r="AN316" s="317"/>
    </row>
    <row r="317" spans="3:40" s="311" customFormat="1" ht="16.5" x14ac:dyDescent="0.4">
      <c r="C317" s="2588" t="s">
        <v>334</v>
      </c>
      <c r="D317" s="2589"/>
      <c r="E317" s="2589"/>
      <c r="F317" s="2589"/>
      <c r="G317" s="2551"/>
      <c r="H317" s="2551"/>
      <c r="I317" s="2551"/>
      <c r="J317" s="2551"/>
      <c r="K317" s="2551"/>
      <c r="L317" s="2551"/>
      <c r="M317" s="2614">
        <f>+SUM(M313:P314)-SUM(M315:P316)</f>
        <v>0</v>
      </c>
      <c r="N317" s="2614"/>
      <c r="O317" s="2614"/>
      <c r="P317" s="2614"/>
      <c r="Q317" s="2614">
        <f>+SUM(Q313:T314)-SUM(Q315:T316)</f>
        <v>0</v>
      </c>
      <c r="R317" s="2614"/>
      <c r="S317" s="2614"/>
      <c r="T317" s="2614"/>
      <c r="U317" s="2614">
        <f>+SUM(U313:X314)-SUM(U315:X316)</f>
        <v>0</v>
      </c>
      <c r="V317" s="2614"/>
      <c r="W317" s="2614"/>
      <c r="X317" s="2614"/>
      <c r="Y317" s="2614">
        <f>+SUM(Y313:AB314)-SUM(Y315:AB316)</f>
        <v>0</v>
      </c>
      <c r="Z317" s="2614"/>
      <c r="AA317" s="2614"/>
      <c r="AB317" s="2614"/>
      <c r="AC317" s="2614">
        <f>+SUM(AC313:AF314)-SUM(AC315:AF316)</f>
        <v>0</v>
      </c>
      <c r="AD317" s="2614"/>
      <c r="AE317" s="2614"/>
      <c r="AF317" s="2614"/>
      <c r="AG317" s="2614">
        <f t="shared" si="20"/>
        <v>0</v>
      </c>
      <c r="AH317" s="2614"/>
      <c r="AI317" s="2614"/>
      <c r="AJ317" s="2614"/>
      <c r="AK317" s="2615"/>
      <c r="AL317" s="1453">
        <f t="shared" si="21"/>
        <v>0</v>
      </c>
      <c r="AM317" s="1456"/>
      <c r="AN317" s="317"/>
    </row>
    <row r="318" spans="3:40" s="311" customFormat="1" x14ac:dyDescent="0.4">
      <c r="C318" s="2610" t="s">
        <v>335</v>
      </c>
      <c r="D318" s="2611"/>
      <c r="E318" s="2611"/>
      <c r="F318" s="2611"/>
      <c r="G318" s="2612"/>
      <c r="H318" s="2612"/>
      <c r="I318" s="2612"/>
      <c r="J318" s="2612"/>
      <c r="K318" s="2612"/>
      <c r="L318" s="2612"/>
      <c r="M318" s="2547"/>
      <c r="N318" s="2547"/>
      <c r="O318" s="2547"/>
      <c r="P318" s="2547"/>
      <c r="Q318" s="2547"/>
      <c r="R318" s="2547"/>
      <c r="S318" s="2547"/>
      <c r="T318" s="2547"/>
      <c r="U318" s="2547"/>
      <c r="V318" s="2547"/>
      <c r="W318" s="2547"/>
      <c r="X318" s="2547"/>
      <c r="Y318" s="2547"/>
      <c r="Z318" s="2547"/>
      <c r="AA318" s="2547"/>
      <c r="AB318" s="2547"/>
      <c r="AC318" s="2547"/>
      <c r="AD318" s="2547"/>
      <c r="AE318" s="2547"/>
      <c r="AF318" s="2547"/>
      <c r="AG318" s="2547"/>
      <c r="AH318" s="2547"/>
      <c r="AI318" s="2547"/>
      <c r="AJ318" s="2547"/>
      <c r="AK318" s="2609"/>
      <c r="AL318" s="1453">
        <f>+AL319</f>
        <v>0</v>
      </c>
      <c r="AM318" s="1456"/>
      <c r="AN318" s="317"/>
    </row>
    <row r="319" spans="3:40" s="311" customFormat="1" x14ac:dyDescent="0.4">
      <c r="C319" s="2573" t="s">
        <v>333</v>
      </c>
      <c r="D319" s="2574"/>
      <c r="E319" s="2574"/>
      <c r="F319" s="2574"/>
      <c r="G319" s="2521"/>
      <c r="H319" s="2521"/>
      <c r="I319" s="2521"/>
      <c r="J319" s="2521"/>
      <c r="K319" s="2521"/>
      <c r="L319" s="2521"/>
      <c r="M319" s="2529">
        <f>+VLOOKUP(AM319,Bang_CDSPS,4,0)</f>
        <v>0</v>
      </c>
      <c r="N319" s="2529"/>
      <c r="O319" s="2529"/>
      <c r="P319" s="2529"/>
      <c r="Q319" s="2529"/>
      <c r="R319" s="2529"/>
      <c r="S319" s="2529"/>
      <c r="T319" s="2529"/>
      <c r="U319" s="2529"/>
      <c r="V319" s="2529"/>
      <c r="W319" s="2529"/>
      <c r="X319" s="2529"/>
      <c r="Y319" s="2529"/>
      <c r="Z319" s="2529"/>
      <c r="AA319" s="2529"/>
      <c r="AB319" s="2529"/>
      <c r="AC319" s="2529"/>
      <c r="AD319" s="2529"/>
      <c r="AE319" s="2529"/>
      <c r="AF319" s="2529"/>
      <c r="AG319" s="2529">
        <f>+SUM(M319:AF319)</f>
        <v>0</v>
      </c>
      <c r="AH319" s="2529"/>
      <c r="AI319" s="2529"/>
      <c r="AJ319" s="2529"/>
      <c r="AK319" s="2605"/>
      <c r="AL319" s="1453">
        <f t="shared" si="21"/>
        <v>0</v>
      </c>
      <c r="AM319" s="1459">
        <v>215122</v>
      </c>
      <c r="AN319" s="317"/>
    </row>
    <row r="320" spans="3:40" s="311" customFormat="1" x14ac:dyDescent="0.4">
      <c r="C320" s="2573" t="s">
        <v>2836</v>
      </c>
      <c r="D320" s="2574"/>
      <c r="E320" s="2574"/>
      <c r="F320" s="2574"/>
      <c r="G320" s="2521"/>
      <c r="H320" s="2521"/>
      <c r="I320" s="2521"/>
      <c r="J320" s="2521"/>
      <c r="K320" s="2521"/>
      <c r="L320" s="2521"/>
      <c r="M320" s="2529">
        <f>+VLOOKUP(AM319,Bang_CDSPS,6,0)</f>
        <v>0</v>
      </c>
      <c r="N320" s="2529"/>
      <c r="O320" s="2529"/>
      <c r="P320" s="2529"/>
      <c r="Q320" s="2529"/>
      <c r="R320" s="2529"/>
      <c r="S320" s="2529"/>
      <c r="T320" s="2529"/>
      <c r="U320" s="2529"/>
      <c r="V320" s="2529"/>
      <c r="W320" s="2529"/>
      <c r="X320" s="2529"/>
      <c r="Y320" s="2529"/>
      <c r="Z320" s="2529"/>
      <c r="AA320" s="2529"/>
      <c r="AB320" s="2529"/>
      <c r="AC320" s="2529"/>
      <c r="AD320" s="2529"/>
      <c r="AE320" s="2529"/>
      <c r="AF320" s="2529"/>
      <c r="AG320" s="2529">
        <f>+SUM(M320:AF320)</f>
        <v>0</v>
      </c>
      <c r="AH320" s="2529"/>
      <c r="AI320" s="2529"/>
      <c r="AJ320" s="2529"/>
      <c r="AK320" s="2605"/>
      <c r="AL320" s="1453">
        <f t="shared" si="21"/>
        <v>0</v>
      </c>
      <c r="AM320" s="1456"/>
      <c r="AN320" s="317"/>
    </row>
    <row r="321" spans="2:40" s="311" customFormat="1" x14ac:dyDescent="0.4">
      <c r="C321" s="2573" t="s">
        <v>2831</v>
      </c>
      <c r="D321" s="2574"/>
      <c r="E321" s="2574"/>
      <c r="F321" s="2574"/>
      <c r="G321" s="2521"/>
      <c r="H321" s="2521"/>
      <c r="I321" s="2521"/>
      <c r="J321" s="2521"/>
      <c r="K321" s="2521"/>
      <c r="L321" s="2521"/>
      <c r="M321" s="2529"/>
      <c r="N321" s="2529"/>
      <c r="O321" s="2529"/>
      <c r="P321" s="2529"/>
      <c r="Q321" s="2529"/>
      <c r="R321" s="2529"/>
      <c r="S321" s="2529"/>
      <c r="T321" s="2529"/>
      <c r="U321" s="2529"/>
      <c r="V321" s="2529"/>
      <c r="W321" s="2529"/>
      <c r="X321" s="2529"/>
      <c r="Y321" s="2529"/>
      <c r="Z321" s="2529"/>
      <c r="AA321" s="2529"/>
      <c r="AB321" s="2529"/>
      <c r="AC321" s="2529"/>
      <c r="AD321" s="2529"/>
      <c r="AE321" s="2529"/>
      <c r="AF321" s="2529"/>
      <c r="AG321" s="2529">
        <f>+SUM(M321:AF321)</f>
        <v>0</v>
      </c>
      <c r="AH321" s="2529"/>
      <c r="AI321" s="2529"/>
      <c r="AJ321" s="2529"/>
      <c r="AK321" s="2605"/>
      <c r="AL321" s="1453">
        <f t="shared" si="21"/>
        <v>0</v>
      </c>
      <c r="AM321" s="1456"/>
      <c r="AN321" s="317"/>
    </row>
    <row r="322" spans="2:40" s="311" customFormat="1" x14ac:dyDescent="0.4">
      <c r="C322" s="2573" t="s">
        <v>2833</v>
      </c>
      <c r="D322" s="2574"/>
      <c r="E322" s="2574"/>
      <c r="F322" s="2574"/>
      <c r="G322" s="2521"/>
      <c r="H322" s="2521"/>
      <c r="I322" s="2521"/>
      <c r="J322" s="2521"/>
      <c r="K322" s="2521"/>
      <c r="L322" s="2521"/>
      <c r="M322" s="2529"/>
      <c r="N322" s="2529"/>
      <c r="O322" s="2529"/>
      <c r="P322" s="2529"/>
      <c r="Q322" s="2529"/>
      <c r="R322" s="2529"/>
      <c r="S322" s="2529"/>
      <c r="T322" s="2529"/>
      <c r="U322" s="2529"/>
      <c r="V322" s="2529"/>
      <c r="W322" s="2529"/>
      <c r="X322" s="2529"/>
      <c r="Y322" s="2529"/>
      <c r="Z322" s="2529"/>
      <c r="AA322" s="2529"/>
      <c r="AB322" s="2529"/>
      <c r="AC322" s="2529"/>
      <c r="AD322" s="2529"/>
      <c r="AE322" s="2529"/>
      <c r="AF322" s="2529"/>
      <c r="AG322" s="2529">
        <f>+SUM(M322:AF322)</f>
        <v>0</v>
      </c>
      <c r="AH322" s="2529"/>
      <c r="AI322" s="2529"/>
      <c r="AJ322" s="2529"/>
      <c r="AK322" s="2605"/>
      <c r="AL322" s="1453">
        <f t="shared" si="21"/>
        <v>0</v>
      </c>
      <c r="AM322" s="1456"/>
      <c r="AN322" s="317"/>
    </row>
    <row r="323" spans="2:40" s="311" customFormat="1" x14ac:dyDescent="0.4">
      <c r="C323" s="2571" t="s">
        <v>2834</v>
      </c>
      <c r="D323" s="2572"/>
      <c r="E323" s="2572"/>
      <c r="F323" s="2572"/>
      <c r="G323" s="2560"/>
      <c r="H323" s="2560"/>
      <c r="I323" s="2560"/>
      <c r="J323" s="2560"/>
      <c r="K323" s="2560"/>
      <c r="L323" s="2560"/>
      <c r="M323" s="2561"/>
      <c r="N323" s="2561"/>
      <c r="O323" s="2561"/>
      <c r="P323" s="2561"/>
      <c r="Q323" s="2561"/>
      <c r="R323" s="2561"/>
      <c r="S323" s="2561"/>
      <c r="T323" s="2561"/>
      <c r="U323" s="2561"/>
      <c r="V323" s="2561"/>
      <c r="W323" s="2561"/>
      <c r="X323" s="2561"/>
      <c r="Y323" s="2561"/>
      <c r="Z323" s="2561"/>
      <c r="AA323" s="2561"/>
      <c r="AB323" s="2561"/>
      <c r="AC323" s="2561"/>
      <c r="AD323" s="2561"/>
      <c r="AE323" s="2561"/>
      <c r="AF323" s="2561"/>
      <c r="AG323" s="2561">
        <f>SUM(M323:AF323)</f>
        <v>0</v>
      </c>
      <c r="AH323" s="2561"/>
      <c r="AI323" s="2561"/>
      <c r="AJ323" s="2561"/>
      <c r="AK323" s="2613"/>
      <c r="AL323" s="1453">
        <f t="shared" si="21"/>
        <v>0</v>
      </c>
      <c r="AM323" s="1456"/>
      <c r="AN323" s="317"/>
    </row>
    <row r="324" spans="2:40" s="311" customFormat="1" ht="16.5" x14ac:dyDescent="0.4">
      <c r="C324" s="2588" t="s">
        <v>334</v>
      </c>
      <c r="D324" s="2589"/>
      <c r="E324" s="2589"/>
      <c r="F324" s="2589"/>
      <c r="G324" s="2551"/>
      <c r="H324" s="2551"/>
      <c r="I324" s="2551"/>
      <c r="J324" s="2551"/>
      <c r="K324" s="2551"/>
      <c r="L324" s="2551"/>
      <c r="M324" s="2614">
        <f>+SUM(M319:P321)-SUM(M322:P323)</f>
        <v>0</v>
      </c>
      <c r="N324" s="2614"/>
      <c r="O324" s="2614"/>
      <c r="P324" s="2614"/>
      <c r="Q324" s="2614">
        <f>+SUM(Q319:T321)-SUM(Q322:T323)</f>
        <v>0</v>
      </c>
      <c r="R324" s="2614"/>
      <c r="S324" s="2614"/>
      <c r="T324" s="2614"/>
      <c r="U324" s="2614">
        <f>+SUM(U319:X321)-SUM(U322:X323)</f>
        <v>0</v>
      </c>
      <c r="V324" s="2614"/>
      <c r="W324" s="2614"/>
      <c r="X324" s="2614"/>
      <c r="Y324" s="2614">
        <f>+SUM(Y319:AB321)-SUM(Y322:AB323)</f>
        <v>0</v>
      </c>
      <c r="Z324" s="2614"/>
      <c r="AA324" s="2614"/>
      <c r="AB324" s="2614"/>
      <c r="AC324" s="2614">
        <f>+SUM(AC319:AF321)-SUM(AC322:AF323)</f>
        <v>0</v>
      </c>
      <c r="AD324" s="2614"/>
      <c r="AE324" s="2614"/>
      <c r="AF324" s="2614"/>
      <c r="AG324" s="2614">
        <f>SUM(M324:AF324)</f>
        <v>0</v>
      </c>
      <c r="AH324" s="2614"/>
      <c r="AI324" s="2614"/>
      <c r="AJ324" s="2614"/>
      <c r="AK324" s="2615"/>
      <c r="AL324" s="1453">
        <f t="shared" si="21"/>
        <v>0</v>
      </c>
      <c r="AM324" s="1456"/>
      <c r="AN324" s="317"/>
    </row>
    <row r="325" spans="2:40" s="311" customFormat="1" x14ac:dyDescent="0.4">
      <c r="C325" s="2610" t="s">
        <v>1212</v>
      </c>
      <c r="D325" s="2611"/>
      <c r="E325" s="2611"/>
      <c r="F325" s="2611"/>
      <c r="G325" s="2612"/>
      <c r="H325" s="2612"/>
      <c r="I325" s="2612"/>
      <c r="J325" s="2612"/>
      <c r="K325" s="2612"/>
      <c r="L325" s="2612"/>
      <c r="M325" s="2547"/>
      <c r="N325" s="2547"/>
      <c r="O325" s="2547"/>
      <c r="P325" s="2547"/>
      <c r="Q325" s="2547"/>
      <c r="R325" s="2547"/>
      <c r="S325" s="2547"/>
      <c r="T325" s="2547"/>
      <c r="U325" s="2547"/>
      <c r="V325" s="2547"/>
      <c r="W325" s="2547"/>
      <c r="X325" s="2547"/>
      <c r="Y325" s="2547"/>
      <c r="Z325" s="2547"/>
      <c r="AA325" s="2547"/>
      <c r="AB325" s="2547"/>
      <c r="AC325" s="2547"/>
      <c r="AD325" s="2547"/>
      <c r="AE325" s="2547"/>
      <c r="AF325" s="2547"/>
      <c r="AG325" s="2547"/>
      <c r="AH325" s="2547"/>
      <c r="AI325" s="2547"/>
      <c r="AJ325" s="2547"/>
      <c r="AK325" s="2609"/>
      <c r="AL325" s="1453">
        <f>+AL326</f>
        <v>0</v>
      </c>
      <c r="AM325" s="1456"/>
      <c r="AN325" s="317"/>
    </row>
    <row r="326" spans="2:40" s="311" customFormat="1" x14ac:dyDescent="0.4">
      <c r="C326" s="2573" t="s">
        <v>2837</v>
      </c>
      <c r="D326" s="2574"/>
      <c r="E326" s="2574"/>
      <c r="F326" s="2574"/>
      <c r="G326" s="2521"/>
      <c r="H326" s="2521"/>
      <c r="I326" s="2521"/>
      <c r="J326" s="2521"/>
      <c r="K326" s="2521"/>
      <c r="L326" s="2521"/>
      <c r="M326" s="2529">
        <f>+M313-M319</f>
        <v>0</v>
      </c>
      <c r="N326" s="2529"/>
      <c r="O326" s="2529"/>
      <c r="P326" s="2529"/>
      <c r="Q326" s="2529">
        <f>+Q313-Q319</f>
        <v>0</v>
      </c>
      <c r="R326" s="2529"/>
      <c r="S326" s="2529"/>
      <c r="T326" s="2529"/>
      <c r="U326" s="2529">
        <f>+U313-U319</f>
        <v>0</v>
      </c>
      <c r="V326" s="2529"/>
      <c r="W326" s="2529"/>
      <c r="X326" s="2529"/>
      <c r="Y326" s="2529">
        <f>+Y313-Y319</f>
        <v>0</v>
      </c>
      <c r="Z326" s="2529"/>
      <c r="AA326" s="2529"/>
      <c r="AB326" s="2529"/>
      <c r="AC326" s="2529">
        <f>+AC313-AC319</f>
        <v>0</v>
      </c>
      <c r="AD326" s="2529"/>
      <c r="AE326" s="2529"/>
      <c r="AF326" s="2529"/>
      <c r="AG326" s="2529">
        <f>+AG313-AG319</f>
        <v>0</v>
      </c>
      <c r="AH326" s="2529"/>
      <c r="AI326" s="2529"/>
      <c r="AJ326" s="2529"/>
      <c r="AK326" s="2605"/>
      <c r="AL326" s="1453">
        <f t="shared" si="21"/>
        <v>0</v>
      </c>
      <c r="AM326" s="1456"/>
      <c r="AN326" s="317"/>
    </row>
    <row r="327" spans="2:40" s="311" customFormat="1" x14ac:dyDescent="0.4">
      <c r="C327" s="2573" t="s">
        <v>2838</v>
      </c>
      <c r="D327" s="2574"/>
      <c r="E327" s="2574"/>
      <c r="F327" s="2574"/>
      <c r="G327" s="2521"/>
      <c r="H327" s="2521"/>
      <c r="I327" s="2521"/>
      <c r="J327" s="2521"/>
      <c r="K327" s="2521"/>
      <c r="L327" s="2521"/>
      <c r="M327" s="2529">
        <f>+M317-M324</f>
        <v>0</v>
      </c>
      <c r="N327" s="2529"/>
      <c r="O327" s="2529"/>
      <c r="P327" s="2529"/>
      <c r="Q327" s="2529">
        <f>+Q317-Q324</f>
        <v>0</v>
      </c>
      <c r="R327" s="2529"/>
      <c r="S327" s="2529"/>
      <c r="T327" s="2529"/>
      <c r="U327" s="2529">
        <f>+U317-U324</f>
        <v>0</v>
      </c>
      <c r="V327" s="2529"/>
      <c r="W327" s="2529"/>
      <c r="X327" s="2529"/>
      <c r="Y327" s="2529">
        <f>+Y317-Y324</f>
        <v>0</v>
      </c>
      <c r="Z327" s="2529"/>
      <c r="AA327" s="2529"/>
      <c r="AB327" s="2529"/>
      <c r="AC327" s="2529">
        <f>+AC317-AC324</f>
        <v>0</v>
      </c>
      <c r="AD327" s="2529"/>
      <c r="AE327" s="2529"/>
      <c r="AF327" s="2529"/>
      <c r="AG327" s="2529">
        <f>+AG317-AG324</f>
        <v>0</v>
      </c>
      <c r="AH327" s="2529"/>
      <c r="AI327" s="2529"/>
      <c r="AJ327" s="2529"/>
      <c r="AK327" s="2605"/>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606" t="s">
        <v>332</v>
      </c>
      <c r="D331" s="2607"/>
      <c r="E331" s="2607"/>
      <c r="F331" s="2607"/>
      <c r="G331" s="2607"/>
      <c r="H331" s="2607"/>
      <c r="I331" s="2607"/>
      <c r="J331" s="2607"/>
      <c r="K331" s="2607"/>
      <c r="L331" s="2607"/>
      <c r="M331" s="2607"/>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608"/>
      <c r="AL331" s="1453">
        <v>0</v>
      </c>
      <c r="AM331" s="1456"/>
      <c r="AN331" s="317"/>
    </row>
    <row r="332" spans="2:40" s="323" customFormat="1" x14ac:dyDescent="0.4">
      <c r="C332" s="2579" t="s">
        <v>1215</v>
      </c>
      <c r="D332" s="2580"/>
      <c r="E332" s="2580"/>
      <c r="F332" s="2580"/>
      <c r="G332" s="2536"/>
      <c r="H332" s="2536"/>
      <c r="I332" s="2536"/>
      <c r="J332" s="2536"/>
      <c r="K332" s="2536"/>
      <c r="L332" s="2536"/>
      <c r="M332" s="2536"/>
      <c r="N332" s="2536"/>
      <c r="O332" s="2536"/>
      <c r="P332" s="2536"/>
      <c r="Q332" s="2536"/>
      <c r="R332" s="2536"/>
      <c r="S332" s="2536"/>
      <c r="T332" s="2536"/>
      <c r="U332" s="2536"/>
      <c r="V332" s="2536"/>
      <c r="W332" s="2536"/>
      <c r="X332" s="2536"/>
      <c r="Y332" s="2536"/>
      <c r="Z332" s="2536"/>
      <c r="AA332" s="2536"/>
      <c r="AB332" s="2536"/>
      <c r="AC332" s="2536"/>
      <c r="AD332" s="2536"/>
      <c r="AE332" s="2536"/>
      <c r="AF332" s="2536"/>
      <c r="AG332" s="2536"/>
      <c r="AH332" s="2536"/>
      <c r="AI332" s="2536"/>
      <c r="AJ332" s="2536"/>
      <c r="AK332" s="2604"/>
      <c r="AL332" s="1453">
        <v>0</v>
      </c>
      <c r="AM332" s="1456"/>
      <c r="AN332" s="326"/>
    </row>
    <row r="333" spans="2:40" s="323" customFormat="1" x14ac:dyDescent="0.4">
      <c r="C333" s="2573" t="s">
        <v>1211</v>
      </c>
      <c r="D333" s="2574"/>
      <c r="E333" s="2574"/>
      <c r="F333" s="2574"/>
      <c r="G333" s="2521"/>
      <c r="H333" s="2521"/>
      <c r="I333" s="2521"/>
      <c r="J333" s="2521"/>
      <c r="K333" s="2521"/>
      <c r="L333" s="2521"/>
      <c r="M333" s="2521"/>
      <c r="N333" s="2521"/>
      <c r="O333" s="2521"/>
      <c r="P333" s="2521"/>
      <c r="Q333" s="2521"/>
      <c r="R333" s="2521"/>
      <c r="S333" s="2521"/>
      <c r="T333" s="2521"/>
      <c r="U333" s="2521"/>
      <c r="V333" s="2521"/>
      <c r="W333" s="2521"/>
      <c r="X333" s="2521"/>
      <c r="Y333" s="2521"/>
      <c r="Z333" s="2521"/>
      <c r="AA333" s="2521"/>
      <c r="AB333" s="2521"/>
      <c r="AC333" s="2521"/>
      <c r="AD333" s="2521"/>
      <c r="AE333" s="2521"/>
      <c r="AF333" s="2521"/>
      <c r="AG333" s="2521"/>
      <c r="AH333" s="2521"/>
      <c r="AI333" s="2521"/>
      <c r="AJ333" s="2521"/>
      <c r="AK333" s="2603"/>
      <c r="AL333" s="1453">
        <v>0</v>
      </c>
      <c r="AM333" s="1456"/>
      <c r="AN333" s="326"/>
    </row>
    <row r="334" spans="2:40" s="311" customFormat="1" x14ac:dyDescent="0.4">
      <c r="C334" s="2573" t="s">
        <v>2888</v>
      </c>
      <c r="D334" s="2574"/>
      <c r="E334" s="2574"/>
      <c r="F334" s="2574"/>
      <c r="G334" s="2521"/>
      <c r="H334" s="2521"/>
      <c r="I334" s="2521"/>
      <c r="J334" s="2521"/>
      <c r="K334" s="2521"/>
      <c r="L334" s="2521"/>
      <c r="M334" s="2521"/>
      <c r="N334" s="2521"/>
      <c r="O334" s="2521"/>
      <c r="P334" s="2521"/>
      <c r="Q334" s="2521"/>
      <c r="R334" s="2521"/>
      <c r="S334" s="2521"/>
      <c r="T334" s="2521"/>
      <c r="U334" s="2521"/>
      <c r="V334" s="2521"/>
      <c r="W334" s="2521"/>
      <c r="X334" s="2521"/>
      <c r="Y334" s="2521"/>
      <c r="Z334" s="2521"/>
      <c r="AA334" s="2521"/>
      <c r="AB334" s="2521"/>
      <c r="AC334" s="2521"/>
      <c r="AD334" s="2521"/>
      <c r="AE334" s="2521"/>
      <c r="AF334" s="2521"/>
      <c r="AG334" s="2521"/>
      <c r="AH334" s="2521"/>
      <c r="AI334" s="2521"/>
      <c r="AJ334" s="2521"/>
      <c r="AK334" s="2603"/>
      <c r="AL334" s="1453">
        <v>0</v>
      </c>
      <c r="AM334" s="1456"/>
      <c r="AN334" s="317"/>
    </row>
    <row r="335" spans="2:40" s="311" customFormat="1" x14ac:dyDescent="0.4">
      <c r="C335" s="2573" t="s">
        <v>2889</v>
      </c>
      <c r="D335" s="2574"/>
      <c r="E335" s="2574"/>
      <c r="F335" s="2574"/>
      <c r="G335" s="2521"/>
      <c r="H335" s="2521"/>
      <c r="I335" s="2521"/>
      <c r="J335" s="2521"/>
      <c r="K335" s="2521"/>
      <c r="L335" s="2521"/>
      <c r="M335" s="2521"/>
      <c r="N335" s="2521"/>
      <c r="O335" s="2521"/>
      <c r="P335" s="2521"/>
      <c r="Q335" s="2521"/>
      <c r="R335" s="2521"/>
      <c r="S335" s="2521"/>
      <c r="T335" s="2521"/>
      <c r="U335" s="2521"/>
      <c r="V335" s="2521"/>
      <c r="W335" s="2521"/>
      <c r="X335" s="2521"/>
      <c r="Y335" s="2521"/>
      <c r="Z335" s="2521"/>
      <c r="AA335" s="2521"/>
      <c r="AB335" s="2521"/>
      <c r="AC335" s="2521"/>
      <c r="AD335" s="2521"/>
      <c r="AE335" s="2521"/>
      <c r="AF335" s="2521"/>
      <c r="AG335" s="2521"/>
      <c r="AH335" s="2521"/>
      <c r="AI335" s="2521"/>
      <c r="AJ335" s="2521"/>
      <c r="AK335" s="2603"/>
      <c r="AL335" s="1453">
        <v>0</v>
      </c>
      <c r="AM335" s="1456"/>
      <c r="AN335" s="317"/>
    </row>
    <row r="336" spans="2:40" s="311" customFormat="1" x14ac:dyDescent="0.4">
      <c r="C336" s="2573" t="s">
        <v>2890</v>
      </c>
      <c r="D336" s="2574"/>
      <c r="E336" s="2574"/>
      <c r="F336" s="2574"/>
      <c r="G336" s="2521"/>
      <c r="H336" s="2521"/>
      <c r="I336" s="2521"/>
      <c r="J336" s="2521"/>
      <c r="K336" s="2521"/>
      <c r="L336" s="2521"/>
      <c r="M336" s="2521"/>
      <c r="N336" s="2521"/>
      <c r="O336" s="2521"/>
      <c r="P336" s="2521"/>
      <c r="Q336" s="2521"/>
      <c r="R336" s="2521"/>
      <c r="S336" s="2521"/>
      <c r="T336" s="2521"/>
      <c r="U336" s="2521"/>
      <c r="V336" s="2521"/>
      <c r="W336" s="2521"/>
      <c r="X336" s="2521"/>
      <c r="Y336" s="2521"/>
      <c r="Z336" s="2521"/>
      <c r="AA336" s="2521"/>
      <c r="AB336" s="2521"/>
      <c r="AC336" s="2521"/>
      <c r="AD336" s="2521"/>
      <c r="AE336" s="2521"/>
      <c r="AF336" s="2521"/>
      <c r="AG336" s="2521"/>
      <c r="AH336" s="2521"/>
      <c r="AI336" s="2521"/>
      <c r="AJ336" s="2521"/>
      <c r="AK336" s="2603"/>
      <c r="AL336" s="1453">
        <v>0</v>
      </c>
      <c r="AM336" s="1456"/>
      <c r="AN336" s="317"/>
    </row>
    <row r="337" spans="3:40" s="311" customFormat="1" x14ac:dyDescent="0.4">
      <c r="C337" s="2573" t="s">
        <v>2891</v>
      </c>
      <c r="D337" s="2574"/>
      <c r="E337" s="2574"/>
      <c r="F337" s="2574"/>
      <c r="G337" s="2521"/>
      <c r="H337" s="2521"/>
      <c r="I337" s="2521"/>
      <c r="J337" s="2521"/>
      <c r="K337" s="2521"/>
      <c r="L337" s="2521"/>
      <c r="M337" s="2521"/>
      <c r="N337" s="2521"/>
      <c r="O337" s="2521"/>
      <c r="P337" s="2521"/>
      <c r="Q337" s="2521"/>
      <c r="R337" s="2521"/>
      <c r="S337" s="2521"/>
      <c r="T337" s="2521"/>
      <c r="U337" s="2521"/>
      <c r="V337" s="2521"/>
      <c r="W337" s="2521"/>
      <c r="X337" s="2521"/>
      <c r="Y337" s="2521"/>
      <c r="Z337" s="2521"/>
      <c r="AA337" s="2521"/>
      <c r="AB337" s="2521"/>
      <c r="AC337" s="2521"/>
      <c r="AD337" s="2521"/>
      <c r="AE337" s="2521"/>
      <c r="AF337" s="2521"/>
      <c r="AG337" s="2521"/>
      <c r="AH337" s="2521"/>
      <c r="AI337" s="2521"/>
      <c r="AJ337" s="2521"/>
      <c r="AK337" s="2603"/>
      <c r="AL337" s="1453">
        <v>0</v>
      </c>
      <c r="AM337" s="1456"/>
      <c r="AN337" s="317"/>
    </row>
    <row r="338" spans="3:40" s="323" customFormat="1" x14ac:dyDescent="0.4">
      <c r="C338" s="2573" t="s">
        <v>335</v>
      </c>
      <c r="D338" s="2574"/>
      <c r="E338" s="2574"/>
      <c r="F338" s="2574"/>
      <c r="G338" s="2521"/>
      <c r="H338" s="2521"/>
      <c r="I338" s="2521"/>
      <c r="J338" s="2521"/>
      <c r="K338" s="2521"/>
      <c r="L338" s="2521"/>
      <c r="M338" s="2521"/>
      <c r="N338" s="2521"/>
      <c r="O338" s="2521"/>
      <c r="P338" s="2521"/>
      <c r="Q338" s="2521"/>
      <c r="R338" s="2521"/>
      <c r="S338" s="2521"/>
      <c r="T338" s="2521"/>
      <c r="U338" s="2521"/>
      <c r="V338" s="2521"/>
      <c r="W338" s="2521"/>
      <c r="X338" s="2521"/>
      <c r="Y338" s="2521"/>
      <c r="Z338" s="2521"/>
      <c r="AA338" s="2521"/>
      <c r="AB338" s="2521"/>
      <c r="AC338" s="2521"/>
      <c r="AD338" s="2521"/>
      <c r="AE338" s="2521"/>
      <c r="AF338" s="2521"/>
      <c r="AG338" s="2521"/>
      <c r="AH338" s="2521"/>
      <c r="AI338" s="2521"/>
      <c r="AJ338" s="2521"/>
      <c r="AK338" s="2603"/>
      <c r="AL338" s="1453">
        <v>0</v>
      </c>
      <c r="AM338" s="1456"/>
      <c r="AN338" s="326"/>
    </row>
    <row r="339" spans="3:40" s="311" customFormat="1" x14ac:dyDescent="0.4">
      <c r="C339" s="2573" t="s">
        <v>2888</v>
      </c>
      <c r="D339" s="2574"/>
      <c r="E339" s="2574"/>
      <c r="F339" s="2574"/>
      <c r="G339" s="2521"/>
      <c r="H339" s="2521"/>
      <c r="I339" s="2521"/>
      <c r="J339" s="2521"/>
      <c r="K339" s="2521"/>
      <c r="L339" s="2521"/>
      <c r="M339" s="2521"/>
      <c r="N339" s="2521"/>
      <c r="O339" s="2521"/>
      <c r="P339" s="2521"/>
      <c r="Q339" s="2521"/>
      <c r="R339" s="2521"/>
      <c r="S339" s="2521"/>
      <c r="T339" s="2521"/>
      <c r="U339" s="2521"/>
      <c r="V339" s="2521"/>
      <c r="W339" s="2521"/>
      <c r="X339" s="2521"/>
      <c r="Y339" s="2521"/>
      <c r="Z339" s="2521"/>
      <c r="AA339" s="2521"/>
      <c r="AB339" s="2521"/>
      <c r="AC339" s="2521"/>
      <c r="AD339" s="2521"/>
      <c r="AE339" s="2521"/>
      <c r="AF339" s="2521"/>
      <c r="AG339" s="2521"/>
      <c r="AH339" s="2521"/>
      <c r="AI339" s="2521"/>
      <c r="AJ339" s="2521"/>
      <c r="AK339" s="2603"/>
      <c r="AL339" s="1453">
        <v>0</v>
      </c>
      <c r="AM339" s="1456"/>
      <c r="AN339" s="317"/>
    </row>
    <row r="340" spans="3:40" s="311" customFormat="1" x14ac:dyDescent="0.4">
      <c r="C340" s="2573" t="s">
        <v>2889</v>
      </c>
      <c r="D340" s="2574"/>
      <c r="E340" s="2574"/>
      <c r="F340" s="2574"/>
      <c r="G340" s="2521"/>
      <c r="H340" s="2521"/>
      <c r="I340" s="2521"/>
      <c r="J340" s="2521"/>
      <c r="K340" s="2521"/>
      <c r="L340" s="2521"/>
      <c r="M340" s="2521"/>
      <c r="N340" s="2521"/>
      <c r="O340" s="2521"/>
      <c r="P340" s="2521"/>
      <c r="Q340" s="2521"/>
      <c r="R340" s="2521"/>
      <c r="S340" s="2521"/>
      <c r="T340" s="2521"/>
      <c r="U340" s="2521"/>
      <c r="V340" s="2521"/>
      <c r="W340" s="2521"/>
      <c r="X340" s="2521"/>
      <c r="Y340" s="2521"/>
      <c r="Z340" s="2521"/>
      <c r="AA340" s="2521"/>
      <c r="AB340" s="2521"/>
      <c r="AC340" s="2521"/>
      <c r="AD340" s="2521"/>
      <c r="AE340" s="2521"/>
      <c r="AF340" s="2521"/>
      <c r="AG340" s="2521"/>
      <c r="AH340" s="2521"/>
      <c r="AI340" s="2521"/>
      <c r="AJ340" s="2521"/>
      <c r="AK340" s="2603"/>
      <c r="AL340" s="1453">
        <v>0</v>
      </c>
      <c r="AM340" s="1456"/>
      <c r="AN340" s="317"/>
    </row>
    <row r="341" spans="3:40" s="311" customFormat="1" x14ac:dyDescent="0.4">
      <c r="C341" s="2573" t="s">
        <v>2890</v>
      </c>
      <c r="D341" s="2574"/>
      <c r="E341" s="2574"/>
      <c r="F341" s="2574"/>
      <c r="G341" s="2521"/>
      <c r="H341" s="2521"/>
      <c r="I341" s="2521"/>
      <c r="J341" s="2521"/>
      <c r="K341" s="2521"/>
      <c r="L341" s="2521"/>
      <c r="M341" s="2521"/>
      <c r="N341" s="2521"/>
      <c r="O341" s="2521"/>
      <c r="P341" s="2521"/>
      <c r="Q341" s="2521"/>
      <c r="R341" s="2521"/>
      <c r="S341" s="2521"/>
      <c r="T341" s="2521"/>
      <c r="U341" s="2521"/>
      <c r="V341" s="2521"/>
      <c r="W341" s="2521"/>
      <c r="X341" s="2521"/>
      <c r="Y341" s="2521"/>
      <c r="Z341" s="2521"/>
      <c r="AA341" s="2521"/>
      <c r="AB341" s="2521"/>
      <c r="AC341" s="2521"/>
      <c r="AD341" s="2521"/>
      <c r="AE341" s="2521"/>
      <c r="AF341" s="2521"/>
      <c r="AG341" s="2521"/>
      <c r="AH341" s="2521"/>
      <c r="AI341" s="2521"/>
      <c r="AJ341" s="2521"/>
      <c r="AK341" s="2603"/>
      <c r="AL341" s="1453">
        <v>0</v>
      </c>
      <c r="AM341" s="1456"/>
      <c r="AN341" s="317"/>
    </row>
    <row r="342" spans="3:40" s="311" customFormat="1" x14ac:dyDescent="0.4">
      <c r="C342" s="2573" t="s">
        <v>2891</v>
      </c>
      <c r="D342" s="2574"/>
      <c r="E342" s="2574"/>
      <c r="F342" s="2574"/>
      <c r="G342" s="2521"/>
      <c r="H342" s="2521"/>
      <c r="I342" s="2521"/>
      <c r="J342" s="2521"/>
      <c r="K342" s="2521"/>
      <c r="L342" s="2521"/>
      <c r="M342" s="2521"/>
      <c r="N342" s="2521"/>
      <c r="O342" s="2521"/>
      <c r="P342" s="2521"/>
      <c r="Q342" s="2521"/>
      <c r="R342" s="2521"/>
      <c r="S342" s="2521"/>
      <c r="T342" s="2521"/>
      <c r="U342" s="2521"/>
      <c r="V342" s="2521"/>
      <c r="W342" s="2521"/>
      <c r="X342" s="2521"/>
      <c r="Y342" s="2521"/>
      <c r="Z342" s="2521"/>
      <c r="AA342" s="2521"/>
      <c r="AB342" s="2521"/>
      <c r="AC342" s="2521"/>
      <c r="AD342" s="2521"/>
      <c r="AE342" s="2521"/>
      <c r="AF342" s="2521"/>
      <c r="AG342" s="2521"/>
      <c r="AH342" s="2521"/>
      <c r="AI342" s="2521"/>
      <c r="AJ342" s="2521"/>
      <c r="AK342" s="2603"/>
      <c r="AL342" s="1453">
        <v>0</v>
      </c>
      <c r="AM342" s="1456"/>
      <c r="AN342" s="317"/>
    </row>
    <row r="343" spans="3:40" s="323" customFormat="1" x14ac:dyDescent="0.4">
      <c r="C343" s="2573" t="s">
        <v>1212</v>
      </c>
      <c r="D343" s="2574"/>
      <c r="E343" s="2574"/>
      <c r="F343" s="2574"/>
      <c r="G343" s="2521"/>
      <c r="H343" s="2521"/>
      <c r="I343" s="2521"/>
      <c r="J343" s="2521"/>
      <c r="K343" s="2521"/>
      <c r="L343" s="2521"/>
      <c r="M343" s="2521"/>
      <c r="N343" s="2521"/>
      <c r="O343" s="2521"/>
      <c r="P343" s="2521"/>
      <c r="Q343" s="2521"/>
      <c r="R343" s="2521"/>
      <c r="S343" s="2521"/>
      <c r="T343" s="2521"/>
      <c r="U343" s="2521"/>
      <c r="V343" s="2521"/>
      <c r="W343" s="2521"/>
      <c r="X343" s="2521"/>
      <c r="Y343" s="2521"/>
      <c r="Z343" s="2521"/>
      <c r="AA343" s="2521"/>
      <c r="AB343" s="2521"/>
      <c r="AC343" s="2521"/>
      <c r="AD343" s="2521"/>
      <c r="AE343" s="2521"/>
      <c r="AF343" s="2521"/>
      <c r="AG343" s="2521"/>
      <c r="AH343" s="2521"/>
      <c r="AI343" s="2521"/>
      <c r="AJ343" s="2521"/>
      <c r="AK343" s="2603"/>
      <c r="AL343" s="1453">
        <v>0</v>
      </c>
      <c r="AM343" s="1456"/>
      <c r="AN343" s="326"/>
    </row>
    <row r="344" spans="3:40" s="311" customFormat="1" x14ac:dyDescent="0.4">
      <c r="C344" s="2573" t="s">
        <v>2888</v>
      </c>
      <c r="D344" s="2574"/>
      <c r="E344" s="2574"/>
      <c r="F344" s="2574"/>
      <c r="G344" s="2521"/>
      <c r="H344" s="2521"/>
      <c r="I344" s="2521"/>
      <c r="J344" s="2521"/>
      <c r="K344" s="2521"/>
      <c r="L344" s="2521"/>
      <c r="M344" s="2521"/>
      <c r="N344" s="2521"/>
      <c r="O344" s="2521"/>
      <c r="P344" s="2521"/>
      <c r="Q344" s="2521"/>
      <c r="R344" s="2521"/>
      <c r="S344" s="2521"/>
      <c r="T344" s="2521"/>
      <c r="U344" s="2521"/>
      <c r="V344" s="2521"/>
      <c r="W344" s="2521"/>
      <c r="X344" s="2521"/>
      <c r="Y344" s="2521"/>
      <c r="Z344" s="2521"/>
      <c r="AA344" s="2521"/>
      <c r="AB344" s="2521"/>
      <c r="AC344" s="2521"/>
      <c r="AD344" s="2521"/>
      <c r="AE344" s="2521"/>
      <c r="AF344" s="2521"/>
      <c r="AG344" s="2521"/>
      <c r="AH344" s="2521"/>
      <c r="AI344" s="2521"/>
      <c r="AJ344" s="2521"/>
      <c r="AK344" s="2603"/>
      <c r="AL344" s="1453">
        <v>0</v>
      </c>
      <c r="AM344" s="1456"/>
      <c r="AN344" s="317"/>
    </row>
    <row r="345" spans="3:40" s="311" customFormat="1" x14ac:dyDescent="0.4">
      <c r="C345" s="2573" t="s">
        <v>2889</v>
      </c>
      <c r="D345" s="2574"/>
      <c r="E345" s="2574"/>
      <c r="F345" s="2574"/>
      <c r="G345" s="2521"/>
      <c r="H345" s="2521"/>
      <c r="I345" s="2521"/>
      <c r="J345" s="2521"/>
      <c r="K345" s="2521"/>
      <c r="L345" s="2521"/>
      <c r="M345" s="2521"/>
      <c r="N345" s="2521"/>
      <c r="O345" s="2521"/>
      <c r="P345" s="2521"/>
      <c r="Q345" s="2521"/>
      <c r="R345" s="2521"/>
      <c r="S345" s="2521"/>
      <c r="T345" s="2521"/>
      <c r="U345" s="2521"/>
      <c r="V345" s="2521"/>
      <c r="W345" s="2521"/>
      <c r="X345" s="2521"/>
      <c r="Y345" s="2521"/>
      <c r="Z345" s="2521"/>
      <c r="AA345" s="2521"/>
      <c r="AB345" s="2521"/>
      <c r="AC345" s="2521"/>
      <c r="AD345" s="2521"/>
      <c r="AE345" s="2521"/>
      <c r="AF345" s="2521"/>
      <c r="AG345" s="2521"/>
      <c r="AH345" s="2521"/>
      <c r="AI345" s="2521"/>
      <c r="AJ345" s="2521"/>
      <c r="AK345" s="2603"/>
      <c r="AL345" s="1453">
        <v>0</v>
      </c>
      <c r="AM345" s="1456"/>
      <c r="AN345" s="317"/>
    </row>
    <row r="346" spans="3:40" s="311" customFormat="1" x14ac:dyDescent="0.4">
      <c r="C346" s="2573" t="s">
        <v>2890</v>
      </c>
      <c r="D346" s="2574"/>
      <c r="E346" s="2574"/>
      <c r="F346" s="2574"/>
      <c r="G346" s="2521"/>
      <c r="H346" s="2521"/>
      <c r="I346" s="2521"/>
      <c r="J346" s="2521"/>
      <c r="K346" s="2521"/>
      <c r="L346" s="2521"/>
      <c r="M346" s="2521"/>
      <c r="N346" s="2521"/>
      <c r="O346" s="2521"/>
      <c r="P346" s="2521"/>
      <c r="Q346" s="2521"/>
      <c r="R346" s="2521"/>
      <c r="S346" s="2521"/>
      <c r="T346" s="2521"/>
      <c r="U346" s="2521"/>
      <c r="V346" s="2521"/>
      <c r="W346" s="2521"/>
      <c r="X346" s="2521"/>
      <c r="Y346" s="2521"/>
      <c r="Z346" s="2521"/>
      <c r="AA346" s="2521"/>
      <c r="AB346" s="2521"/>
      <c r="AC346" s="2521"/>
      <c r="AD346" s="2521"/>
      <c r="AE346" s="2521"/>
      <c r="AF346" s="2521"/>
      <c r="AG346" s="2521"/>
      <c r="AH346" s="2521"/>
      <c r="AI346" s="2521"/>
      <c r="AJ346" s="2521"/>
      <c r="AK346" s="2603"/>
      <c r="AL346" s="1453">
        <v>0</v>
      </c>
      <c r="AM346" s="1456"/>
      <c r="AN346" s="317"/>
    </row>
    <row r="347" spans="3:40" s="311" customFormat="1" x14ac:dyDescent="0.4">
      <c r="C347" s="2573" t="s">
        <v>2891</v>
      </c>
      <c r="D347" s="2574"/>
      <c r="E347" s="2574"/>
      <c r="F347" s="2574"/>
      <c r="G347" s="2521"/>
      <c r="H347" s="2521"/>
      <c r="I347" s="2521"/>
      <c r="J347" s="2521"/>
      <c r="K347" s="2521"/>
      <c r="L347" s="2521"/>
      <c r="M347" s="2521"/>
      <c r="N347" s="2521"/>
      <c r="O347" s="2521"/>
      <c r="P347" s="2521"/>
      <c r="Q347" s="2521"/>
      <c r="R347" s="2521"/>
      <c r="S347" s="2521"/>
      <c r="T347" s="2521"/>
      <c r="U347" s="2521"/>
      <c r="V347" s="2521"/>
      <c r="W347" s="2521"/>
      <c r="X347" s="2521"/>
      <c r="Y347" s="2521"/>
      <c r="Z347" s="2521"/>
      <c r="AA347" s="2521"/>
      <c r="AB347" s="2521"/>
      <c r="AC347" s="2521"/>
      <c r="AD347" s="2521"/>
      <c r="AE347" s="2521"/>
      <c r="AF347" s="2521"/>
      <c r="AG347" s="2521"/>
      <c r="AH347" s="2521"/>
      <c r="AI347" s="2521"/>
      <c r="AJ347" s="2521"/>
      <c r="AK347" s="2603"/>
      <c r="AL347" s="1453">
        <v>0</v>
      </c>
      <c r="AM347" s="1456"/>
      <c r="AN347" s="317"/>
    </row>
    <row r="348" spans="3:40" s="311" customFormat="1" x14ac:dyDescent="0.4">
      <c r="C348" s="2573" t="s">
        <v>2892</v>
      </c>
      <c r="D348" s="2574"/>
      <c r="E348" s="2574"/>
      <c r="F348" s="2574"/>
      <c r="G348" s="2521"/>
      <c r="H348" s="2521"/>
      <c r="I348" s="2521"/>
      <c r="J348" s="2521"/>
      <c r="K348" s="2521"/>
      <c r="L348" s="2521"/>
      <c r="M348" s="2521"/>
      <c r="N348" s="2521"/>
      <c r="O348" s="2521"/>
      <c r="P348" s="2521"/>
      <c r="Q348" s="2521"/>
      <c r="R348" s="2521"/>
      <c r="S348" s="2521"/>
      <c r="T348" s="2521"/>
      <c r="U348" s="2521"/>
      <c r="V348" s="2521"/>
      <c r="W348" s="2521"/>
      <c r="X348" s="2521"/>
      <c r="Y348" s="2521"/>
      <c r="Z348" s="2521"/>
      <c r="AA348" s="2521"/>
      <c r="AB348" s="2521"/>
      <c r="AC348" s="2521"/>
      <c r="AD348" s="2521"/>
      <c r="AE348" s="2521"/>
      <c r="AF348" s="2521"/>
      <c r="AG348" s="2521"/>
      <c r="AH348" s="2521"/>
      <c r="AI348" s="2521"/>
      <c r="AJ348" s="2521"/>
      <c r="AK348" s="2603"/>
      <c r="AL348" s="1453">
        <v>0</v>
      </c>
      <c r="AM348" s="1456"/>
      <c r="AN348" s="317"/>
    </row>
    <row r="349" spans="3:40" s="323" customFormat="1" x14ac:dyDescent="0.4">
      <c r="C349" s="2573" t="s">
        <v>1211</v>
      </c>
      <c r="D349" s="2574"/>
      <c r="E349" s="2574"/>
      <c r="F349" s="2574"/>
      <c r="G349" s="2521"/>
      <c r="H349" s="2521"/>
      <c r="I349" s="2521"/>
      <c r="J349" s="2521"/>
      <c r="K349" s="2521"/>
      <c r="L349" s="2521"/>
      <c r="M349" s="2521"/>
      <c r="N349" s="2521"/>
      <c r="O349" s="2521"/>
      <c r="P349" s="2521"/>
      <c r="Q349" s="2521"/>
      <c r="R349" s="2521"/>
      <c r="S349" s="2521"/>
      <c r="T349" s="2521"/>
      <c r="U349" s="2521"/>
      <c r="V349" s="2521"/>
      <c r="W349" s="2521"/>
      <c r="X349" s="2521"/>
      <c r="Y349" s="2521"/>
      <c r="Z349" s="2521"/>
      <c r="AA349" s="2521"/>
      <c r="AB349" s="2521"/>
      <c r="AC349" s="2521"/>
      <c r="AD349" s="2521"/>
      <c r="AE349" s="2521"/>
      <c r="AF349" s="2521"/>
      <c r="AG349" s="2521"/>
      <c r="AH349" s="2521"/>
      <c r="AI349" s="2521"/>
      <c r="AJ349" s="2521"/>
      <c r="AK349" s="2603"/>
      <c r="AL349" s="1453">
        <v>0</v>
      </c>
      <c r="AM349" s="1456"/>
      <c r="AN349" s="326"/>
    </row>
    <row r="350" spans="3:40" s="311" customFormat="1" x14ac:dyDescent="0.4">
      <c r="C350" s="2573" t="s">
        <v>2888</v>
      </c>
      <c r="D350" s="2574"/>
      <c r="E350" s="2574"/>
      <c r="F350" s="2574"/>
      <c r="G350" s="2521"/>
      <c r="H350" s="2521"/>
      <c r="I350" s="2521"/>
      <c r="J350" s="2521"/>
      <c r="K350" s="2521"/>
      <c r="L350" s="2521"/>
      <c r="M350" s="2521"/>
      <c r="N350" s="2521"/>
      <c r="O350" s="2521"/>
      <c r="P350" s="2521"/>
      <c r="Q350" s="2521"/>
      <c r="R350" s="2521"/>
      <c r="S350" s="2521"/>
      <c r="T350" s="2521"/>
      <c r="U350" s="2521"/>
      <c r="V350" s="2521"/>
      <c r="W350" s="2521"/>
      <c r="X350" s="2521"/>
      <c r="Y350" s="2521"/>
      <c r="Z350" s="2521"/>
      <c r="AA350" s="2521"/>
      <c r="AB350" s="2521"/>
      <c r="AC350" s="2521"/>
      <c r="AD350" s="2521"/>
      <c r="AE350" s="2521"/>
      <c r="AF350" s="2521"/>
      <c r="AG350" s="2521"/>
      <c r="AH350" s="2521"/>
      <c r="AI350" s="2521"/>
      <c r="AJ350" s="2521"/>
      <c r="AK350" s="2603"/>
      <c r="AL350" s="1453">
        <v>0</v>
      </c>
      <c r="AM350" s="1456"/>
      <c r="AN350" s="317"/>
    </row>
    <row r="351" spans="3:40" s="311" customFormat="1" x14ac:dyDescent="0.4">
      <c r="C351" s="2573" t="s">
        <v>2889</v>
      </c>
      <c r="D351" s="2574"/>
      <c r="E351" s="2574"/>
      <c r="F351" s="2574"/>
      <c r="G351" s="2521"/>
      <c r="H351" s="2521"/>
      <c r="I351" s="2521"/>
      <c r="J351" s="2521"/>
      <c r="K351" s="2521"/>
      <c r="L351" s="2521"/>
      <c r="M351" s="2521"/>
      <c r="N351" s="2521"/>
      <c r="O351" s="2521"/>
      <c r="P351" s="2521"/>
      <c r="Q351" s="2521"/>
      <c r="R351" s="2521"/>
      <c r="S351" s="2521"/>
      <c r="T351" s="2521"/>
      <c r="U351" s="2521"/>
      <c r="V351" s="2521"/>
      <c r="W351" s="2521"/>
      <c r="X351" s="2521"/>
      <c r="Y351" s="2521"/>
      <c r="Z351" s="2521"/>
      <c r="AA351" s="2521"/>
      <c r="AB351" s="2521"/>
      <c r="AC351" s="2521"/>
      <c r="AD351" s="2521"/>
      <c r="AE351" s="2521"/>
      <c r="AF351" s="2521"/>
      <c r="AG351" s="2521"/>
      <c r="AH351" s="2521"/>
      <c r="AI351" s="2521"/>
      <c r="AJ351" s="2521"/>
      <c r="AK351" s="2603"/>
      <c r="AL351" s="1453">
        <v>0</v>
      </c>
      <c r="AM351" s="1456"/>
      <c r="AN351" s="317"/>
    </row>
    <row r="352" spans="3:40" s="311" customFormat="1" x14ac:dyDescent="0.4">
      <c r="C352" s="2573" t="s">
        <v>2890</v>
      </c>
      <c r="D352" s="2574"/>
      <c r="E352" s="2574"/>
      <c r="F352" s="2574"/>
      <c r="G352" s="2521"/>
      <c r="H352" s="2521"/>
      <c r="I352" s="2521"/>
      <c r="J352" s="2521"/>
      <c r="K352" s="2521"/>
      <c r="L352" s="2521"/>
      <c r="M352" s="2521"/>
      <c r="N352" s="2521"/>
      <c r="O352" s="2521"/>
      <c r="P352" s="2521"/>
      <c r="Q352" s="2521"/>
      <c r="R352" s="2521"/>
      <c r="S352" s="2521"/>
      <c r="T352" s="2521"/>
      <c r="U352" s="2521"/>
      <c r="V352" s="2521"/>
      <c r="W352" s="2521"/>
      <c r="X352" s="2521"/>
      <c r="Y352" s="2521"/>
      <c r="Z352" s="2521"/>
      <c r="AA352" s="2521"/>
      <c r="AB352" s="2521"/>
      <c r="AC352" s="2521"/>
      <c r="AD352" s="2521"/>
      <c r="AE352" s="2521"/>
      <c r="AF352" s="2521"/>
      <c r="AG352" s="2521"/>
      <c r="AH352" s="2521"/>
      <c r="AI352" s="2521"/>
      <c r="AJ352" s="2521"/>
      <c r="AK352" s="2603"/>
      <c r="AL352" s="1453">
        <v>0</v>
      </c>
      <c r="AM352" s="1456"/>
      <c r="AN352" s="317"/>
    </row>
    <row r="353" spans="2:40" s="311" customFormat="1" x14ac:dyDescent="0.4">
      <c r="C353" s="2573" t="s">
        <v>2891</v>
      </c>
      <c r="D353" s="2574"/>
      <c r="E353" s="2574"/>
      <c r="F353" s="2574"/>
      <c r="G353" s="2521"/>
      <c r="H353" s="2521"/>
      <c r="I353" s="2521"/>
      <c r="J353" s="2521"/>
      <c r="K353" s="2521"/>
      <c r="L353" s="2521"/>
      <c r="M353" s="2521"/>
      <c r="N353" s="2521"/>
      <c r="O353" s="2521"/>
      <c r="P353" s="2521"/>
      <c r="Q353" s="2521"/>
      <c r="R353" s="2521"/>
      <c r="S353" s="2521"/>
      <c r="T353" s="2521"/>
      <c r="U353" s="2521"/>
      <c r="V353" s="2521"/>
      <c r="W353" s="2521"/>
      <c r="X353" s="2521"/>
      <c r="Y353" s="2521"/>
      <c r="Z353" s="2521"/>
      <c r="AA353" s="2521"/>
      <c r="AB353" s="2521"/>
      <c r="AC353" s="2521"/>
      <c r="AD353" s="2521"/>
      <c r="AE353" s="2521"/>
      <c r="AF353" s="2521"/>
      <c r="AG353" s="2521"/>
      <c r="AH353" s="2521"/>
      <c r="AI353" s="2521"/>
      <c r="AJ353" s="2521"/>
      <c r="AK353" s="2603"/>
      <c r="AL353" s="1453">
        <v>0</v>
      </c>
      <c r="AM353" s="1456"/>
      <c r="AN353" s="317"/>
    </row>
    <row r="354" spans="2:40" s="323" customFormat="1" x14ac:dyDescent="0.4">
      <c r="C354" s="2573" t="s">
        <v>1216</v>
      </c>
      <c r="D354" s="2574"/>
      <c r="E354" s="2574"/>
      <c r="F354" s="2574"/>
      <c r="G354" s="2521"/>
      <c r="H354" s="2521"/>
      <c r="I354" s="2521"/>
      <c r="J354" s="2521"/>
      <c r="K354" s="2521"/>
      <c r="L354" s="2521"/>
      <c r="M354" s="2521"/>
      <c r="N354" s="2521"/>
      <c r="O354" s="2521"/>
      <c r="P354" s="2521"/>
      <c r="Q354" s="2521"/>
      <c r="R354" s="2521"/>
      <c r="S354" s="2521"/>
      <c r="T354" s="2521"/>
      <c r="U354" s="2521"/>
      <c r="V354" s="2521"/>
      <c r="W354" s="2521"/>
      <c r="X354" s="2521"/>
      <c r="Y354" s="2521"/>
      <c r="Z354" s="2521"/>
      <c r="AA354" s="2521"/>
      <c r="AB354" s="2521"/>
      <c r="AC354" s="2521"/>
      <c r="AD354" s="2521"/>
      <c r="AE354" s="2521"/>
      <c r="AF354" s="2521"/>
      <c r="AG354" s="2521"/>
      <c r="AH354" s="2521"/>
      <c r="AI354" s="2521"/>
      <c r="AJ354" s="2521"/>
      <c r="AK354" s="2603"/>
      <c r="AL354" s="1453">
        <v>0</v>
      </c>
      <c r="AM354" s="1456"/>
      <c r="AN354" s="326"/>
    </row>
    <row r="355" spans="2:40" s="311" customFormat="1" x14ac:dyDescent="0.4">
      <c r="C355" s="2573" t="s">
        <v>2888</v>
      </c>
      <c r="D355" s="2574"/>
      <c r="E355" s="2574"/>
      <c r="F355" s="2574"/>
      <c r="G355" s="2521"/>
      <c r="H355" s="2521"/>
      <c r="I355" s="2521"/>
      <c r="J355" s="2521"/>
      <c r="K355" s="2521"/>
      <c r="L355" s="2521"/>
      <c r="M355" s="2521"/>
      <c r="N355" s="2521"/>
      <c r="O355" s="2521"/>
      <c r="P355" s="2521"/>
      <c r="Q355" s="2521"/>
      <c r="R355" s="2521"/>
      <c r="S355" s="2521"/>
      <c r="T355" s="2521"/>
      <c r="U355" s="2521"/>
      <c r="V355" s="2521"/>
      <c r="W355" s="2521"/>
      <c r="X355" s="2521"/>
      <c r="Y355" s="2521"/>
      <c r="Z355" s="2521"/>
      <c r="AA355" s="2521"/>
      <c r="AB355" s="2521"/>
      <c r="AC355" s="2521"/>
      <c r="AD355" s="2521"/>
      <c r="AE355" s="2521"/>
      <c r="AF355" s="2521"/>
      <c r="AG355" s="2521"/>
      <c r="AH355" s="2521"/>
      <c r="AI355" s="2521"/>
      <c r="AJ355" s="2521"/>
      <c r="AK355" s="2603"/>
      <c r="AL355" s="1453">
        <v>0</v>
      </c>
      <c r="AM355" s="1456"/>
      <c r="AN355" s="317"/>
    </row>
    <row r="356" spans="2:40" s="311" customFormat="1" x14ac:dyDescent="0.4">
      <c r="C356" s="2573" t="s">
        <v>2889</v>
      </c>
      <c r="D356" s="2574"/>
      <c r="E356" s="2574"/>
      <c r="F356" s="2574"/>
      <c r="G356" s="2521"/>
      <c r="H356" s="2521"/>
      <c r="I356" s="2521"/>
      <c r="J356" s="2521"/>
      <c r="K356" s="2521"/>
      <c r="L356" s="2521"/>
      <c r="M356" s="2521"/>
      <c r="N356" s="2521"/>
      <c r="O356" s="2521"/>
      <c r="P356" s="2521"/>
      <c r="Q356" s="2521"/>
      <c r="R356" s="2521"/>
      <c r="S356" s="2521"/>
      <c r="T356" s="2521"/>
      <c r="U356" s="2521"/>
      <c r="V356" s="2521"/>
      <c r="W356" s="2521"/>
      <c r="X356" s="2521"/>
      <c r="Y356" s="2521"/>
      <c r="Z356" s="2521"/>
      <c r="AA356" s="2521"/>
      <c r="AB356" s="2521"/>
      <c r="AC356" s="2521"/>
      <c r="AD356" s="2521"/>
      <c r="AE356" s="2521"/>
      <c r="AF356" s="2521"/>
      <c r="AG356" s="2521"/>
      <c r="AH356" s="2521"/>
      <c r="AI356" s="2521"/>
      <c r="AJ356" s="2521"/>
      <c r="AK356" s="2603"/>
      <c r="AL356" s="1453">
        <v>0</v>
      </c>
      <c r="AM356" s="1456"/>
      <c r="AN356" s="317"/>
    </row>
    <row r="357" spans="2:40" s="311" customFormat="1" x14ac:dyDescent="0.4">
      <c r="C357" s="2573" t="s">
        <v>2890</v>
      </c>
      <c r="D357" s="2574"/>
      <c r="E357" s="2574"/>
      <c r="F357" s="2574"/>
      <c r="G357" s="2521"/>
      <c r="H357" s="2521"/>
      <c r="I357" s="2521"/>
      <c r="J357" s="2521"/>
      <c r="K357" s="2521"/>
      <c r="L357" s="2521"/>
      <c r="M357" s="2521"/>
      <c r="N357" s="2521"/>
      <c r="O357" s="2521"/>
      <c r="P357" s="2521"/>
      <c r="Q357" s="2521"/>
      <c r="R357" s="2521"/>
      <c r="S357" s="2521"/>
      <c r="T357" s="2521"/>
      <c r="U357" s="2521"/>
      <c r="V357" s="2521"/>
      <c r="W357" s="2521"/>
      <c r="X357" s="2521"/>
      <c r="Y357" s="2521"/>
      <c r="Z357" s="2521"/>
      <c r="AA357" s="2521"/>
      <c r="AB357" s="2521"/>
      <c r="AC357" s="2521"/>
      <c r="AD357" s="2521"/>
      <c r="AE357" s="2521"/>
      <c r="AF357" s="2521"/>
      <c r="AG357" s="2521"/>
      <c r="AH357" s="2521"/>
      <c r="AI357" s="2521"/>
      <c r="AJ357" s="2521"/>
      <c r="AK357" s="2603"/>
      <c r="AL357" s="1453">
        <v>0</v>
      </c>
      <c r="AM357" s="1456"/>
      <c r="AN357" s="317"/>
    </row>
    <row r="358" spans="2:40" s="311" customFormat="1" x14ac:dyDescent="0.4">
      <c r="C358" s="2573" t="s">
        <v>2891</v>
      </c>
      <c r="D358" s="2574"/>
      <c r="E358" s="2574"/>
      <c r="F358" s="2574"/>
      <c r="G358" s="2521"/>
      <c r="H358" s="2521"/>
      <c r="I358" s="2521"/>
      <c r="J358" s="2521"/>
      <c r="K358" s="2521"/>
      <c r="L358" s="2521"/>
      <c r="M358" s="2521"/>
      <c r="N358" s="2521"/>
      <c r="O358" s="2521"/>
      <c r="P358" s="2521"/>
      <c r="Q358" s="2521"/>
      <c r="R358" s="2521"/>
      <c r="S358" s="2521"/>
      <c r="T358" s="2521"/>
      <c r="U358" s="2521"/>
      <c r="V358" s="2521"/>
      <c r="W358" s="2521"/>
      <c r="X358" s="2521"/>
      <c r="Y358" s="2521"/>
      <c r="Z358" s="2521"/>
      <c r="AA358" s="2521"/>
      <c r="AB358" s="2521"/>
      <c r="AC358" s="2521"/>
      <c r="AD358" s="2521"/>
      <c r="AE358" s="2521"/>
      <c r="AF358" s="2521"/>
      <c r="AG358" s="2521"/>
      <c r="AH358" s="2521"/>
      <c r="AI358" s="2521"/>
      <c r="AJ358" s="2521"/>
      <c r="AK358" s="2603"/>
      <c r="AL358" s="1453">
        <v>0</v>
      </c>
      <c r="AM358" s="1456"/>
      <c r="AN358" s="317"/>
    </row>
    <row r="359" spans="2:40" s="323" customFormat="1" x14ac:dyDescent="0.4">
      <c r="C359" s="2573" t="s">
        <v>1212</v>
      </c>
      <c r="D359" s="2574"/>
      <c r="E359" s="2574"/>
      <c r="F359" s="2574"/>
      <c r="G359" s="2521"/>
      <c r="H359" s="2521"/>
      <c r="I359" s="2521"/>
      <c r="J359" s="2521"/>
      <c r="K359" s="2521"/>
      <c r="L359" s="2521"/>
      <c r="M359" s="2521"/>
      <c r="N359" s="2521"/>
      <c r="O359" s="2521"/>
      <c r="P359" s="2521"/>
      <c r="Q359" s="2521"/>
      <c r="R359" s="2521"/>
      <c r="S359" s="2521"/>
      <c r="T359" s="2521"/>
      <c r="U359" s="2521"/>
      <c r="V359" s="2521"/>
      <c r="W359" s="2521"/>
      <c r="X359" s="2521"/>
      <c r="Y359" s="2521"/>
      <c r="Z359" s="2521"/>
      <c r="AA359" s="2521"/>
      <c r="AB359" s="2521"/>
      <c r="AC359" s="2521"/>
      <c r="AD359" s="2521"/>
      <c r="AE359" s="2521"/>
      <c r="AF359" s="2521"/>
      <c r="AG359" s="2521"/>
      <c r="AH359" s="2521"/>
      <c r="AI359" s="2521"/>
      <c r="AJ359" s="2521"/>
      <c r="AK359" s="2603"/>
      <c r="AL359" s="1453">
        <v>0</v>
      </c>
      <c r="AM359" s="1456"/>
      <c r="AN359" s="326"/>
    </row>
    <row r="360" spans="2:40" s="311" customFormat="1" x14ac:dyDescent="0.4">
      <c r="C360" s="2573" t="s">
        <v>2888</v>
      </c>
      <c r="D360" s="2574"/>
      <c r="E360" s="2574"/>
      <c r="F360" s="2574"/>
      <c r="G360" s="2521"/>
      <c r="H360" s="2521"/>
      <c r="I360" s="2521"/>
      <c r="J360" s="2521"/>
      <c r="K360" s="2521"/>
      <c r="L360" s="2521"/>
      <c r="M360" s="2521"/>
      <c r="N360" s="2521"/>
      <c r="O360" s="2521"/>
      <c r="P360" s="2521"/>
      <c r="Q360" s="2521"/>
      <c r="R360" s="2521"/>
      <c r="S360" s="2521"/>
      <c r="T360" s="2521"/>
      <c r="U360" s="2521"/>
      <c r="V360" s="2521"/>
      <c r="W360" s="2521"/>
      <c r="X360" s="2521"/>
      <c r="Y360" s="2521"/>
      <c r="Z360" s="2521"/>
      <c r="AA360" s="2521"/>
      <c r="AB360" s="2521"/>
      <c r="AC360" s="2521"/>
      <c r="AD360" s="2521"/>
      <c r="AE360" s="2521"/>
      <c r="AF360" s="2521"/>
      <c r="AG360" s="2521"/>
      <c r="AH360" s="2521"/>
      <c r="AI360" s="2521"/>
      <c r="AJ360" s="2521"/>
      <c r="AK360" s="2603"/>
      <c r="AL360" s="1453">
        <v>0</v>
      </c>
      <c r="AM360" s="1456"/>
      <c r="AN360" s="317"/>
    </row>
    <row r="361" spans="2:40" s="311" customFormat="1" x14ac:dyDescent="0.4">
      <c r="C361" s="2573" t="s">
        <v>2889</v>
      </c>
      <c r="D361" s="2574"/>
      <c r="E361" s="2574"/>
      <c r="F361" s="2574"/>
      <c r="G361" s="2521"/>
      <c r="H361" s="2521"/>
      <c r="I361" s="2521"/>
      <c r="J361" s="2521"/>
      <c r="K361" s="2521"/>
      <c r="L361" s="2521"/>
      <c r="M361" s="2521"/>
      <c r="N361" s="2521"/>
      <c r="O361" s="2521"/>
      <c r="P361" s="2521"/>
      <c r="Q361" s="2521"/>
      <c r="R361" s="2521"/>
      <c r="S361" s="2521"/>
      <c r="T361" s="2521"/>
      <c r="U361" s="2521"/>
      <c r="V361" s="2521"/>
      <c r="W361" s="2521"/>
      <c r="X361" s="2521"/>
      <c r="Y361" s="2521"/>
      <c r="Z361" s="2521"/>
      <c r="AA361" s="2521"/>
      <c r="AB361" s="2521"/>
      <c r="AC361" s="2521"/>
      <c r="AD361" s="2521"/>
      <c r="AE361" s="2521"/>
      <c r="AF361" s="2521"/>
      <c r="AG361" s="2521"/>
      <c r="AH361" s="2521"/>
      <c r="AI361" s="2521"/>
      <c r="AJ361" s="2521"/>
      <c r="AK361" s="2603"/>
      <c r="AL361" s="1453">
        <v>0</v>
      </c>
      <c r="AM361" s="1456"/>
      <c r="AN361" s="317"/>
    </row>
    <row r="362" spans="2:40" s="311" customFormat="1" x14ac:dyDescent="0.4">
      <c r="C362" s="2573" t="s">
        <v>2890</v>
      </c>
      <c r="D362" s="2574"/>
      <c r="E362" s="2574"/>
      <c r="F362" s="2574"/>
      <c r="G362" s="2521"/>
      <c r="H362" s="2521"/>
      <c r="I362" s="2521"/>
      <c r="J362" s="2521"/>
      <c r="K362" s="2521"/>
      <c r="L362" s="2521"/>
      <c r="M362" s="2521"/>
      <c r="N362" s="2521"/>
      <c r="O362" s="2521"/>
      <c r="P362" s="2521"/>
      <c r="Q362" s="2521"/>
      <c r="R362" s="2521"/>
      <c r="S362" s="2521"/>
      <c r="T362" s="2521"/>
      <c r="U362" s="2521"/>
      <c r="V362" s="2521"/>
      <c r="W362" s="2521"/>
      <c r="X362" s="2521"/>
      <c r="Y362" s="2521"/>
      <c r="Z362" s="2521"/>
      <c r="AA362" s="2521"/>
      <c r="AB362" s="2521"/>
      <c r="AC362" s="2521"/>
      <c r="AD362" s="2521"/>
      <c r="AE362" s="2521"/>
      <c r="AF362" s="2521"/>
      <c r="AG362" s="2521"/>
      <c r="AH362" s="2521"/>
      <c r="AI362" s="2521"/>
      <c r="AJ362" s="2521"/>
      <c r="AK362" s="2603"/>
      <c r="AL362" s="1453">
        <v>0</v>
      </c>
      <c r="AM362" s="1456"/>
      <c r="AN362" s="317"/>
    </row>
    <row r="363" spans="2:40" s="311" customFormat="1" x14ac:dyDescent="0.4">
      <c r="C363" s="2573" t="s">
        <v>2891</v>
      </c>
      <c r="D363" s="2574"/>
      <c r="E363" s="2574"/>
      <c r="F363" s="2574"/>
      <c r="G363" s="2521"/>
      <c r="H363" s="2521"/>
      <c r="I363" s="2521"/>
      <c r="J363" s="2521"/>
      <c r="K363" s="2521"/>
      <c r="L363" s="2521"/>
      <c r="M363" s="2521"/>
      <c r="N363" s="2521"/>
      <c r="O363" s="2521"/>
      <c r="P363" s="2521"/>
      <c r="Q363" s="2521"/>
      <c r="R363" s="2521"/>
      <c r="S363" s="2521"/>
      <c r="T363" s="2521"/>
      <c r="U363" s="2521"/>
      <c r="V363" s="2521"/>
      <c r="W363" s="2521"/>
      <c r="X363" s="2521"/>
      <c r="Y363" s="2521"/>
      <c r="Z363" s="2521"/>
      <c r="AA363" s="2521"/>
      <c r="AB363" s="2521"/>
      <c r="AC363" s="2521"/>
      <c r="AD363" s="2521"/>
      <c r="AE363" s="2521"/>
      <c r="AF363" s="2521"/>
      <c r="AG363" s="2521"/>
      <c r="AH363" s="2521"/>
      <c r="AI363" s="2521"/>
      <c r="AJ363" s="2521"/>
      <c r="AK363" s="2603"/>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29"/>
      <c r="Z371" s="2529"/>
      <c r="AA371" s="2529"/>
      <c r="AB371" s="2529"/>
      <c r="AC371" s="2529"/>
      <c r="AD371" s="2529"/>
      <c r="AE371" s="1393"/>
      <c r="AF371" s="2529"/>
      <c r="AG371" s="2529"/>
      <c r="AH371" s="2529"/>
      <c r="AI371" s="2529"/>
      <c r="AJ371" s="2529"/>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29"/>
      <c r="Z372" s="2529"/>
      <c r="AA372" s="2529"/>
      <c r="AB372" s="2529"/>
      <c r="AC372" s="2529"/>
      <c r="AD372" s="2529"/>
      <c r="AE372" s="1393"/>
      <c r="AF372" s="2529"/>
      <c r="AG372" s="2529"/>
      <c r="AH372" s="2529"/>
      <c r="AI372" s="2529"/>
      <c r="AJ372" s="2529"/>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29"/>
      <c r="Z373" s="2529"/>
      <c r="AA373" s="2529"/>
      <c r="AB373" s="2529"/>
      <c r="AC373" s="2529"/>
      <c r="AD373" s="2529"/>
      <c r="AE373" s="1393"/>
      <c r="AF373" s="2529"/>
      <c r="AG373" s="2529"/>
      <c r="AH373" s="2529"/>
      <c r="AI373" s="2529"/>
      <c r="AJ373" s="2529"/>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29">
        <f>+Y370</f>
        <v>0</v>
      </c>
      <c r="Z374" s="2529"/>
      <c r="AA374" s="2529"/>
      <c r="AB374" s="2529"/>
      <c r="AC374" s="2529"/>
      <c r="AD374" s="2529"/>
      <c r="AE374" s="1393"/>
      <c r="AF374" s="2529">
        <f>+AF370</f>
        <v>0</v>
      </c>
      <c r="AG374" s="2529"/>
      <c r="AH374" s="2529"/>
      <c r="AI374" s="2529"/>
      <c r="AJ374" s="2529"/>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29">
        <f>+SUMIF(CDSPS_TK,AM375,CDSPS_CKN)</f>
        <v>0</v>
      </c>
      <c r="Z375" s="2529"/>
      <c r="AA375" s="2529"/>
      <c r="AB375" s="2529"/>
      <c r="AC375" s="2529"/>
      <c r="AD375" s="2529"/>
      <c r="AE375" s="1393"/>
      <c r="AF375" s="2529">
        <f>+SUMIF(CDSPS_TK,AM375,CDSPS_DKN)</f>
        <v>0</v>
      </c>
      <c r="AG375" s="2529"/>
      <c r="AH375" s="2529"/>
      <c r="AI375" s="2529"/>
      <c r="AJ375" s="2529"/>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29"/>
      <c r="Z376" s="2529"/>
      <c r="AA376" s="2529"/>
      <c r="AB376" s="2529"/>
      <c r="AC376" s="2529"/>
      <c r="AD376" s="2529"/>
      <c r="AE376" s="1393"/>
      <c r="AF376" s="2529"/>
      <c r="AG376" s="2529"/>
      <c r="AH376" s="2529"/>
      <c r="AI376" s="2529"/>
      <c r="AJ376" s="2529"/>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29"/>
      <c r="Z377" s="2529"/>
      <c r="AA377" s="2529"/>
      <c r="AB377" s="2529"/>
      <c r="AC377" s="2529"/>
      <c r="AD377" s="2529"/>
      <c r="AE377" s="1393"/>
      <c r="AF377" s="2529"/>
      <c r="AG377" s="2529"/>
      <c r="AH377" s="2529"/>
      <c r="AI377" s="2529"/>
      <c r="AJ377" s="2529"/>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29">
        <f>+Y375</f>
        <v>0</v>
      </c>
      <c r="Z378" s="2529"/>
      <c r="AA378" s="2529"/>
      <c r="AB378" s="2529"/>
      <c r="AC378" s="2529"/>
      <c r="AD378" s="2529"/>
      <c r="AE378" s="1393"/>
      <c r="AF378" s="2529">
        <f>+AF375</f>
        <v>0</v>
      </c>
      <c r="AG378" s="2529"/>
      <c r="AH378" s="2529"/>
      <c r="AI378" s="2529"/>
      <c r="AJ378" s="2529"/>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37">
        <f>Y370+Y375</f>
        <v>0</v>
      </c>
      <c r="Z379" s="2537"/>
      <c r="AA379" s="2537"/>
      <c r="AB379" s="2537"/>
      <c r="AC379" s="2537"/>
      <c r="AD379" s="2537"/>
      <c r="AE379" s="1399"/>
      <c r="AF379" s="2537">
        <f>AF370+AF375</f>
        <v>0</v>
      </c>
      <c r="AG379" s="2537"/>
      <c r="AH379" s="2537"/>
      <c r="AI379" s="2537"/>
      <c r="AJ379" s="2537"/>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29">
        <v>0</v>
      </c>
      <c r="Z384" s="2529"/>
      <c r="AA384" s="2529"/>
      <c r="AB384" s="2529"/>
      <c r="AC384" s="2529"/>
      <c r="AD384" s="2529"/>
      <c r="AE384" s="1393"/>
      <c r="AF384" s="2529">
        <v>0</v>
      </c>
      <c r="AG384" s="2529"/>
      <c r="AH384" s="2529"/>
      <c r="AI384" s="2529"/>
      <c r="AJ384" s="2529"/>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37">
        <f>Y383+Y384</f>
        <v>0</v>
      </c>
      <c r="Z385" s="2537"/>
      <c r="AA385" s="2537"/>
      <c r="AB385" s="2537"/>
      <c r="AC385" s="2537"/>
      <c r="AD385" s="2537"/>
      <c r="AE385" s="1399"/>
      <c r="AF385" s="2537">
        <f>AF383+AF384</f>
        <v>0</v>
      </c>
      <c r="AG385" s="2537"/>
      <c r="AH385" s="2537"/>
      <c r="AI385" s="2537"/>
      <c r="AJ385" s="2537"/>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596" t="s">
        <v>332</v>
      </c>
      <c r="D388" s="2597"/>
      <c r="E388" s="2597"/>
      <c r="F388" s="2597"/>
      <c r="G388" s="2597"/>
      <c r="H388" s="2597"/>
      <c r="I388" s="2597"/>
      <c r="J388" s="2597"/>
      <c r="K388" s="2585" t="s">
        <v>329</v>
      </c>
      <c r="L388" s="2585"/>
      <c r="M388" s="2585"/>
      <c r="N388" s="2585"/>
      <c r="O388" s="2585"/>
      <c r="P388" s="2585"/>
      <c r="Q388" s="2585"/>
      <c r="R388" s="2585"/>
      <c r="S388" s="2585" t="s">
        <v>2901</v>
      </c>
      <c r="T388" s="2585"/>
      <c r="U388" s="2585"/>
      <c r="V388" s="2585"/>
      <c r="W388" s="2585"/>
      <c r="X388" s="2585"/>
      <c r="Y388" s="2585"/>
      <c r="Z388" s="2585"/>
      <c r="AA388" s="2585"/>
      <c r="AB388" s="2585"/>
      <c r="AC388" s="2600" t="s">
        <v>2902</v>
      </c>
      <c r="AD388" s="2601"/>
      <c r="AE388" s="2601"/>
      <c r="AF388" s="2601"/>
      <c r="AG388" s="2601"/>
      <c r="AH388" s="2601"/>
      <c r="AI388" s="2601"/>
      <c r="AJ388" s="2601"/>
      <c r="AK388" s="1877"/>
      <c r="AL388" s="1453">
        <v>0</v>
      </c>
      <c r="AM388" s="1456"/>
      <c r="AN388" s="326"/>
    </row>
    <row r="389" spans="2:40" s="311" customFormat="1" ht="24" customHeight="1" x14ac:dyDescent="0.4">
      <c r="C389" s="2598"/>
      <c r="D389" s="2599"/>
      <c r="E389" s="2599"/>
      <c r="F389" s="2599"/>
      <c r="G389" s="2599"/>
      <c r="H389" s="2599"/>
      <c r="I389" s="2599"/>
      <c r="J389" s="2599"/>
      <c r="K389" s="2577" t="s">
        <v>2812</v>
      </c>
      <c r="L389" s="2577"/>
      <c r="M389" s="2577"/>
      <c r="N389" s="2577"/>
      <c r="O389" s="2577" t="s">
        <v>1223</v>
      </c>
      <c r="P389" s="2577"/>
      <c r="Q389" s="2577"/>
      <c r="R389" s="2577"/>
      <c r="S389" s="2577" t="s">
        <v>1224</v>
      </c>
      <c r="T389" s="2577"/>
      <c r="U389" s="2577"/>
      <c r="V389" s="2577"/>
      <c r="W389" s="2577"/>
      <c r="X389" s="2577" t="s">
        <v>1225</v>
      </c>
      <c r="Y389" s="2577"/>
      <c r="Z389" s="2577"/>
      <c r="AA389" s="2577"/>
      <c r="AB389" s="2577"/>
      <c r="AC389" s="2577" t="s">
        <v>2812</v>
      </c>
      <c r="AD389" s="2577"/>
      <c r="AE389" s="2577"/>
      <c r="AF389" s="2577"/>
      <c r="AG389" s="2595" t="s">
        <v>1223</v>
      </c>
      <c r="AH389" s="2602"/>
      <c r="AI389" s="2602"/>
      <c r="AJ389" s="260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575">
        <f>+SUMIF(CDSPS_TK,AM390,CDSPS_CKC)</f>
        <v>0</v>
      </c>
      <c r="P390" s="2575"/>
      <c r="Q390" s="2575"/>
      <c r="R390" s="2575"/>
      <c r="S390" s="2528">
        <f>+SUMIF(CDSPS_TK,AM390,CDSPS_PSC)</f>
        <v>0</v>
      </c>
      <c r="T390" s="2528"/>
      <c r="U390" s="2528"/>
      <c r="V390" s="2528"/>
      <c r="W390" s="2528"/>
      <c r="X390" s="2528">
        <v>0</v>
      </c>
      <c r="Y390" s="2528"/>
      <c r="Z390" s="2528"/>
      <c r="AA390" s="2528"/>
      <c r="AB390" s="2528"/>
      <c r="AC390" s="2528">
        <f>+AG390</f>
        <v>0</v>
      </c>
      <c r="AD390" s="2528"/>
      <c r="AE390" s="2528"/>
      <c r="AF390" s="2528"/>
      <c r="AG390" s="2575">
        <f>+SUMIF(CDSPS_TK,AM390,CDSPS_DKC)</f>
        <v>0</v>
      </c>
      <c r="AH390" s="2575"/>
      <c r="AI390" s="2575"/>
      <c r="AJ390" s="2575"/>
      <c r="AK390" s="1376"/>
      <c r="AL390" s="1453">
        <v>0</v>
      </c>
      <c r="AM390" s="1459">
        <v>34111</v>
      </c>
      <c r="AN390" s="340"/>
    </row>
    <row r="391" spans="2:40" s="311" customFormat="1" x14ac:dyDescent="0.4">
      <c r="C391" s="1370" t="s">
        <v>1192</v>
      </c>
      <c r="D391" s="1363"/>
      <c r="E391" s="1365"/>
      <c r="F391" s="1365"/>
      <c r="G391" s="1377"/>
      <c r="H391" s="1377"/>
      <c r="I391" s="1377"/>
      <c r="J391" s="1377"/>
      <c r="K391" s="2529">
        <f>+O391</f>
        <v>0</v>
      </c>
      <c r="L391" s="2529"/>
      <c r="M391" s="2529"/>
      <c r="N391" s="2529"/>
      <c r="O391" s="2569">
        <f>+SUMIF(CDSPS_TK,AM391,CDSPS_CKC)</f>
        <v>0</v>
      </c>
      <c r="P391" s="2569"/>
      <c r="Q391" s="2569"/>
      <c r="R391" s="2569"/>
      <c r="S391" s="2529">
        <f>+SUMIF(CDSPS_TK,AM391,CDSPS_PSC)</f>
        <v>0</v>
      </c>
      <c r="T391" s="2529"/>
      <c r="U391" s="2529"/>
      <c r="V391" s="2529"/>
      <c r="W391" s="2529"/>
      <c r="X391" s="2529">
        <v>0</v>
      </c>
      <c r="Y391" s="2529"/>
      <c r="Z391" s="2529"/>
      <c r="AA391" s="2529"/>
      <c r="AB391" s="2529"/>
      <c r="AC391" s="2529">
        <f>+AG391</f>
        <v>0</v>
      </c>
      <c r="AD391" s="2529"/>
      <c r="AE391" s="2529"/>
      <c r="AF391" s="2529"/>
      <c r="AG391" s="2569">
        <f>+SUMIF(CDSPS_TK,AM391,CDSPS_DKC)</f>
        <v>0</v>
      </c>
      <c r="AH391" s="2569"/>
      <c r="AI391" s="2569"/>
      <c r="AJ391" s="2569"/>
      <c r="AK391" s="1379"/>
      <c r="AL391" s="1453">
        <v>0</v>
      </c>
      <c r="AM391" s="1459">
        <v>34112</v>
      </c>
      <c r="AN391" s="317"/>
    </row>
    <row r="392" spans="2:40" s="311" customFormat="1" x14ac:dyDescent="0.4">
      <c r="C392" s="1370" t="s">
        <v>2903</v>
      </c>
      <c r="D392" s="1363"/>
      <c r="E392" s="1365"/>
      <c r="F392" s="1365"/>
      <c r="G392" s="1377"/>
      <c r="H392" s="1377"/>
      <c r="I392" s="1377"/>
      <c r="J392" s="1377"/>
      <c r="K392" s="2529">
        <f>+O392</f>
        <v>0</v>
      </c>
      <c r="L392" s="2529"/>
      <c r="M392" s="2529"/>
      <c r="N392" s="2529"/>
      <c r="O392" s="2569">
        <f>+SUMIF(CDSPS_TK,AM392,CDSPS_CKC)</f>
        <v>0</v>
      </c>
      <c r="P392" s="2569"/>
      <c r="Q392" s="2569"/>
      <c r="R392" s="2569"/>
      <c r="S392" s="2529">
        <f>+SUMIF(CDSPS_TK,AM392,CDSPS_PSC)</f>
        <v>0</v>
      </c>
      <c r="T392" s="2529"/>
      <c r="U392" s="2529"/>
      <c r="V392" s="2529"/>
      <c r="W392" s="2529"/>
      <c r="X392" s="2529">
        <v>0</v>
      </c>
      <c r="Y392" s="2529"/>
      <c r="Z392" s="2529"/>
      <c r="AA392" s="2529"/>
      <c r="AB392" s="2529"/>
      <c r="AC392" s="2529">
        <f>+AG392</f>
        <v>0</v>
      </c>
      <c r="AD392" s="2529"/>
      <c r="AE392" s="2529"/>
      <c r="AF392" s="2529"/>
      <c r="AG392" s="2569">
        <f>+SUMIF(CDSPS_TK,AM392,CDSPS_DKC)</f>
        <v>0</v>
      </c>
      <c r="AH392" s="2569"/>
      <c r="AI392" s="2569"/>
      <c r="AJ392" s="2569"/>
      <c r="AK392" s="1379"/>
      <c r="AL392" s="1453">
        <v>0</v>
      </c>
      <c r="AM392" s="1459"/>
      <c r="AN392" s="317"/>
    </row>
    <row r="393" spans="2:40" s="323" customFormat="1" x14ac:dyDescent="0.4">
      <c r="C393" s="1370"/>
      <c r="D393" s="1363"/>
      <c r="E393" s="1365" t="s">
        <v>331</v>
      </c>
      <c r="F393" s="1365"/>
      <c r="G393" s="1377"/>
      <c r="H393" s="1377"/>
      <c r="I393" s="1377"/>
      <c r="J393" s="1377"/>
      <c r="K393" s="2529">
        <f>SUM(K390:N392)</f>
        <v>0</v>
      </c>
      <c r="L393" s="2529"/>
      <c r="M393" s="2529"/>
      <c r="N393" s="2529">
        <f>SUM(N390:R391)</f>
        <v>0</v>
      </c>
      <c r="O393" s="2529">
        <f>SUM(O390:R392)</f>
        <v>0</v>
      </c>
      <c r="P393" s="2529"/>
      <c r="Q393" s="2529"/>
      <c r="R393" s="2529">
        <f>SUM(R390:V391)</f>
        <v>0</v>
      </c>
      <c r="S393" s="2529"/>
      <c r="T393" s="2529"/>
      <c r="U393" s="2529"/>
      <c r="V393" s="2529"/>
      <c r="W393" s="2529"/>
      <c r="X393" s="2529"/>
      <c r="Y393" s="2529"/>
      <c r="Z393" s="2529"/>
      <c r="AA393" s="2529"/>
      <c r="AB393" s="2529"/>
      <c r="AC393" s="2529">
        <f>SUM(AC390:AF392)</f>
        <v>0</v>
      </c>
      <c r="AD393" s="2529"/>
      <c r="AE393" s="2529"/>
      <c r="AF393" s="2529">
        <f>SUM(AF390:AJ391)</f>
        <v>0</v>
      </c>
      <c r="AG393" s="2529">
        <f>SUM(AG390:AJ392)</f>
        <v>0</v>
      </c>
      <c r="AH393" s="2529"/>
      <c r="AI393" s="2529"/>
      <c r="AJ393" s="2529">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581"/>
      <c r="D395" s="2582"/>
      <c r="E395" s="2582"/>
      <c r="F395" s="2582"/>
      <c r="G395" s="2582"/>
      <c r="H395" s="2582"/>
      <c r="I395" s="2582"/>
      <c r="J395" s="2582"/>
      <c r="K395" s="2585" t="s">
        <v>283</v>
      </c>
      <c r="L395" s="2585"/>
      <c r="M395" s="2585"/>
      <c r="N395" s="2585"/>
      <c r="O395" s="2585"/>
      <c r="P395" s="2585"/>
      <c r="Q395" s="2585"/>
      <c r="R395" s="2585"/>
      <c r="S395" s="2585"/>
      <c r="T395" s="2585"/>
      <c r="U395" s="2585"/>
      <c r="V395" s="2585"/>
      <c r="W395" s="2585"/>
      <c r="X395" s="2585" t="s">
        <v>284</v>
      </c>
      <c r="Y395" s="2585"/>
      <c r="Z395" s="2585"/>
      <c r="AA395" s="2585"/>
      <c r="AB395" s="2585"/>
      <c r="AC395" s="2585"/>
      <c r="AD395" s="2585"/>
      <c r="AE395" s="2585"/>
      <c r="AF395" s="2585"/>
      <c r="AG395" s="2526"/>
      <c r="AH395" s="2526"/>
      <c r="AI395" s="2526"/>
      <c r="AJ395" s="2527"/>
      <c r="AK395" s="1875"/>
      <c r="AL395" s="1453">
        <v>0</v>
      </c>
      <c r="AM395" s="1456"/>
      <c r="AN395" s="317"/>
    </row>
    <row r="396" spans="2:40" s="311" customFormat="1" ht="39.75" customHeight="1" x14ac:dyDescent="0.4">
      <c r="C396" s="2583"/>
      <c r="D396" s="2584"/>
      <c r="E396" s="2584"/>
      <c r="F396" s="2584"/>
      <c r="G396" s="2584"/>
      <c r="H396" s="2584"/>
      <c r="I396" s="2584"/>
      <c r="J396" s="2584"/>
      <c r="K396" s="2577" t="s">
        <v>2904</v>
      </c>
      <c r="L396" s="2577"/>
      <c r="M396" s="2577"/>
      <c r="N396" s="2577"/>
      <c r="O396" s="2577"/>
      <c r="P396" s="2577" t="s">
        <v>2905</v>
      </c>
      <c r="Q396" s="2577"/>
      <c r="R396" s="2577"/>
      <c r="S396" s="2577"/>
      <c r="T396" s="2577" t="s">
        <v>2906</v>
      </c>
      <c r="U396" s="2577"/>
      <c r="V396" s="2577"/>
      <c r="W396" s="2577"/>
      <c r="X396" s="2577" t="s">
        <v>2904</v>
      </c>
      <c r="Y396" s="2577"/>
      <c r="Z396" s="2577"/>
      <c r="AA396" s="2577"/>
      <c r="AB396" s="2577"/>
      <c r="AC396" s="2577" t="s">
        <v>2905</v>
      </c>
      <c r="AD396" s="2577"/>
      <c r="AE396" s="2577"/>
      <c r="AF396" s="2577"/>
      <c r="AG396" s="2594" t="s">
        <v>2906</v>
      </c>
      <c r="AH396" s="2594"/>
      <c r="AI396" s="2594"/>
      <c r="AJ396" s="2595"/>
      <c r="AK396" s="1876"/>
      <c r="AL396" s="1453">
        <v>0</v>
      </c>
      <c r="AM396" s="1456"/>
      <c r="AN396" s="317"/>
    </row>
    <row r="397" spans="2:40" s="311" customFormat="1" x14ac:dyDescent="0.4">
      <c r="C397" s="2579" t="s">
        <v>1227</v>
      </c>
      <c r="D397" s="2580"/>
      <c r="E397" s="2580"/>
      <c r="F397" s="2580"/>
      <c r="G397" s="2536"/>
      <c r="H397" s="2536"/>
      <c r="I397" s="2536"/>
      <c r="J397" s="2536"/>
      <c r="K397" s="2535"/>
      <c r="L397" s="2535"/>
      <c r="M397" s="2535"/>
      <c r="N397" s="2535"/>
      <c r="O397" s="2535"/>
      <c r="P397" s="2535"/>
      <c r="Q397" s="2536"/>
      <c r="R397" s="2536"/>
      <c r="S397" s="2536"/>
      <c r="T397" s="2535"/>
      <c r="U397" s="2536"/>
      <c r="V397" s="2536"/>
      <c r="W397" s="2536"/>
      <c r="X397" s="2535"/>
      <c r="Y397" s="2535"/>
      <c r="Z397" s="2535"/>
      <c r="AA397" s="2535"/>
      <c r="AB397" s="2535"/>
      <c r="AC397" s="2535"/>
      <c r="AD397" s="2536"/>
      <c r="AE397" s="2536"/>
      <c r="AF397" s="2536"/>
      <c r="AG397" s="2535"/>
      <c r="AH397" s="2536"/>
      <c r="AI397" s="2536"/>
      <c r="AJ397" s="2536"/>
      <c r="AK397" s="1376"/>
      <c r="AL397" s="1453">
        <v>0</v>
      </c>
      <c r="AM397" s="1456"/>
      <c r="AN397" s="317"/>
    </row>
    <row r="398" spans="2:40" s="311" customFormat="1" x14ac:dyDescent="0.4">
      <c r="C398" s="2573" t="s">
        <v>1228</v>
      </c>
      <c r="D398" s="2574"/>
      <c r="E398" s="2574"/>
      <c r="F398" s="2574"/>
      <c r="G398" s="2521"/>
      <c r="H398" s="2521"/>
      <c r="I398" s="2521"/>
      <c r="J398" s="2521"/>
      <c r="K398" s="2541"/>
      <c r="L398" s="2541"/>
      <c r="M398" s="2541"/>
      <c r="N398" s="2541"/>
      <c r="O398" s="2541"/>
      <c r="P398" s="2541"/>
      <c r="Q398" s="2521"/>
      <c r="R398" s="2521"/>
      <c r="S398" s="2521"/>
      <c r="T398" s="2541"/>
      <c r="U398" s="2521"/>
      <c r="V398" s="2521"/>
      <c r="W398" s="2521"/>
      <c r="X398" s="2541"/>
      <c r="Y398" s="2541"/>
      <c r="Z398" s="2541"/>
      <c r="AA398" s="2541"/>
      <c r="AB398" s="2541"/>
      <c r="AC398" s="2541"/>
      <c r="AD398" s="2521"/>
      <c r="AE398" s="2521"/>
      <c r="AF398" s="2521"/>
      <c r="AG398" s="2541"/>
      <c r="AH398" s="2521"/>
      <c r="AI398" s="2521"/>
      <c r="AJ398" s="2521"/>
      <c r="AK398" s="1379"/>
      <c r="AL398" s="1453">
        <v>0</v>
      </c>
      <c r="AM398" s="1456"/>
      <c r="AN398" s="317"/>
    </row>
    <row r="399" spans="2:40" s="311" customFormat="1" x14ac:dyDescent="0.4">
      <c r="C399" s="2573" t="s">
        <v>336</v>
      </c>
      <c r="D399" s="2574"/>
      <c r="E399" s="2574"/>
      <c r="F399" s="2574"/>
      <c r="G399" s="2521"/>
      <c r="H399" s="2521"/>
      <c r="I399" s="2521"/>
      <c r="J399" s="2521"/>
      <c r="K399" s="2541"/>
      <c r="L399" s="2541"/>
      <c r="M399" s="2541"/>
      <c r="N399" s="2541"/>
      <c r="O399" s="2541"/>
      <c r="P399" s="2541"/>
      <c r="Q399" s="2521"/>
      <c r="R399" s="2521"/>
      <c r="S399" s="2521"/>
      <c r="T399" s="2541"/>
      <c r="U399" s="2521"/>
      <c r="V399" s="2521"/>
      <c r="W399" s="2521"/>
      <c r="X399" s="2541"/>
      <c r="Y399" s="2541"/>
      <c r="Z399" s="2541"/>
      <c r="AA399" s="2541"/>
      <c r="AB399" s="2541"/>
      <c r="AC399" s="2541"/>
      <c r="AD399" s="2521"/>
      <c r="AE399" s="2521"/>
      <c r="AF399" s="2521"/>
      <c r="AG399" s="2541"/>
      <c r="AH399" s="2521"/>
      <c r="AI399" s="2521"/>
      <c r="AJ399" s="2521"/>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590"/>
      <c r="D401" s="2591"/>
      <c r="E401" s="2591"/>
      <c r="F401" s="2591"/>
      <c r="G401" s="2591"/>
      <c r="H401" s="2591"/>
      <c r="I401" s="2591"/>
      <c r="J401" s="2591"/>
      <c r="K401" s="2591"/>
      <c r="L401" s="2591"/>
      <c r="M401" s="2591"/>
      <c r="N401" s="2591"/>
      <c r="O401" s="2591"/>
      <c r="P401" s="2591"/>
      <c r="Q401" s="2585" t="s">
        <v>329</v>
      </c>
      <c r="R401" s="2585"/>
      <c r="S401" s="2585"/>
      <c r="T401" s="2585"/>
      <c r="U401" s="2585"/>
      <c r="V401" s="2585"/>
      <c r="W401" s="2585"/>
      <c r="X401" s="2585"/>
      <c r="Y401" s="2585"/>
      <c r="Z401" s="2585"/>
      <c r="AA401" s="2585" t="s">
        <v>330</v>
      </c>
      <c r="AB401" s="2585"/>
      <c r="AC401" s="2585"/>
      <c r="AD401" s="2585"/>
      <c r="AE401" s="2585"/>
      <c r="AF401" s="2585"/>
      <c r="AG401" s="2585"/>
      <c r="AH401" s="2585"/>
      <c r="AI401" s="2585"/>
      <c r="AJ401" s="2585"/>
      <c r="AK401" s="1383"/>
      <c r="AL401" s="1453">
        <v>0</v>
      </c>
      <c r="AM401" s="1456"/>
      <c r="AN401" s="317"/>
    </row>
    <row r="402" spans="2:40" s="311" customFormat="1" x14ac:dyDescent="0.4">
      <c r="C402" s="2592"/>
      <c r="D402" s="2593"/>
      <c r="E402" s="2593"/>
      <c r="F402" s="2593"/>
      <c r="G402" s="2593"/>
      <c r="H402" s="2593"/>
      <c r="I402" s="2593"/>
      <c r="J402" s="2593"/>
      <c r="K402" s="2593"/>
      <c r="L402" s="2593"/>
      <c r="M402" s="2593"/>
      <c r="N402" s="2593"/>
      <c r="O402" s="2593"/>
      <c r="P402" s="2593"/>
      <c r="Q402" s="2577" t="s">
        <v>2908</v>
      </c>
      <c r="R402" s="2577"/>
      <c r="S402" s="2577"/>
      <c r="T402" s="2577"/>
      <c r="U402" s="2577"/>
      <c r="V402" s="2577" t="s">
        <v>1229</v>
      </c>
      <c r="W402" s="2577"/>
      <c r="X402" s="2577"/>
      <c r="Y402" s="2577"/>
      <c r="Z402" s="2577"/>
      <c r="AA402" s="2577" t="s">
        <v>2908</v>
      </c>
      <c r="AB402" s="2577"/>
      <c r="AC402" s="2577"/>
      <c r="AD402" s="2577"/>
      <c r="AE402" s="2577"/>
      <c r="AF402" s="2577" t="s">
        <v>1229</v>
      </c>
      <c r="AG402" s="2577"/>
      <c r="AH402" s="2577"/>
      <c r="AI402" s="2577"/>
      <c r="AJ402" s="2577"/>
      <c r="AK402" s="1387"/>
      <c r="AL402" s="1453">
        <v>0</v>
      </c>
      <c r="AM402" s="1456"/>
      <c r="AN402" s="317"/>
    </row>
    <row r="403" spans="2:40" s="311" customFormat="1" x14ac:dyDescent="0.4">
      <c r="C403" s="2579" t="s">
        <v>2909</v>
      </c>
      <c r="D403" s="2580"/>
      <c r="E403" s="2580"/>
      <c r="F403" s="2580"/>
      <c r="G403" s="2536"/>
      <c r="H403" s="2536"/>
      <c r="I403" s="2536"/>
      <c r="J403" s="2536"/>
      <c r="K403" s="2536"/>
      <c r="L403" s="2536"/>
      <c r="M403" s="2536"/>
      <c r="N403" s="2536"/>
      <c r="O403" s="2536"/>
      <c r="P403" s="2536"/>
      <c r="Q403" s="2536"/>
      <c r="R403" s="2536"/>
      <c r="S403" s="2536"/>
      <c r="T403" s="2536"/>
      <c r="U403" s="2536"/>
      <c r="V403" s="2536"/>
      <c r="W403" s="2536"/>
      <c r="X403" s="2536"/>
      <c r="Y403" s="2536"/>
      <c r="Z403" s="2536"/>
      <c r="AA403" s="2536"/>
      <c r="AB403" s="2536"/>
      <c r="AC403" s="2536"/>
      <c r="AD403" s="2536"/>
      <c r="AE403" s="2536"/>
      <c r="AF403" s="2536"/>
      <c r="AG403" s="2536"/>
      <c r="AH403" s="2536"/>
      <c r="AI403" s="2536"/>
      <c r="AJ403" s="2536"/>
      <c r="AK403" s="1376"/>
      <c r="AL403" s="1453">
        <v>0</v>
      </c>
      <c r="AM403" s="1456"/>
      <c r="AN403" s="317"/>
    </row>
    <row r="404" spans="2:40" s="311" customFormat="1" x14ac:dyDescent="0.4">
      <c r="C404" s="2573" t="s">
        <v>2910</v>
      </c>
      <c r="D404" s="2574"/>
      <c r="E404" s="2574"/>
      <c r="F404" s="2574"/>
      <c r="G404" s="2521"/>
      <c r="H404" s="2521"/>
      <c r="I404" s="2521"/>
      <c r="J404" s="2521"/>
      <c r="K404" s="2521"/>
      <c r="L404" s="2521"/>
      <c r="M404" s="2521"/>
      <c r="N404" s="2521"/>
      <c r="O404" s="2521"/>
      <c r="P404" s="2521"/>
      <c r="Q404" s="2521"/>
      <c r="R404" s="2521"/>
      <c r="S404" s="2521"/>
      <c r="T404" s="2521"/>
      <c r="U404" s="2521"/>
      <c r="V404" s="2521"/>
      <c r="W404" s="2521"/>
      <c r="X404" s="2521"/>
      <c r="Y404" s="2521"/>
      <c r="Z404" s="2521"/>
      <c r="AA404" s="2521"/>
      <c r="AB404" s="2521"/>
      <c r="AC404" s="2521"/>
      <c r="AD404" s="2521"/>
      <c r="AE404" s="2521"/>
      <c r="AF404" s="2521"/>
      <c r="AG404" s="2521"/>
      <c r="AH404" s="2521"/>
      <c r="AI404" s="2521"/>
      <c r="AJ404" s="2521"/>
      <c r="AK404" s="1379"/>
      <c r="AL404" s="1453">
        <v>0</v>
      </c>
      <c r="AM404" s="1456"/>
      <c r="AN404" s="317"/>
    </row>
    <row r="405" spans="2:40" s="311" customFormat="1" x14ac:dyDescent="0.4">
      <c r="C405" s="2571" t="s">
        <v>2911</v>
      </c>
      <c r="D405" s="2572"/>
      <c r="E405" s="2572"/>
      <c r="F405" s="2572"/>
      <c r="G405" s="2560"/>
      <c r="H405" s="2560"/>
      <c r="I405" s="2560"/>
      <c r="J405" s="2560"/>
      <c r="K405" s="2560"/>
      <c r="L405" s="2560"/>
      <c r="M405" s="2560"/>
      <c r="N405" s="2560"/>
      <c r="O405" s="2560"/>
      <c r="P405" s="2560"/>
      <c r="Q405" s="2560"/>
      <c r="R405" s="2560"/>
      <c r="S405" s="2560"/>
      <c r="T405" s="2560"/>
      <c r="U405" s="2560"/>
      <c r="V405" s="2560"/>
      <c r="W405" s="2560"/>
      <c r="X405" s="2560"/>
      <c r="Y405" s="2560"/>
      <c r="Z405" s="2560"/>
      <c r="AA405" s="2560"/>
      <c r="AB405" s="2560"/>
      <c r="AC405" s="2560"/>
      <c r="AD405" s="2560"/>
      <c r="AE405" s="2560"/>
      <c r="AF405" s="2560"/>
      <c r="AG405" s="2560"/>
      <c r="AH405" s="2560"/>
      <c r="AI405" s="2560"/>
      <c r="AJ405" s="2560"/>
      <c r="AK405" s="1396"/>
      <c r="AL405" s="1453">
        <v>0</v>
      </c>
      <c r="AM405" s="1456"/>
      <c r="AN405" s="317"/>
    </row>
    <row r="406" spans="2:40" s="323" customFormat="1" ht="16.5" x14ac:dyDescent="0.4">
      <c r="C406" s="2588" t="s">
        <v>331</v>
      </c>
      <c r="D406" s="2589"/>
      <c r="E406" s="2589"/>
      <c r="F406" s="2589"/>
      <c r="G406" s="2551"/>
      <c r="H406" s="2551"/>
      <c r="I406" s="2551"/>
      <c r="J406" s="2551"/>
      <c r="K406" s="2551"/>
      <c r="L406" s="2551"/>
      <c r="M406" s="2551"/>
      <c r="N406" s="2551"/>
      <c r="O406" s="2551"/>
      <c r="P406" s="2551"/>
      <c r="Q406" s="2551"/>
      <c r="R406" s="2551"/>
      <c r="S406" s="2551"/>
      <c r="T406" s="2551"/>
      <c r="U406" s="2551"/>
      <c r="V406" s="2551"/>
      <c r="W406" s="2551"/>
      <c r="X406" s="2551"/>
      <c r="Y406" s="2551"/>
      <c r="Z406" s="2551"/>
      <c r="AA406" s="2551"/>
      <c r="AB406" s="2551"/>
      <c r="AC406" s="2551"/>
      <c r="AD406" s="2551"/>
      <c r="AE406" s="2551"/>
      <c r="AF406" s="2551"/>
      <c r="AG406" s="2551"/>
      <c r="AH406" s="2551"/>
      <c r="AI406" s="2551"/>
      <c r="AJ406" s="255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555"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29"/>
      <c r="Z412" s="2529"/>
      <c r="AA412" s="2529"/>
      <c r="AB412" s="2529"/>
      <c r="AC412" s="2529"/>
      <c r="AD412" s="2529"/>
      <c r="AE412" s="1393"/>
      <c r="AF412" s="2529"/>
      <c r="AG412" s="2529"/>
      <c r="AH412" s="2529"/>
      <c r="AI412" s="2529"/>
      <c r="AJ412" s="2529"/>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29"/>
      <c r="Z413" s="2529"/>
      <c r="AA413" s="2529"/>
      <c r="AB413" s="2529"/>
      <c r="AC413" s="2529"/>
      <c r="AD413" s="2529"/>
      <c r="AE413" s="1393"/>
      <c r="AF413" s="2529"/>
      <c r="AG413" s="2529"/>
      <c r="AH413" s="2529"/>
      <c r="AI413" s="2529"/>
      <c r="AJ413" s="2529"/>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29">
        <v>0</v>
      </c>
      <c r="Z414" s="2529"/>
      <c r="AA414" s="2529"/>
      <c r="AB414" s="2529"/>
      <c r="AC414" s="2529"/>
      <c r="AD414" s="2529"/>
      <c r="AE414" s="1393"/>
      <c r="AF414" s="2529">
        <v>0</v>
      </c>
      <c r="AG414" s="2529"/>
      <c r="AH414" s="2529"/>
      <c r="AI414" s="2529"/>
      <c r="AJ414" s="2529"/>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29">
        <f>+SUMIF(CDSPS_TK,AM415,CDSPS_CKN)</f>
        <v>0</v>
      </c>
      <c r="Z415" s="2529"/>
      <c r="AA415" s="2529"/>
      <c r="AB415" s="2529"/>
      <c r="AC415" s="2529"/>
      <c r="AD415" s="2529"/>
      <c r="AE415" s="1393"/>
      <c r="AF415" s="2529">
        <v>0</v>
      </c>
      <c r="AG415" s="2529"/>
      <c r="AH415" s="2529"/>
      <c r="AI415" s="2529"/>
      <c r="AJ415" s="2529"/>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29">
        <v>0</v>
      </c>
      <c r="Z416" s="2529"/>
      <c r="AA416" s="2529"/>
      <c r="AB416" s="2529"/>
      <c r="AC416" s="2529"/>
      <c r="AD416" s="2529"/>
      <c r="AE416" s="1393"/>
      <c r="AF416" s="2529">
        <v>0</v>
      </c>
      <c r="AG416" s="2529"/>
      <c r="AH416" s="2529"/>
      <c r="AI416" s="2529"/>
      <c r="AJ416" s="2529"/>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29">
        <f>+Y414+Y411</f>
        <v>0</v>
      </c>
      <c r="Z417" s="2529"/>
      <c r="AA417" s="2529"/>
      <c r="AB417" s="2529"/>
      <c r="AC417" s="2529"/>
      <c r="AD417" s="2529"/>
      <c r="AE417" s="1393"/>
      <c r="AF417" s="2529">
        <f>+AF414+AF411</f>
        <v>0</v>
      </c>
      <c r="AG417" s="2529"/>
      <c r="AH417" s="2529"/>
      <c r="AI417" s="2529"/>
      <c r="AJ417" s="2529"/>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29">
        <v>0</v>
      </c>
      <c r="Z418" s="2529"/>
      <c r="AA418" s="2529"/>
      <c r="AB418" s="2529"/>
      <c r="AC418" s="2529"/>
      <c r="AD418" s="2529"/>
      <c r="AE418" s="1393"/>
      <c r="AF418" s="2529">
        <v>0</v>
      </c>
      <c r="AG418" s="2529"/>
      <c r="AH418" s="2529"/>
      <c r="AI418" s="2529"/>
      <c r="AJ418" s="2529"/>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29">
        <v>0</v>
      </c>
      <c r="Z419" s="2529"/>
      <c r="AA419" s="2529"/>
      <c r="AB419" s="2529"/>
      <c r="AC419" s="2529"/>
      <c r="AD419" s="2529"/>
      <c r="AE419" s="1393"/>
      <c r="AF419" s="2529">
        <v>0</v>
      </c>
      <c r="AG419" s="2529"/>
      <c r="AH419" s="2529"/>
      <c r="AI419" s="2529"/>
      <c r="AJ419" s="2529"/>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29">
        <v>0</v>
      </c>
      <c r="Z420" s="2529"/>
      <c r="AA420" s="2529"/>
      <c r="AB420" s="2529"/>
      <c r="AC420" s="2529"/>
      <c r="AD420" s="2529"/>
      <c r="AE420" s="1393"/>
      <c r="AF420" s="2529">
        <v>0</v>
      </c>
      <c r="AG420" s="2529"/>
      <c r="AH420" s="2529"/>
      <c r="AI420" s="2529"/>
      <c r="AJ420" s="2529"/>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29">
        <f>+Y419+Y420</f>
        <v>0</v>
      </c>
      <c r="Z421" s="2529"/>
      <c r="AA421" s="2529"/>
      <c r="AB421" s="2529"/>
      <c r="AC421" s="2529"/>
      <c r="AD421" s="2529"/>
      <c r="AE421" s="1393"/>
      <c r="AF421" s="2529">
        <f>+AF419+AF420</f>
        <v>0</v>
      </c>
      <c r="AG421" s="2529"/>
      <c r="AH421" s="2529"/>
      <c r="AI421" s="2529"/>
      <c r="AJ421" s="2529"/>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37">
        <v>0</v>
      </c>
      <c r="Z422" s="2537"/>
      <c r="AA422" s="2537"/>
      <c r="AB422" s="2537"/>
      <c r="AC422" s="2537"/>
      <c r="AD422" s="2537"/>
      <c r="AE422" s="1399"/>
      <c r="AF422" s="2537">
        <v>0</v>
      </c>
      <c r="AG422" s="2537"/>
      <c r="AH422" s="2537"/>
      <c r="AI422" s="2537"/>
      <c r="AJ422" s="2537"/>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531" t="s">
        <v>329</v>
      </c>
      <c r="Z425" s="2531"/>
      <c r="AA425" s="2531"/>
      <c r="AB425" s="2531"/>
      <c r="AC425" s="2531"/>
      <c r="AD425" s="2532"/>
      <c r="AE425" s="1874"/>
      <c r="AF425" s="2555"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532" t="s">
        <v>329</v>
      </c>
      <c r="AG431" s="2542"/>
      <c r="AH431" s="2542"/>
      <c r="AI431" s="2542"/>
      <c r="AJ431" s="254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36"/>
      <c r="R432" s="2536"/>
      <c r="S432" s="2536"/>
      <c r="T432" s="2536"/>
      <c r="U432" s="2536"/>
      <c r="V432" s="2535"/>
      <c r="W432" s="2535"/>
      <c r="X432" s="2535"/>
      <c r="Y432" s="2535"/>
      <c r="Z432" s="2535"/>
      <c r="AA432" s="2536"/>
      <c r="AB432" s="2536"/>
      <c r="AC432" s="2536"/>
      <c r="AD432" s="2536"/>
      <c r="AE432" s="2536"/>
      <c r="AF432" s="2535"/>
      <c r="AG432" s="2535"/>
      <c r="AH432" s="2535"/>
      <c r="AI432" s="2535"/>
      <c r="AJ432" s="2535"/>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29">
        <v>0</v>
      </c>
      <c r="R433" s="2529"/>
      <c r="S433" s="2529"/>
      <c r="T433" s="2529"/>
      <c r="U433" s="2529"/>
      <c r="V433" s="2529">
        <v>0</v>
      </c>
      <c r="W433" s="2529"/>
      <c r="X433" s="2529"/>
      <c r="Y433" s="2529"/>
      <c r="Z433" s="2529"/>
      <c r="AA433" s="2529">
        <v>0</v>
      </c>
      <c r="AB433" s="2529"/>
      <c r="AC433" s="2529"/>
      <c r="AD433" s="2529"/>
      <c r="AE433" s="2529"/>
      <c r="AF433" s="2569">
        <f t="shared" ref="AF433:AF443" si="23">+Q433+V433-AA433</f>
        <v>0</v>
      </c>
      <c r="AG433" s="2569"/>
      <c r="AH433" s="2569"/>
      <c r="AI433" s="2569"/>
      <c r="AJ433" s="2569"/>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29">
        <f t="shared" ref="Q434:Q443" si="24">+SUMIF(CDSPS_TK,AM434,CDSPS_DKC)</f>
        <v>0</v>
      </c>
      <c r="R434" s="2529"/>
      <c r="S434" s="2529"/>
      <c r="T434" s="2529"/>
      <c r="U434" s="2529"/>
      <c r="V434" s="2529">
        <f t="shared" ref="V434:V443" si="25">+SUMIF(CDSPS_TK,AM434,CDSPS_PSC)</f>
        <v>0</v>
      </c>
      <c r="W434" s="2529"/>
      <c r="X434" s="2529"/>
      <c r="Y434" s="2529"/>
      <c r="Z434" s="2529"/>
      <c r="AA434" s="2529">
        <f t="shared" ref="AA434:AA443" si="26">+SUMIF(CDSPS_TK,AM434,CDSPS_PSN)</f>
        <v>0</v>
      </c>
      <c r="AB434" s="2529"/>
      <c r="AC434" s="2529"/>
      <c r="AD434" s="2529"/>
      <c r="AE434" s="2529"/>
      <c r="AF434" s="2569">
        <f t="shared" si="23"/>
        <v>0</v>
      </c>
      <c r="AG434" s="2569"/>
      <c r="AH434" s="2569"/>
      <c r="AI434" s="2569"/>
      <c r="AJ434" s="2569"/>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29">
        <f t="shared" si="24"/>
        <v>0</v>
      </c>
      <c r="R435" s="2529"/>
      <c r="S435" s="2529"/>
      <c r="T435" s="2529"/>
      <c r="U435" s="2529"/>
      <c r="V435" s="2529">
        <f t="shared" si="25"/>
        <v>0</v>
      </c>
      <c r="W435" s="2529"/>
      <c r="X435" s="2529"/>
      <c r="Y435" s="2529"/>
      <c r="Z435" s="2529"/>
      <c r="AA435" s="2529">
        <f t="shared" si="26"/>
        <v>0</v>
      </c>
      <c r="AB435" s="2529"/>
      <c r="AC435" s="2529"/>
      <c r="AD435" s="2529"/>
      <c r="AE435" s="2529"/>
      <c r="AF435" s="2569">
        <f t="shared" si="23"/>
        <v>0</v>
      </c>
      <c r="AG435" s="2569"/>
      <c r="AH435" s="2569"/>
      <c r="AI435" s="2569"/>
      <c r="AJ435" s="2569"/>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29">
        <f t="shared" si="24"/>
        <v>0</v>
      </c>
      <c r="R436" s="2529"/>
      <c r="S436" s="2529"/>
      <c r="T436" s="2529"/>
      <c r="U436" s="2529"/>
      <c r="V436" s="2529">
        <f t="shared" si="25"/>
        <v>0</v>
      </c>
      <c r="W436" s="2529"/>
      <c r="X436" s="2529"/>
      <c r="Y436" s="2529"/>
      <c r="Z436" s="2529"/>
      <c r="AA436" s="2529">
        <f t="shared" si="26"/>
        <v>0</v>
      </c>
      <c r="AB436" s="2529"/>
      <c r="AC436" s="2529"/>
      <c r="AD436" s="2529"/>
      <c r="AE436" s="2529"/>
      <c r="AF436" s="2569">
        <f t="shared" si="23"/>
        <v>0</v>
      </c>
      <c r="AG436" s="2569"/>
      <c r="AH436" s="2569"/>
      <c r="AI436" s="2569"/>
      <c r="AJ436" s="2569"/>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29">
        <v>0</v>
      </c>
      <c r="R437" s="2529"/>
      <c r="S437" s="2529"/>
      <c r="T437" s="2529"/>
      <c r="U437" s="2529"/>
      <c r="V437" s="2529">
        <f t="shared" si="25"/>
        <v>0</v>
      </c>
      <c r="W437" s="2529"/>
      <c r="X437" s="2529"/>
      <c r="Y437" s="2529"/>
      <c r="Z437" s="2529"/>
      <c r="AA437" s="2529">
        <f t="shared" si="26"/>
        <v>0</v>
      </c>
      <c r="AB437" s="2529"/>
      <c r="AC437" s="2529"/>
      <c r="AD437" s="2529"/>
      <c r="AE437" s="2529"/>
      <c r="AF437" s="2569">
        <f t="shared" si="23"/>
        <v>0</v>
      </c>
      <c r="AG437" s="2569"/>
      <c r="AH437" s="2569"/>
      <c r="AI437" s="2569"/>
      <c r="AJ437" s="2569"/>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29">
        <f t="shared" si="24"/>
        <v>0</v>
      </c>
      <c r="R438" s="2529"/>
      <c r="S438" s="2529"/>
      <c r="T438" s="2529"/>
      <c r="U438" s="2529"/>
      <c r="V438" s="2529">
        <f t="shared" si="25"/>
        <v>0</v>
      </c>
      <c r="W438" s="2529"/>
      <c r="X438" s="2529"/>
      <c r="Y438" s="2529"/>
      <c r="Z438" s="2529"/>
      <c r="AA438" s="2529">
        <f t="shared" si="26"/>
        <v>0</v>
      </c>
      <c r="AB438" s="2529"/>
      <c r="AC438" s="2529"/>
      <c r="AD438" s="2529"/>
      <c r="AE438" s="2529"/>
      <c r="AF438" s="2569">
        <f t="shared" si="23"/>
        <v>0</v>
      </c>
      <c r="AG438" s="2569"/>
      <c r="AH438" s="2569"/>
      <c r="AI438" s="2569"/>
      <c r="AJ438" s="2569"/>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29">
        <f t="shared" si="24"/>
        <v>0</v>
      </c>
      <c r="R439" s="2529"/>
      <c r="S439" s="2529"/>
      <c r="T439" s="2529"/>
      <c r="U439" s="2529"/>
      <c r="V439" s="2529">
        <f t="shared" si="25"/>
        <v>0</v>
      </c>
      <c r="W439" s="2529"/>
      <c r="X439" s="2529"/>
      <c r="Y439" s="2529"/>
      <c r="Z439" s="2529"/>
      <c r="AA439" s="2529">
        <f t="shared" si="26"/>
        <v>0</v>
      </c>
      <c r="AB439" s="2529"/>
      <c r="AC439" s="2529"/>
      <c r="AD439" s="2529"/>
      <c r="AE439" s="2529"/>
      <c r="AF439" s="2569">
        <f t="shared" si="23"/>
        <v>0</v>
      </c>
      <c r="AG439" s="2569"/>
      <c r="AH439" s="2569"/>
      <c r="AI439" s="2569"/>
      <c r="AJ439" s="2569"/>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29">
        <f t="shared" si="24"/>
        <v>0</v>
      </c>
      <c r="R440" s="2529"/>
      <c r="S440" s="2529"/>
      <c r="T440" s="2529"/>
      <c r="U440" s="2529"/>
      <c r="V440" s="2529">
        <f t="shared" si="25"/>
        <v>0</v>
      </c>
      <c r="W440" s="2529"/>
      <c r="X440" s="2529"/>
      <c r="Y440" s="2529"/>
      <c r="Z440" s="2529"/>
      <c r="AA440" s="2529">
        <f t="shared" si="26"/>
        <v>0</v>
      </c>
      <c r="AB440" s="2529"/>
      <c r="AC440" s="2529"/>
      <c r="AD440" s="2529"/>
      <c r="AE440" s="2529"/>
      <c r="AF440" s="2569">
        <f t="shared" si="23"/>
        <v>0</v>
      </c>
      <c r="AG440" s="2569"/>
      <c r="AH440" s="2569"/>
      <c r="AI440" s="2569"/>
      <c r="AJ440" s="2569"/>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29">
        <f t="shared" si="24"/>
        <v>0</v>
      </c>
      <c r="R441" s="2529"/>
      <c r="S441" s="2529"/>
      <c r="T441" s="2529"/>
      <c r="U441" s="2529"/>
      <c r="V441" s="2529">
        <f t="shared" si="25"/>
        <v>0</v>
      </c>
      <c r="W441" s="2529"/>
      <c r="X441" s="2529"/>
      <c r="Y441" s="2529"/>
      <c r="Z441" s="2529"/>
      <c r="AA441" s="2529">
        <f t="shared" si="26"/>
        <v>0</v>
      </c>
      <c r="AB441" s="2529"/>
      <c r="AC441" s="2529"/>
      <c r="AD441" s="2529"/>
      <c r="AE441" s="2529"/>
      <c r="AF441" s="2569">
        <f t="shared" si="23"/>
        <v>0</v>
      </c>
      <c r="AG441" s="2569"/>
      <c r="AH441" s="2569"/>
      <c r="AI441" s="2569"/>
      <c r="AJ441" s="2569"/>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29">
        <f t="shared" si="24"/>
        <v>0</v>
      </c>
      <c r="R442" s="2529"/>
      <c r="S442" s="2529"/>
      <c r="T442" s="2529"/>
      <c r="U442" s="2529"/>
      <c r="V442" s="2529">
        <f t="shared" si="25"/>
        <v>0</v>
      </c>
      <c r="W442" s="2529"/>
      <c r="X442" s="2529"/>
      <c r="Y442" s="2529"/>
      <c r="Z442" s="2529"/>
      <c r="AA442" s="2529">
        <f t="shared" si="26"/>
        <v>0</v>
      </c>
      <c r="AB442" s="2529"/>
      <c r="AC442" s="2529"/>
      <c r="AD442" s="2529"/>
      <c r="AE442" s="2529"/>
      <c r="AF442" s="2569">
        <f t="shared" si="23"/>
        <v>0</v>
      </c>
      <c r="AG442" s="2569"/>
      <c r="AH442" s="2569"/>
      <c r="AI442" s="2569"/>
      <c r="AJ442" s="2569"/>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29">
        <f t="shared" si="24"/>
        <v>0</v>
      </c>
      <c r="R443" s="2529"/>
      <c r="S443" s="2529"/>
      <c r="T443" s="2529"/>
      <c r="U443" s="2529"/>
      <c r="V443" s="2529">
        <f t="shared" si="25"/>
        <v>0</v>
      </c>
      <c r="W443" s="2529"/>
      <c r="X443" s="2529"/>
      <c r="Y443" s="2529"/>
      <c r="Z443" s="2529"/>
      <c r="AA443" s="2529">
        <f t="shared" si="26"/>
        <v>0</v>
      </c>
      <c r="AB443" s="2529"/>
      <c r="AC443" s="2529"/>
      <c r="AD443" s="2529"/>
      <c r="AE443" s="2529"/>
      <c r="AF443" s="2569">
        <f t="shared" si="23"/>
        <v>0</v>
      </c>
      <c r="AG443" s="2569"/>
      <c r="AH443" s="2569"/>
      <c r="AI443" s="2569"/>
      <c r="AJ443" s="2569"/>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29">
        <f>SUM(Q432:U443)</f>
        <v>0</v>
      </c>
      <c r="R444" s="2529"/>
      <c r="S444" s="2529"/>
      <c r="T444" s="2529"/>
      <c r="U444" s="2529"/>
      <c r="V444" s="2529">
        <f>SUM(V432:Z443)</f>
        <v>0</v>
      </c>
      <c r="W444" s="2529"/>
      <c r="X444" s="2529"/>
      <c r="Y444" s="2529"/>
      <c r="Z444" s="2529"/>
      <c r="AA444" s="2529">
        <f>SUM(AA432:AE443)</f>
        <v>0</v>
      </c>
      <c r="AB444" s="2529"/>
      <c r="AC444" s="2529"/>
      <c r="AD444" s="2529"/>
      <c r="AE444" s="2529"/>
      <c r="AF444" s="2529">
        <f>SUM(AF432:AJ443)</f>
        <v>0</v>
      </c>
      <c r="AG444" s="2529"/>
      <c r="AH444" s="2529"/>
      <c r="AI444" s="2529"/>
      <c r="AJ444" s="2529"/>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29"/>
      <c r="R445" s="2529"/>
      <c r="S445" s="2529"/>
      <c r="T445" s="2529"/>
      <c r="U445" s="2529"/>
      <c r="V445" s="2569"/>
      <c r="W445" s="2569"/>
      <c r="X445" s="2569"/>
      <c r="Y445" s="2569"/>
      <c r="Z445" s="2569"/>
      <c r="AA445" s="2529"/>
      <c r="AB445" s="2529"/>
      <c r="AC445" s="2529"/>
      <c r="AD445" s="2529"/>
      <c r="AE445" s="2529"/>
      <c r="AF445" s="2569"/>
      <c r="AG445" s="2569"/>
      <c r="AH445" s="2569"/>
      <c r="AI445" s="2569"/>
      <c r="AJ445" s="2569"/>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37">
        <f>SUM(Q445)</f>
        <v>0</v>
      </c>
      <c r="R446" s="2537"/>
      <c r="S446" s="2537"/>
      <c r="T446" s="2537"/>
      <c r="U446" s="2537"/>
      <c r="V446" s="2537">
        <f>SUM(V445)</f>
        <v>0</v>
      </c>
      <c r="W446" s="2537"/>
      <c r="X446" s="2537"/>
      <c r="Y446" s="2537"/>
      <c r="Z446" s="2537"/>
      <c r="AA446" s="2537">
        <f>SUM(AA445)</f>
        <v>0</v>
      </c>
      <c r="AB446" s="2537"/>
      <c r="AC446" s="2537"/>
      <c r="AD446" s="2537"/>
      <c r="AE446" s="2537"/>
      <c r="AF446" s="2537">
        <f>SUM(AF445)</f>
        <v>0</v>
      </c>
      <c r="AG446" s="2537"/>
      <c r="AH446" s="2537"/>
      <c r="AI446" s="2537"/>
      <c r="AJ446" s="2537"/>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531" t="s">
        <v>329</v>
      </c>
      <c r="Z449" s="2531"/>
      <c r="AA449" s="2531"/>
      <c r="AB449" s="2531"/>
      <c r="AC449" s="2531"/>
      <c r="AD449" s="2532"/>
      <c r="AE449" s="1874"/>
      <c r="AF449" s="2555"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29"/>
      <c r="Z451" s="2529"/>
      <c r="AA451" s="2529"/>
      <c r="AB451" s="2529"/>
      <c r="AC451" s="2529"/>
      <c r="AD451" s="2529"/>
      <c r="AE451" s="1393"/>
      <c r="AF451" s="2529"/>
      <c r="AG451" s="2529"/>
      <c r="AH451" s="2529"/>
      <c r="AI451" s="2529"/>
      <c r="AJ451" s="2529"/>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29"/>
      <c r="Z452" s="2529"/>
      <c r="AA452" s="2529"/>
      <c r="AB452" s="2529"/>
      <c r="AC452" s="2529"/>
      <c r="AD452" s="2529"/>
      <c r="AE452" s="1393"/>
      <c r="AF452" s="2529"/>
      <c r="AG452" s="2529"/>
      <c r="AH452" s="2529"/>
      <c r="AI452" s="2529"/>
      <c r="AJ452" s="2529"/>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29"/>
      <c r="Z453" s="2529"/>
      <c r="AA453" s="2529"/>
      <c r="AB453" s="2529"/>
      <c r="AC453" s="2529"/>
      <c r="AD453" s="2529"/>
      <c r="AE453" s="1393"/>
      <c r="AF453" s="2529"/>
      <c r="AG453" s="2529"/>
      <c r="AH453" s="2529"/>
      <c r="AI453" s="2529"/>
      <c r="AJ453" s="2529"/>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29">
        <f>+Y450</f>
        <v>0</v>
      </c>
      <c r="Z454" s="2529"/>
      <c r="AA454" s="2529"/>
      <c r="AB454" s="2529"/>
      <c r="AC454" s="2529"/>
      <c r="AD454" s="2529"/>
      <c r="AE454" s="1393"/>
      <c r="AF454" s="2529">
        <f>+AF450</f>
        <v>0</v>
      </c>
      <c r="AG454" s="2529"/>
      <c r="AH454" s="2529"/>
      <c r="AI454" s="2529"/>
      <c r="AJ454" s="2529"/>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29">
        <f>SUM(Y456:AC457)</f>
        <v>0</v>
      </c>
      <c r="Z455" s="2529"/>
      <c r="AA455" s="2529"/>
      <c r="AB455" s="2529"/>
      <c r="AC455" s="2529"/>
      <c r="AD455" s="2529"/>
      <c r="AE455" s="1393"/>
      <c r="AF455" s="2529">
        <f>SUM(AF456:AJ457)</f>
        <v>0</v>
      </c>
      <c r="AG455" s="2529"/>
      <c r="AH455" s="2529"/>
      <c r="AI455" s="2529"/>
      <c r="AJ455" s="2529"/>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29"/>
      <c r="Z456" s="2529"/>
      <c r="AA456" s="2529"/>
      <c r="AB456" s="2529"/>
      <c r="AC456" s="2529"/>
      <c r="AD456" s="2529"/>
      <c r="AE456" s="1393"/>
      <c r="AF456" s="2529"/>
      <c r="AG456" s="2529"/>
      <c r="AH456" s="2529"/>
      <c r="AI456" s="2529"/>
      <c r="AJ456" s="2529"/>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29"/>
      <c r="Z457" s="2529"/>
      <c r="AA457" s="2529"/>
      <c r="AB457" s="2529"/>
      <c r="AC457" s="2529"/>
      <c r="AD457" s="2529"/>
      <c r="AE457" s="1393"/>
      <c r="AF457" s="2529"/>
      <c r="AG457" s="2529"/>
      <c r="AH457" s="2529"/>
      <c r="AI457" s="2529"/>
      <c r="AJ457" s="2529"/>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37">
        <f>Y450+Y455</f>
        <v>0</v>
      </c>
      <c r="Z458" s="2537"/>
      <c r="AA458" s="2537"/>
      <c r="AB458" s="2537"/>
      <c r="AC458" s="2537"/>
      <c r="AD458" s="2537"/>
      <c r="AE458" s="1399"/>
      <c r="AF458" s="2537">
        <f>AF450+AF455</f>
        <v>0</v>
      </c>
      <c r="AG458" s="2537"/>
      <c r="AH458" s="2537"/>
      <c r="AI458" s="2537"/>
      <c r="AJ458" s="2537"/>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531" t="s">
        <v>329</v>
      </c>
      <c r="Z461" s="2531"/>
      <c r="AA461" s="2531"/>
      <c r="AB461" s="2531"/>
      <c r="AC461" s="2531"/>
      <c r="AD461" s="2532"/>
      <c r="AE461" s="1874"/>
      <c r="AF461" s="2555"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29">
        <f t="shared" ref="Y463:Y469" si="28">+SUMIF(CDSPS_TK,AM463,CDSPS_CKC)</f>
        <v>0</v>
      </c>
      <c r="Z463" s="2529"/>
      <c r="AA463" s="2529"/>
      <c r="AB463" s="2529"/>
      <c r="AC463" s="2529"/>
      <c r="AD463" s="2529"/>
      <c r="AE463" s="1393"/>
      <c r="AF463" s="2529">
        <f t="shared" ref="AF463:AF469" si="29">+SUMIF(CDSPS_TK,AM463,CDSPS_DKC)</f>
        <v>0</v>
      </c>
      <c r="AG463" s="2529"/>
      <c r="AH463" s="2529"/>
      <c r="AI463" s="2529"/>
      <c r="AJ463" s="2529"/>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29">
        <f t="shared" si="28"/>
        <v>0</v>
      </c>
      <c r="Z464" s="2529"/>
      <c r="AA464" s="2529"/>
      <c r="AB464" s="2529"/>
      <c r="AC464" s="2529"/>
      <c r="AD464" s="2529"/>
      <c r="AE464" s="1393"/>
      <c r="AF464" s="2529">
        <f t="shared" si="29"/>
        <v>0</v>
      </c>
      <c r="AG464" s="2529"/>
      <c r="AH464" s="2529"/>
      <c r="AI464" s="2529"/>
      <c r="AJ464" s="2529"/>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29">
        <f t="shared" si="28"/>
        <v>0</v>
      </c>
      <c r="Z465" s="2529"/>
      <c r="AA465" s="2529"/>
      <c r="AB465" s="2529"/>
      <c r="AC465" s="2529"/>
      <c r="AD465" s="2529"/>
      <c r="AE465" s="1393"/>
      <c r="AF465" s="2529">
        <f t="shared" si="29"/>
        <v>0</v>
      </c>
      <c r="AG465" s="2529"/>
      <c r="AH465" s="2529"/>
      <c r="AI465" s="2529"/>
      <c r="AJ465" s="2529"/>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29">
        <f t="shared" si="28"/>
        <v>0</v>
      </c>
      <c r="Z466" s="2529"/>
      <c r="AA466" s="2529"/>
      <c r="AB466" s="2529"/>
      <c r="AC466" s="2529"/>
      <c r="AD466" s="2529"/>
      <c r="AE466" s="1393"/>
      <c r="AF466" s="2529">
        <f t="shared" si="29"/>
        <v>0</v>
      </c>
      <c r="AG466" s="2529"/>
      <c r="AH466" s="2529"/>
      <c r="AI466" s="2529"/>
      <c r="AJ466" s="2529"/>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29">
        <f t="shared" si="28"/>
        <v>0</v>
      </c>
      <c r="Z467" s="2529"/>
      <c r="AA467" s="2529"/>
      <c r="AB467" s="2529"/>
      <c r="AC467" s="2529"/>
      <c r="AD467" s="2529"/>
      <c r="AE467" s="1393"/>
      <c r="AF467" s="2529">
        <f t="shared" si="29"/>
        <v>0</v>
      </c>
      <c r="AG467" s="2529"/>
      <c r="AH467" s="2529"/>
      <c r="AI467" s="2529"/>
      <c r="AJ467" s="2529"/>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29">
        <f t="shared" si="28"/>
        <v>0</v>
      </c>
      <c r="Z468" s="2529"/>
      <c r="AA468" s="2529"/>
      <c r="AB468" s="2529"/>
      <c r="AC468" s="2529"/>
      <c r="AD468" s="2529"/>
      <c r="AE468" s="1393"/>
      <c r="AF468" s="2529">
        <f t="shared" si="29"/>
        <v>0</v>
      </c>
      <c r="AG468" s="2529"/>
      <c r="AH468" s="2529"/>
      <c r="AI468" s="2529"/>
      <c r="AJ468" s="2529"/>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29">
        <f t="shared" si="28"/>
        <v>0</v>
      </c>
      <c r="Z469" s="2529"/>
      <c r="AA469" s="2529"/>
      <c r="AB469" s="2529"/>
      <c r="AC469" s="2529"/>
      <c r="AD469" s="2529"/>
      <c r="AE469" s="1393"/>
      <c r="AF469" s="2529">
        <f t="shared" si="29"/>
        <v>0</v>
      </c>
      <c r="AG469" s="2529"/>
      <c r="AH469" s="2529"/>
      <c r="AI469" s="2529"/>
      <c r="AJ469" s="2529"/>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29">
        <f>SUM(Y463:AC469)</f>
        <v>0</v>
      </c>
      <c r="Z470" s="2529"/>
      <c r="AA470" s="2529"/>
      <c r="AB470" s="2529"/>
      <c r="AC470" s="2529"/>
      <c r="AD470" s="2529"/>
      <c r="AE470" s="1393"/>
      <c r="AF470" s="2529">
        <f>SUM(AF463:AJ469)</f>
        <v>0</v>
      </c>
      <c r="AG470" s="2529"/>
      <c r="AH470" s="2529"/>
      <c r="AI470" s="2529"/>
      <c r="AJ470" s="2529"/>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21">
        <f>SUM(Y472:AC473)</f>
        <v>0</v>
      </c>
      <c r="Z471" s="2521"/>
      <c r="AA471" s="2521"/>
      <c r="AB471" s="2521"/>
      <c r="AC471" s="2521"/>
      <c r="AD471" s="1377"/>
      <c r="AE471" s="1377"/>
      <c r="AF471" s="2521">
        <f>SUM(AF472:AJ473)</f>
        <v>0</v>
      </c>
      <c r="AG471" s="2521"/>
      <c r="AH471" s="2521"/>
      <c r="AI471" s="2521"/>
      <c r="AJ471" s="2521"/>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21"/>
      <c r="Z472" s="2521"/>
      <c r="AA472" s="2521"/>
      <c r="AB472" s="2521"/>
      <c r="AC472" s="2521"/>
      <c r="AD472" s="2521"/>
      <c r="AE472" s="1377"/>
      <c r="AF472" s="2521"/>
      <c r="AG472" s="2521"/>
      <c r="AH472" s="2521"/>
      <c r="AI472" s="2521"/>
      <c r="AJ472" s="2521"/>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21"/>
      <c r="Z473" s="2521"/>
      <c r="AA473" s="2521"/>
      <c r="AB473" s="2521"/>
      <c r="AC473" s="2521"/>
      <c r="AD473" s="2521"/>
      <c r="AE473" s="1377"/>
      <c r="AF473" s="2521"/>
      <c r="AG473" s="2521"/>
      <c r="AH473" s="2521"/>
      <c r="AI473" s="2521"/>
      <c r="AJ473" s="2521"/>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22"/>
      <c r="Z474" s="2522"/>
      <c r="AA474" s="2522"/>
      <c r="AB474" s="2522"/>
      <c r="AC474" s="2522"/>
      <c r="AD474" s="2522"/>
      <c r="AE474" s="1380"/>
      <c r="AF474" s="2522"/>
      <c r="AG474" s="2522"/>
      <c r="AH474" s="2522"/>
      <c r="AI474" s="2522"/>
      <c r="AJ474" s="2522"/>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531" t="s">
        <v>329</v>
      </c>
      <c r="Z477" s="2531"/>
      <c r="AA477" s="2531"/>
      <c r="AB477" s="2531"/>
      <c r="AC477" s="2531"/>
      <c r="AD477" s="2532"/>
      <c r="AE477" s="1874"/>
      <c r="AF477" s="2555"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29">
        <f>+SUMIF(CDSPS_TK,AM479,CDSPS_CKC)</f>
        <v>0</v>
      </c>
      <c r="Z479" s="2529"/>
      <c r="AA479" s="2529"/>
      <c r="AB479" s="2529"/>
      <c r="AC479" s="2529"/>
      <c r="AD479" s="2529"/>
      <c r="AE479" s="1393"/>
      <c r="AF479" s="2529">
        <f>+SUMIF(CDSPS_TK,AM479,CDSPS_DKC)</f>
        <v>0</v>
      </c>
      <c r="AG479" s="2529"/>
      <c r="AH479" s="2529"/>
      <c r="AI479" s="2529"/>
      <c r="AJ479" s="2529"/>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29"/>
      <c r="Z480" s="2529"/>
      <c r="AA480" s="2529"/>
      <c r="AB480" s="2529"/>
      <c r="AC480" s="2529"/>
      <c r="AD480" s="2529"/>
      <c r="AE480" s="1393"/>
      <c r="AF480" s="2529"/>
      <c r="AG480" s="2529"/>
      <c r="AH480" s="2529"/>
      <c r="AI480" s="2529"/>
      <c r="AJ480" s="2529"/>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29"/>
      <c r="Z481" s="2529"/>
      <c r="AA481" s="2529"/>
      <c r="AB481" s="2529"/>
      <c r="AC481" s="2529"/>
      <c r="AD481" s="2529"/>
      <c r="AE481" s="1393"/>
      <c r="AF481" s="2529"/>
      <c r="AG481" s="2529"/>
      <c r="AH481" s="2529"/>
      <c r="AI481" s="2529"/>
      <c r="AJ481" s="2529"/>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29">
        <f>SUM(Y479:AC481)</f>
        <v>0</v>
      </c>
      <c r="Z482" s="2529"/>
      <c r="AA482" s="2529"/>
      <c r="AB482" s="2529"/>
      <c r="AC482" s="2529"/>
      <c r="AD482" s="2529"/>
      <c r="AE482" s="1393"/>
      <c r="AF482" s="2529">
        <f>SUM(AF479:AJ481)</f>
        <v>0</v>
      </c>
      <c r="AG482" s="2529"/>
      <c r="AH482" s="2529"/>
      <c r="AI482" s="2529"/>
      <c r="AJ482" s="2529"/>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21"/>
      <c r="Z483" s="2521"/>
      <c r="AA483" s="2521"/>
      <c r="AB483" s="2521"/>
      <c r="AC483" s="2521"/>
      <c r="AD483" s="2521"/>
      <c r="AE483" s="1377"/>
      <c r="AF483" s="2521"/>
      <c r="AG483" s="2521"/>
      <c r="AH483" s="2521"/>
      <c r="AI483" s="2521"/>
      <c r="AJ483" s="2521"/>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22"/>
      <c r="Z484" s="2522"/>
      <c r="AA484" s="2522"/>
      <c r="AB484" s="2522"/>
      <c r="AC484" s="2522"/>
      <c r="AD484" s="2522"/>
      <c r="AE484" s="1380"/>
      <c r="AF484" s="2522"/>
      <c r="AG484" s="2522"/>
      <c r="AH484" s="2522"/>
      <c r="AI484" s="2522"/>
      <c r="AJ484" s="2522"/>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531" t="s">
        <v>329</v>
      </c>
      <c r="Z487" s="2531"/>
      <c r="AA487" s="2531"/>
      <c r="AB487" s="2531"/>
      <c r="AC487" s="2531"/>
      <c r="AD487" s="2532"/>
      <c r="AE487" s="1874"/>
      <c r="AF487" s="2555"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21"/>
      <c r="O489" s="2521"/>
      <c r="P489" s="2521"/>
      <c r="Q489" s="2521"/>
      <c r="R489" s="2521"/>
      <c r="S489" s="2521"/>
      <c r="T489" s="2521"/>
      <c r="U489" s="2521"/>
      <c r="V489" s="1377"/>
      <c r="W489" s="1377"/>
      <c r="X489" s="1377"/>
      <c r="Y489" s="2529"/>
      <c r="Z489" s="2529"/>
      <c r="AA489" s="2529"/>
      <c r="AB489" s="2529"/>
      <c r="AC489" s="2529"/>
      <c r="AD489" s="2529"/>
      <c r="AE489" s="1393"/>
      <c r="AF489" s="2529"/>
      <c r="AG489" s="2529"/>
      <c r="AH489" s="2529"/>
      <c r="AI489" s="2529"/>
      <c r="AJ489" s="2529"/>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21"/>
      <c r="O490" s="2521"/>
      <c r="P490" s="2521"/>
      <c r="Q490" s="2521"/>
      <c r="R490" s="2521"/>
      <c r="S490" s="2521"/>
      <c r="T490" s="2521"/>
      <c r="U490" s="2521"/>
      <c r="V490" s="1377"/>
      <c r="W490" s="1377"/>
      <c r="X490" s="1377"/>
      <c r="Y490" s="2529"/>
      <c r="Z490" s="2529"/>
      <c r="AA490" s="2529"/>
      <c r="AB490" s="2529"/>
      <c r="AC490" s="2529"/>
      <c r="AD490" s="2529"/>
      <c r="AE490" s="1393"/>
      <c r="AF490" s="2529"/>
      <c r="AG490" s="2529"/>
      <c r="AH490" s="2529"/>
      <c r="AI490" s="2529"/>
      <c r="AJ490" s="2529"/>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21"/>
      <c r="O491" s="2521"/>
      <c r="P491" s="2521"/>
      <c r="Q491" s="2521"/>
      <c r="R491" s="2521"/>
      <c r="S491" s="2521"/>
      <c r="T491" s="2521"/>
      <c r="U491" s="2521"/>
      <c r="V491" s="1377"/>
      <c r="W491" s="1377"/>
      <c r="X491" s="1377"/>
      <c r="Y491" s="2529"/>
      <c r="Z491" s="2529"/>
      <c r="AA491" s="2529"/>
      <c r="AB491" s="2529"/>
      <c r="AC491" s="2529"/>
      <c r="AD491" s="2529"/>
      <c r="AE491" s="1393"/>
      <c r="AF491" s="2529"/>
      <c r="AG491" s="2529"/>
      <c r="AH491" s="2529"/>
      <c r="AI491" s="2529"/>
      <c r="AJ491" s="2529"/>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21"/>
      <c r="O492" s="2521"/>
      <c r="P492" s="2521"/>
      <c r="Q492" s="2521"/>
      <c r="R492" s="2521"/>
      <c r="S492" s="2521"/>
      <c r="T492" s="2521"/>
      <c r="U492" s="2521"/>
      <c r="V492" s="1377"/>
      <c r="W492" s="1377"/>
      <c r="X492" s="1377"/>
      <c r="Y492" s="2529"/>
      <c r="Z492" s="2529"/>
      <c r="AA492" s="2529"/>
      <c r="AB492" s="2529"/>
      <c r="AC492" s="2529"/>
      <c r="AD492" s="2529"/>
      <c r="AE492" s="1393"/>
      <c r="AF492" s="2529"/>
      <c r="AG492" s="2529"/>
      <c r="AH492" s="2529"/>
      <c r="AI492" s="2529"/>
      <c r="AJ492" s="2529"/>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21"/>
      <c r="O493" s="2521"/>
      <c r="P493" s="2521"/>
      <c r="Q493" s="2521"/>
      <c r="R493" s="2521"/>
      <c r="S493" s="2521"/>
      <c r="T493" s="2521"/>
      <c r="U493" s="2521"/>
      <c r="V493" s="1377"/>
      <c r="W493" s="1377"/>
      <c r="X493" s="1377"/>
      <c r="Y493" s="2529"/>
      <c r="Z493" s="2529"/>
      <c r="AA493" s="2529"/>
      <c r="AB493" s="2529"/>
      <c r="AC493" s="2529"/>
      <c r="AD493" s="2529"/>
      <c r="AE493" s="1393"/>
      <c r="AF493" s="2529"/>
      <c r="AG493" s="2529"/>
      <c r="AH493" s="2529"/>
      <c r="AI493" s="2529"/>
      <c r="AJ493" s="2529"/>
      <c r="AK493" s="1379"/>
      <c r="AL493" s="1453">
        <v>0</v>
      </c>
      <c r="AM493" s="1456"/>
      <c r="AN493" s="326"/>
    </row>
    <row r="494" spans="2:40" s="311" customFormat="1" ht="24" customHeight="1" x14ac:dyDescent="0.4">
      <c r="C494" s="2539" t="s">
        <v>2932</v>
      </c>
      <c r="D494" s="2540"/>
      <c r="E494" s="2540"/>
      <c r="F494" s="2540"/>
      <c r="G494" s="2541"/>
      <c r="H494" s="2541"/>
      <c r="I494" s="2541"/>
      <c r="J494" s="2541"/>
      <c r="K494" s="2541"/>
      <c r="L494" s="2541"/>
      <c r="M494" s="1377"/>
      <c r="N494" s="2521"/>
      <c r="O494" s="2521"/>
      <c r="P494" s="2521"/>
      <c r="Q494" s="2521"/>
      <c r="R494" s="2521"/>
      <c r="S494" s="2521"/>
      <c r="T494" s="2521"/>
      <c r="U494" s="2521"/>
      <c r="V494" s="1377"/>
      <c r="W494" s="1377"/>
      <c r="X494" s="1377"/>
      <c r="Y494" s="2529"/>
      <c r="Z494" s="2529"/>
      <c r="AA494" s="2529"/>
      <c r="AB494" s="2529"/>
      <c r="AC494" s="2529"/>
      <c r="AD494" s="2529"/>
      <c r="AE494" s="1393"/>
      <c r="AF494" s="2529"/>
      <c r="AG494" s="2529"/>
      <c r="AH494" s="2529"/>
      <c r="AI494" s="2529"/>
      <c r="AJ494" s="2529"/>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21"/>
      <c r="O495" s="2521"/>
      <c r="P495" s="2521"/>
      <c r="Q495" s="2521"/>
      <c r="R495" s="2521"/>
      <c r="S495" s="2521"/>
      <c r="T495" s="2521"/>
      <c r="U495" s="2521"/>
      <c r="V495" s="1377"/>
      <c r="W495" s="1377"/>
      <c r="X495" s="1377"/>
      <c r="Y495" s="2529"/>
      <c r="Z495" s="2529"/>
      <c r="AA495" s="2529"/>
      <c r="AB495" s="2529"/>
      <c r="AC495" s="2529"/>
      <c r="AD495" s="1393"/>
      <c r="AE495" s="1393"/>
      <c r="AF495" s="2529"/>
      <c r="AG495" s="2529"/>
      <c r="AH495" s="2529"/>
      <c r="AI495" s="2529"/>
      <c r="AJ495" s="2529"/>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87" t="s">
        <v>2938</v>
      </c>
      <c r="W534" s="2587"/>
      <c r="X534" s="2587"/>
      <c r="Y534" s="2587"/>
      <c r="Z534" s="2587"/>
      <c r="AA534" s="2587" t="s">
        <v>2939</v>
      </c>
      <c r="AB534" s="2587"/>
      <c r="AC534" s="2587"/>
      <c r="AD534" s="2587"/>
      <c r="AE534" s="2587"/>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36"/>
      <c r="R535" s="2536"/>
      <c r="S535" s="2536"/>
      <c r="T535" s="2536"/>
      <c r="U535" s="2536"/>
      <c r="V535" s="2535"/>
      <c r="W535" s="2535"/>
      <c r="X535" s="2535"/>
      <c r="Y535" s="2535"/>
      <c r="Z535" s="2535"/>
      <c r="AA535" s="2536"/>
      <c r="AB535" s="2536"/>
      <c r="AC535" s="2536"/>
      <c r="AD535" s="2536"/>
      <c r="AE535" s="2536"/>
      <c r="AF535" s="2535"/>
      <c r="AG535" s="2535"/>
      <c r="AH535" s="2535"/>
      <c r="AI535" s="2535"/>
      <c r="AJ535" s="2535"/>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29">
        <f>+VLOOKUP(AM536,Bang_CDSPS,3,0)</f>
        <v>0</v>
      </c>
      <c r="R536" s="2529"/>
      <c r="S536" s="2529"/>
      <c r="T536" s="2529"/>
      <c r="U536" s="2529"/>
      <c r="V536" s="2529">
        <f>+VLOOKUP(AM536,Bang_CDSPS,5,0)</f>
        <v>0</v>
      </c>
      <c r="W536" s="2529"/>
      <c r="X536" s="2529"/>
      <c r="Y536" s="2529"/>
      <c r="Z536" s="2529"/>
      <c r="AA536" s="2529">
        <f>+VLOOKUP(AM536,Bang_CDSPS,6,0)</f>
        <v>0</v>
      </c>
      <c r="AB536" s="2529"/>
      <c r="AC536" s="2529"/>
      <c r="AD536" s="2529"/>
      <c r="AE536" s="2529"/>
      <c r="AF536" s="2569">
        <f t="shared" ref="AF536:AF539" si="32">+Q536+V536-AA536</f>
        <v>0</v>
      </c>
      <c r="AG536" s="2569"/>
      <c r="AH536" s="2569"/>
      <c r="AI536" s="2569"/>
      <c r="AJ536" s="2569"/>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29">
        <f>+VLOOKUP(AM537,Bang_CDSPS,3,0)</f>
        <v>0</v>
      </c>
      <c r="R537" s="2529"/>
      <c r="S537" s="2529"/>
      <c r="T537" s="2529"/>
      <c r="U537" s="2529"/>
      <c r="V537" s="2529">
        <f>+VLOOKUP(AM537,Bang_CDSPS,5,0)</f>
        <v>0</v>
      </c>
      <c r="W537" s="2529"/>
      <c r="X537" s="2529"/>
      <c r="Y537" s="2529"/>
      <c r="Z537" s="2529"/>
      <c r="AA537" s="2529">
        <f>+VLOOKUP(AM537,Bang_CDSPS,6,0)</f>
        <v>0</v>
      </c>
      <c r="AB537" s="2529"/>
      <c r="AC537" s="2529"/>
      <c r="AD537" s="2529"/>
      <c r="AE537" s="2529"/>
      <c r="AF537" s="2569">
        <f t="shared" si="32"/>
        <v>0</v>
      </c>
      <c r="AG537" s="2569"/>
      <c r="AH537" s="2569"/>
      <c r="AI537" s="2569"/>
      <c r="AJ537" s="2569"/>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29">
        <f>+VLOOKUP(AM538,Bang_CDSPS,3,0)</f>
        <v>0</v>
      </c>
      <c r="R538" s="2529"/>
      <c r="S538" s="2529"/>
      <c r="T538" s="2529"/>
      <c r="U538" s="2529"/>
      <c r="V538" s="2529">
        <f>+VLOOKUP(AM538,Bang_CDSPS,5,0)</f>
        <v>0</v>
      </c>
      <c r="W538" s="2529"/>
      <c r="X538" s="2529"/>
      <c r="Y538" s="2529"/>
      <c r="Z538" s="2529"/>
      <c r="AA538" s="2529">
        <f>+VLOOKUP(AM538,Bang_CDSPS,6,0)</f>
        <v>0</v>
      </c>
      <c r="AB538" s="2529"/>
      <c r="AC538" s="2529"/>
      <c r="AD538" s="2529"/>
      <c r="AE538" s="2529"/>
      <c r="AF538" s="2569">
        <f t="shared" si="32"/>
        <v>0</v>
      </c>
      <c r="AG538" s="2569"/>
      <c r="AH538" s="2569"/>
      <c r="AI538" s="2569"/>
      <c r="AJ538" s="2569"/>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29">
        <f>+VLOOKUP(AM539,Bang_CDSPS,3,0)</f>
        <v>0</v>
      </c>
      <c r="R539" s="2529"/>
      <c r="S539" s="2529"/>
      <c r="T539" s="2529"/>
      <c r="U539" s="2529"/>
      <c r="V539" s="2529">
        <f>+VLOOKUP(AM539,Bang_CDSPS,5,0)</f>
        <v>0</v>
      </c>
      <c r="W539" s="2529"/>
      <c r="X539" s="2529"/>
      <c r="Y539" s="2529"/>
      <c r="Z539" s="2529"/>
      <c r="AA539" s="2529">
        <f>+VLOOKUP(AM539,Bang_CDSPS,6,0)</f>
        <v>0</v>
      </c>
      <c r="AB539" s="2529"/>
      <c r="AC539" s="2529"/>
      <c r="AD539" s="2529"/>
      <c r="AE539" s="2529"/>
      <c r="AF539" s="2569">
        <f t="shared" si="32"/>
        <v>0</v>
      </c>
      <c r="AG539" s="2569"/>
      <c r="AH539" s="2569"/>
      <c r="AI539" s="2569"/>
      <c r="AJ539" s="2569"/>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29">
        <f>SUM(Q536:U539)</f>
        <v>0</v>
      </c>
      <c r="R540" s="2529"/>
      <c r="S540" s="2529"/>
      <c r="T540" s="2529"/>
      <c r="U540" s="2529"/>
      <c r="V540" s="2529">
        <f t="shared" ref="V540" si="33">SUM(V536:Z539)</f>
        <v>0</v>
      </c>
      <c r="W540" s="2529"/>
      <c r="X540" s="2529"/>
      <c r="Y540" s="2529"/>
      <c r="Z540" s="2529"/>
      <c r="AA540" s="2529">
        <f t="shared" ref="AA540" si="34">SUM(AA536:AE539)</f>
        <v>0</v>
      </c>
      <c r="AB540" s="2529"/>
      <c r="AC540" s="2529"/>
      <c r="AD540" s="2529"/>
      <c r="AE540" s="2529"/>
      <c r="AF540" s="2529">
        <f t="shared" ref="AF540" si="35">SUM(AF536:AJ539)</f>
        <v>0</v>
      </c>
      <c r="AG540" s="2529"/>
      <c r="AH540" s="2529"/>
      <c r="AI540" s="2529"/>
      <c r="AJ540" s="2529"/>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22"/>
      <c r="Z541" s="2522"/>
      <c r="AA541" s="2522"/>
      <c r="AB541" s="2522"/>
      <c r="AC541" s="2522"/>
      <c r="AD541" s="1380"/>
      <c r="AE541" s="1380"/>
      <c r="AF541" s="2522"/>
      <c r="AG541" s="2522"/>
      <c r="AH541" s="2522"/>
      <c r="AI541" s="2522"/>
      <c r="AJ541" s="2522"/>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555"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36"/>
      <c r="Z545" s="2536"/>
      <c r="AA545" s="2536"/>
      <c r="AB545" s="2536"/>
      <c r="AC545" s="2536"/>
      <c r="AD545" s="2536"/>
      <c r="AE545" s="1375"/>
      <c r="AF545" s="2536"/>
      <c r="AG545" s="2536"/>
      <c r="AH545" s="2536"/>
      <c r="AI545" s="2536"/>
      <c r="AJ545" s="2536"/>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21"/>
      <c r="Z546" s="2521"/>
      <c r="AA546" s="2521"/>
      <c r="AB546" s="2521"/>
      <c r="AC546" s="2521"/>
      <c r="AD546" s="2521"/>
      <c r="AE546" s="1377"/>
      <c r="AF546" s="2521"/>
      <c r="AG546" s="2521"/>
      <c r="AH546" s="2521"/>
      <c r="AI546" s="2521"/>
      <c r="AJ546" s="2521"/>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21"/>
      <c r="Z547" s="2521"/>
      <c r="AA547" s="2521"/>
      <c r="AB547" s="2521"/>
      <c r="AC547" s="2521"/>
      <c r="AD547" s="2521"/>
      <c r="AE547" s="1377"/>
      <c r="AF547" s="2521"/>
      <c r="AG547" s="2521"/>
      <c r="AH547" s="2521"/>
      <c r="AI547" s="2521"/>
      <c r="AJ547" s="2521"/>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21"/>
      <c r="Z548" s="2521"/>
      <c r="AA548" s="2521"/>
      <c r="AB548" s="2521"/>
      <c r="AC548" s="2521"/>
      <c r="AD548" s="2521"/>
      <c r="AE548" s="1377"/>
      <c r="AF548" s="2521"/>
      <c r="AG548" s="2521"/>
      <c r="AH548" s="2521"/>
      <c r="AI548" s="2521"/>
      <c r="AJ548" s="2521"/>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21"/>
      <c r="Z549" s="2521"/>
      <c r="AA549" s="2521"/>
      <c r="AB549" s="2521"/>
      <c r="AC549" s="2521"/>
      <c r="AD549" s="2521"/>
      <c r="AE549" s="1377"/>
      <c r="AF549" s="2521"/>
      <c r="AG549" s="2521"/>
      <c r="AH549" s="2521"/>
      <c r="AI549" s="2521"/>
      <c r="AJ549" s="2521"/>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21"/>
      <c r="Z550" s="2521"/>
      <c r="AA550" s="2521"/>
      <c r="AB550" s="2521"/>
      <c r="AC550" s="2521"/>
      <c r="AD550" s="2521"/>
      <c r="AE550" s="1377"/>
      <c r="AF550" s="2521"/>
      <c r="AG550" s="2521"/>
      <c r="AH550" s="2521"/>
      <c r="AI550" s="2521"/>
      <c r="AJ550" s="2521"/>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60"/>
      <c r="Z551" s="2560"/>
      <c r="AA551" s="2560"/>
      <c r="AB551" s="2560"/>
      <c r="AC551" s="2560"/>
      <c r="AD551" s="2560"/>
      <c r="AE551" s="1395"/>
      <c r="AF551" s="2560"/>
      <c r="AG551" s="2560"/>
      <c r="AH551" s="2560"/>
      <c r="AI551" s="2560"/>
      <c r="AJ551" s="256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555"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36"/>
      <c r="Z553" s="2536"/>
      <c r="AA553" s="2536"/>
      <c r="AB553" s="2536"/>
      <c r="AC553" s="2536"/>
      <c r="AD553" s="2536"/>
      <c r="AE553" s="1375"/>
      <c r="AF553" s="2536"/>
      <c r="AG553" s="2536"/>
      <c r="AH553" s="2536"/>
      <c r="AI553" s="2536"/>
      <c r="AJ553" s="2536"/>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21"/>
      <c r="Z554" s="2521"/>
      <c r="AA554" s="2521"/>
      <c r="AB554" s="2521"/>
      <c r="AC554" s="2521"/>
      <c r="AD554" s="2521"/>
      <c r="AE554" s="1377"/>
      <c r="AF554" s="2521"/>
      <c r="AG554" s="2521"/>
      <c r="AH554" s="2521"/>
      <c r="AI554" s="2521"/>
      <c r="AJ554" s="2521"/>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22"/>
      <c r="Z555" s="2522"/>
      <c r="AA555" s="2522"/>
      <c r="AB555" s="2522"/>
      <c r="AC555" s="2522"/>
      <c r="AD555" s="1380"/>
      <c r="AE555" s="1380"/>
      <c r="AF555" s="2522"/>
      <c r="AG555" s="2522"/>
      <c r="AH555" s="2522"/>
      <c r="AI555" s="2522"/>
      <c r="AJ555" s="2522"/>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581" t="s">
        <v>332</v>
      </c>
      <c r="D560" s="2582"/>
      <c r="E560" s="2582"/>
      <c r="F560" s="2582"/>
      <c r="G560" s="2582"/>
      <c r="H560" s="2582"/>
      <c r="I560" s="2582"/>
      <c r="J560" s="2582"/>
      <c r="K560" s="2585" t="s">
        <v>1304</v>
      </c>
      <c r="L560" s="2585"/>
      <c r="M560" s="2585"/>
      <c r="N560" s="2585"/>
      <c r="O560" s="2585"/>
      <c r="P560" s="2585"/>
      <c r="Q560" s="2585"/>
      <c r="R560" s="2585"/>
      <c r="S560" s="2585"/>
      <c r="T560" s="2585"/>
      <c r="U560" s="2585"/>
      <c r="V560" s="2585"/>
      <c r="W560" s="2585"/>
      <c r="X560" s="2585"/>
      <c r="Y560" s="2585"/>
      <c r="Z560" s="2585"/>
      <c r="AA560" s="2585"/>
      <c r="AB560" s="2585"/>
      <c r="AC560" s="2585"/>
      <c r="AD560" s="2585"/>
      <c r="AE560" s="2585"/>
      <c r="AF560" s="2585"/>
      <c r="AG560" s="2585"/>
      <c r="AH560" s="2585"/>
      <c r="AI560" s="2585"/>
      <c r="AJ560" s="2585"/>
      <c r="AK560" s="2586"/>
      <c r="AL560" s="1453">
        <f>IF($AL$569&gt;0,1,0)</f>
        <v>0</v>
      </c>
      <c r="AM560" s="1456"/>
      <c r="AN560" s="326"/>
    </row>
    <row r="561" spans="3:40" s="311" customFormat="1" ht="30" customHeight="1" x14ac:dyDescent="0.4">
      <c r="C561" s="2583"/>
      <c r="D561" s="2584"/>
      <c r="E561" s="2584"/>
      <c r="F561" s="2584"/>
      <c r="G561" s="2584"/>
      <c r="H561" s="2584"/>
      <c r="I561" s="2584"/>
      <c r="J561" s="2584"/>
      <c r="K561" s="2577" t="s">
        <v>1124</v>
      </c>
      <c r="L561" s="2577"/>
      <c r="M561" s="2577"/>
      <c r="N561" s="2577" t="s">
        <v>1125</v>
      </c>
      <c r="O561" s="2577"/>
      <c r="P561" s="2577"/>
      <c r="Q561" s="2577" t="s">
        <v>1126</v>
      </c>
      <c r="R561" s="2577"/>
      <c r="S561" s="2577"/>
      <c r="T561" s="2577" t="s">
        <v>1305</v>
      </c>
      <c r="U561" s="2577"/>
      <c r="V561" s="2577"/>
      <c r="W561" s="2577" t="s">
        <v>1306</v>
      </c>
      <c r="X561" s="2577"/>
      <c r="Y561" s="2577"/>
      <c r="Z561" s="2577" t="s">
        <v>2946</v>
      </c>
      <c r="AA561" s="2577"/>
      <c r="AB561" s="2577"/>
      <c r="AC561" s="2577" t="s">
        <v>2947</v>
      </c>
      <c r="AD561" s="2577"/>
      <c r="AE561" s="2577"/>
      <c r="AF561" s="2577" t="s">
        <v>1307</v>
      </c>
      <c r="AG561" s="2577"/>
      <c r="AH561" s="2577"/>
      <c r="AI561" s="2577" t="s">
        <v>331</v>
      </c>
      <c r="AJ561" s="2577"/>
      <c r="AK561" s="2578"/>
      <c r="AL561" s="1453">
        <f>IF($AL$569&gt;0,1,0)</f>
        <v>0</v>
      </c>
      <c r="AM561" s="1456"/>
      <c r="AN561" s="317"/>
    </row>
    <row r="562" spans="3:40" s="323" customFormat="1" x14ac:dyDescent="0.4">
      <c r="C562" s="2579" t="s">
        <v>337</v>
      </c>
      <c r="D562" s="2580"/>
      <c r="E562" s="2580"/>
      <c r="F562" s="2580"/>
      <c r="G562" s="2536"/>
      <c r="H562" s="2536"/>
      <c r="I562" s="2536"/>
      <c r="J562" s="2536"/>
      <c r="K562" s="2575">
        <f>+VLOOKUP(K559,Bang_CDSPSNT,4,0)/1000</f>
        <v>0</v>
      </c>
      <c r="L562" s="2575"/>
      <c r="M562" s="2575"/>
      <c r="N562" s="2575">
        <f>+VLOOKUP(N559,Bang_CDSPSNT,4,0)/1000-VLOOKUP(N559,Bang_CDSPSNT,3,0)/1000</f>
        <v>0</v>
      </c>
      <c r="O562" s="2575"/>
      <c r="P562" s="2575"/>
      <c r="Q562" s="2575">
        <f>+VLOOKUP(Q559,Bang_CDSPSNT,4,0)/1000</f>
        <v>0</v>
      </c>
      <c r="R562" s="2575"/>
      <c r="S562" s="2575"/>
      <c r="T562" s="2575">
        <f>+VLOOKUP(T559,Bang_CDSPSNT,4,0)/1000</f>
        <v>0</v>
      </c>
      <c r="U562" s="2575"/>
      <c r="V562" s="2575"/>
      <c r="W562" s="2575">
        <f>+VLOOKUP(W559,Bang_CDSPSNT,4,0)/1000-VLOOKUP(W559,Bang_CDSPSNT,3,0)/1000</f>
        <v>0</v>
      </c>
      <c r="X562" s="2575"/>
      <c r="Y562" s="2575"/>
      <c r="Z562" s="2575">
        <f>+VLOOKUP(Z559,Bang_CDSPSNT,4,0)/1000-VLOOKUP(Z559,Bang_CDSPSNT,3,0)/1000</f>
        <v>0</v>
      </c>
      <c r="AA562" s="2575"/>
      <c r="AB562" s="2575"/>
      <c r="AC562" s="2575">
        <f>+VLOOKUP(AC559,Bang_CDSPSNT,4,0)/1000-VLOOKUP(AC559,Bang_CDSPSNT,3,0)/1000</f>
        <v>0</v>
      </c>
      <c r="AD562" s="2575"/>
      <c r="AE562" s="2575"/>
      <c r="AF562" s="2575">
        <f>+VLOOKUP(AF559,Bang_CDSPSNT,4,0)/1000</f>
        <v>0</v>
      </c>
      <c r="AG562" s="2575"/>
      <c r="AH562" s="2575"/>
      <c r="AI562" s="2575">
        <f>SUM(K562:AH562)</f>
        <v>0</v>
      </c>
      <c r="AJ562" s="2575"/>
      <c r="AK562" s="2576"/>
      <c r="AL562" s="1453">
        <f t="shared" ref="AL562:AL568" si="36">IF(SUM(K562:AK562)&gt;1,1,0)</f>
        <v>0</v>
      </c>
      <c r="AM562" s="1456"/>
      <c r="AN562" s="326"/>
    </row>
    <row r="563" spans="3:40" s="311" customFormat="1" x14ac:dyDescent="0.4">
      <c r="C563" s="2539" t="s">
        <v>2948</v>
      </c>
      <c r="D563" s="2574"/>
      <c r="E563" s="2574"/>
      <c r="F563" s="2574"/>
      <c r="G563" s="2521"/>
      <c r="H563" s="2521"/>
      <c r="I563" s="2521"/>
      <c r="J563" s="2521"/>
      <c r="K563" s="2569">
        <f>+VLOOKUP(K559,Bang_CDSPSNT,6,0)/1000</f>
        <v>0</v>
      </c>
      <c r="L563" s="2569"/>
      <c r="M563" s="2569"/>
      <c r="N563" s="2569">
        <v>0</v>
      </c>
      <c r="O563" s="2569"/>
      <c r="P563" s="2569"/>
      <c r="Q563" s="2569">
        <v>0</v>
      </c>
      <c r="R563" s="2569"/>
      <c r="S563" s="2569"/>
      <c r="T563" s="2569">
        <v>0</v>
      </c>
      <c r="U563" s="2569"/>
      <c r="V563" s="2569"/>
      <c r="W563" s="2569"/>
      <c r="X563" s="2569"/>
      <c r="Y563" s="2569"/>
      <c r="Z563" s="2569"/>
      <c r="AA563" s="2569"/>
      <c r="AB563" s="2569"/>
      <c r="AC563" s="2569"/>
      <c r="AD563" s="2569"/>
      <c r="AE563" s="2569"/>
      <c r="AF563" s="2569"/>
      <c r="AG563" s="2569"/>
      <c r="AH563" s="2569"/>
      <c r="AI563" s="2569">
        <f>SUM(K563:AH563)</f>
        <v>0</v>
      </c>
      <c r="AJ563" s="2569"/>
      <c r="AK563" s="2570"/>
      <c r="AL563" s="1453">
        <f t="shared" si="36"/>
        <v>0</v>
      </c>
      <c r="AM563" s="1456"/>
      <c r="AN563" s="317"/>
    </row>
    <row r="564" spans="3:40" s="311" customFormat="1" x14ac:dyDescent="0.4">
      <c r="C564" s="2539" t="s">
        <v>2949</v>
      </c>
      <c r="D564" s="2574"/>
      <c r="E564" s="2574"/>
      <c r="F564" s="2574"/>
      <c r="G564" s="2521"/>
      <c r="H564" s="2521"/>
      <c r="I564" s="2521"/>
      <c r="J564" s="2521"/>
      <c r="K564" s="2569"/>
      <c r="L564" s="2569"/>
      <c r="M564" s="2569"/>
      <c r="N564" s="2569"/>
      <c r="O564" s="2569"/>
      <c r="P564" s="2569"/>
      <c r="Q564" s="2569"/>
      <c r="R564" s="2569"/>
      <c r="S564" s="2569"/>
      <c r="T564" s="2569"/>
      <c r="U564" s="2569"/>
      <c r="V564" s="2569"/>
      <c r="W564" s="2569"/>
      <c r="X564" s="2569"/>
      <c r="Y564" s="2569"/>
      <c r="Z564" s="2569"/>
      <c r="AA564" s="2569"/>
      <c r="AB564" s="2569"/>
      <c r="AC564" s="2569">
        <f>+MAX(VLOOKUP(AC559,Bang_CDSPSNT,6,0)-VLOOKUP(AC559,Bang_CDSPSNT,5,0),0)/1000</f>
        <v>0</v>
      </c>
      <c r="AD564" s="2569"/>
      <c r="AE564" s="2569"/>
      <c r="AF564" s="2569"/>
      <c r="AG564" s="2569"/>
      <c r="AH564" s="2569"/>
      <c r="AI564" s="2569">
        <f t="shared" ref="AI564:AI576" si="37">SUM(K564:AH564)</f>
        <v>0</v>
      </c>
      <c r="AJ564" s="2569"/>
      <c r="AK564" s="2570"/>
      <c r="AL564" s="1453">
        <f t="shared" si="36"/>
        <v>0</v>
      </c>
      <c r="AM564" s="1456"/>
      <c r="AN564" s="317"/>
    </row>
    <row r="565" spans="3:40" s="311" customFormat="1" x14ac:dyDescent="0.4">
      <c r="C565" s="2573" t="s">
        <v>2831</v>
      </c>
      <c r="D565" s="2574"/>
      <c r="E565" s="2574"/>
      <c r="F565" s="2574"/>
      <c r="G565" s="2521"/>
      <c r="H565" s="2521"/>
      <c r="I565" s="2521"/>
      <c r="J565" s="2521"/>
      <c r="K565" s="2569"/>
      <c r="L565" s="2569"/>
      <c r="M565" s="2569"/>
      <c r="N565" s="2569"/>
      <c r="O565" s="2569"/>
      <c r="P565" s="2569"/>
      <c r="Q565" s="2569"/>
      <c r="R565" s="2569"/>
      <c r="S565" s="2569"/>
      <c r="T565" s="2569"/>
      <c r="U565" s="2569"/>
      <c r="V565" s="2569"/>
      <c r="W565" s="2569"/>
      <c r="X565" s="2569"/>
      <c r="Y565" s="2569"/>
      <c r="Z565" s="2569"/>
      <c r="AA565" s="2569"/>
      <c r="AB565" s="2569"/>
      <c r="AC565" s="2569"/>
      <c r="AD565" s="2569"/>
      <c r="AE565" s="2569"/>
      <c r="AF565" s="2569"/>
      <c r="AG565" s="2569"/>
      <c r="AH565" s="2569"/>
      <c r="AI565" s="2569">
        <f t="shared" si="37"/>
        <v>0</v>
      </c>
      <c r="AJ565" s="2569"/>
      <c r="AK565" s="2570"/>
      <c r="AL565" s="1453">
        <f t="shared" si="36"/>
        <v>0</v>
      </c>
      <c r="AM565" s="1456"/>
      <c r="AN565" s="317"/>
    </row>
    <row r="566" spans="3:40" s="311" customFormat="1" x14ac:dyDescent="0.4">
      <c r="C566" s="2573" t="s">
        <v>2950</v>
      </c>
      <c r="D566" s="2574"/>
      <c r="E566" s="2574"/>
      <c r="F566" s="2574"/>
      <c r="G566" s="2521"/>
      <c r="H566" s="2521"/>
      <c r="I566" s="2521"/>
      <c r="J566" s="2521"/>
      <c r="K566" s="2569"/>
      <c r="L566" s="2569"/>
      <c r="M566" s="2569"/>
      <c r="N566" s="2569"/>
      <c r="O566" s="2569"/>
      <c r="P566" s="2569"/>
      <c r="Q566" s="2569"/>
      <c r="R566" s="2569"/>
      <c r="S566" s="2569"/>
      <c r="T566" s="2569"/>
      <c r="U566" s="2569"/>
      <c r="V566" s="2569"/>
      <c r="W566" s="2569"/>
      <c r="X566" s="2569"/>
      <c r="Y566" s="2569"/>
      <c r="Z566" s="2569"/>
      <c r="AA566" s="2569"/>
      <c r="AB566" s="2569"/>
      <c r="AC566" s="2569"/>
      <c r="AD566" s="2569"/>
      <c r="AE566" s="2569"/>
      <c r="AF566" s="2569"/>
      <c r="AG566" s="2569"/>
      <c r="AH566" s="2569"/>
      <c r="AI566" s="2569">
        <f t="shared" si="37"/>
        <v>0</v>
      </c>
      <c r="AJ566" s="2569"/>
      <c r="AK566" s="2570"/>
      <c r="AL566" s="1453">
        <f t="shared" si="36"/>
        <v>0</v>
      </c>
      <c r="AM566" s="1456"/>
      <c r="AN566" s="317"/>
    </row>
    <row r="567" spans="3:40" s="311" customFormat="1" x14ac:dyDescent="0.4">
      <c r="C567" s="2573" t="s">
        <v>2951</v>
      </c>
      <c r="D567" s="2574"/>
      <c r="E567" s="2574"/>
      <c r="F567" s="2574"/>
      <c r="G567" s="2521"/>
      <c r="H567" s="2521"/>
      <c r="I567" s="2521"/>
      <c r="J567" s="2521"/>
      <c r="K567" s="2569"/>
      <c r="L567" s="2569"/>
      <c r="M567" s="2569"/>
      <c r="N567" s="2569"/>
      <c r="O567" s="2569"/>
      <c r="P567" s="2569"/>
      <c r="Q567" s="2569"/>
      <c r="R567" s="2569"/>
      <c r="S567" s="2569"/>
      <c r="T567" s="2569"/>
      <c r="U567" s="2569"/>
      <c r="V567" s="2569"/>
      <c r="W567" s="2569"/>
      <c r="X567" s="2569"/>
      <c r="Y567" s="2569"/>
      <c r="Z567" s="2569"/>
      <c r="AA567" s="2569"/>
      <c r="AB567" s="2569"/>
      <c r="AC567" s="2569">
        <f>+MAX(VLOOKUP(AC559,Bang_CDSPSNT,5,0)-VLOOKUP(AC559,Bang_CDSPSNT,6,0),0)/1000</f>
        <v>0</v>
      </c>
      <c r="AD567" s="2569"/>
      <c r="AE567" s="2569"/>
      <c r="AF567" s="2569"/>
      <c r="AG567" s="2569"/>
      <c r="AH567" s="2569"/>
      <c r="AI567" s="2569">
        <f t="shared" si="37"/>
        <v>0</v>
      </c>
      <c r="AJ567" s="2569"/>
      <c r="AK567" s="2570"/>
      <c r="AL567" s="1453">
        <f t="shared" si="36"/>
        <v>0</v>
      </c>
      <c r="AM567" s="1456"/>
      <c r="AN567" s="317"/>
    </row>
    <row r="568" spans="3:40" s="311" customFormat="1" x14ac:dyDescent="0.4">
      <c r="C568" s="2573" t="s">
        <v>2834</v>
      </c>
      <c r="D568" s="2574"/>
      <c r="E568" s="2574"/>
      <c r="F568" s="2574"/>
      <c r="G568" s="2521"/>
      <c r="H568" s="2521"/>
      <c r="I568" s="2521"/>
      <c r="J568" s="2521"/>
      <c r="K568" s="2569"/>
      <c r="L568" s="2569"/>
      <c r="M568" s="2569"/>
      <c r="N568" s="2569"/>
      <c r="O568" s="2569"/>
      <c r="P568" s="2569"/>
      <c r="Q568" s="2569"/>
      <c r="R568" s="2569"/>
      <c r="S568" s="2569"/>
      <c r="T568" s="2569"/>
      <c r="U568" s="2569"/>
      <c r="V568" s="2569"/>
      <c r="W568" s="2569"/>
      <c r="X568" s="2569"/>
      <c r="Y568" s="2569"/>
      <c r="Z568" s="2569"/>
      <c r="AA568" s="2569"/>
      <c r="AB568" s="2569"/>
      <c r="AC568" s="2569"/>
      <c r="AD568" s="2569"/>
      <c r="AE568" s="2569"/>
      <c r="AF568" s="2569"/>
      <c r="AG568" s="2569"/>
      <c r="AH568" s="2569"/>
      <c r="AI568" s="2569">
        <f t="shared" si="37"/>
        <v>0</v>
      </c>
      <c r="AJ568" s="2569"/>
      <c r="AK568" s="2570"/>
      <c r="AL568" s="1453">
        <f t="shared" si="36"/>
        <v>0</v>
      </c>
      <c r="AM568" s="1456"/>
      <c r="AN568" s="317"/>
    </row>
    <row r="569" spans="3:40" s="323" customFormat="1" x14ac:dyDescent="0.4">
      <c r="C569" s="2573" t="s">
        <v>338</v>
      </c>
      <c r="D569" s="2574"/>
      <c r="E569" s="2574"/>
      <c r="F569" s="2574"/>
      <c r="G569" s="2521"/>
      <c r="H569" s="2521"/>
      <c r="I569" s="2521"/>
      <c r="J569" s="2521"/>
      <c r="K569" s="2569">
        <f>+SUM(K562:M565)-SUM(K566:M568)</f>
        <v>0</v>
      </c>
      <c r="L569" s="2569"/>
      <c r="M569" s="2569"/>
      <c r="N569" s="2569">
        <f>+SUM(N562:P565)-SUM(N566:P568)</f>
        <v>0</v>
      </c>
      <c r="O569" s="2569"/>
      <c r="P569" s="2569"/>
      <c r="Q569" s="2569">
        <f>+SUM(Q562:S565)-SUM(Q566:S568)</f>
        <v>0</v>
      </c>
      <c r="R569" s="2569"/>
      <c r="S569" s="2569"/>
      <c r="T569" s="2569">
        <f>+SUM(T562:V565)-SUM(T566:V568)</f>
        <v>0</v>
      </c>
      <c r="U569" s="2569"/>
      <c r="V569" s="2569"/>
      <c r="W569" s="2569">
        <f>+SUM(W562:Y565)-SUM(W566:Y568)</f>
        <v>0</v>
      </c>
      <c r="X569" s="2569"/>
      <c r="Y569" s="2569"/>
      <c r="Z569" s="2569">
        <f>+SUM(Z562:AB565)-SUM(Z566:AB568)</f>
        <v>0</v>
      </c>
      <c r="AA569" s="2569"/>
      <c r="AB569" s="2569"/>
      <c r="AC569" s="2569">
        <f>+SUM(AC562:AE565)-SUM(AC566:AE568)</f>
        <v>0</v>
      </c>
      <c r="AD569" s="2569"/>
      <c r="AE569" s="2569"/>
      <c r="AF569" s="2569">
        <f>+SUM(AF562:AH565)-SUM(AF566:AH568)</f>
        <v>0</v>
      </c>
      <c r="AG569" s="2569"/>
      <c r="AH569" s="2569"/>
      <c r="AI569" s="2569">
        <f t="shared" si="37"/>
        <v>0</v>
      </c>
      <c r="AJ569" s="2569"/>
      <c r="AK569" s="2570"/>
      <c r="AL569" s="1453">
        <f>IF(SUM(K569:AK569)&gt;1,1,0)</f>
        <v>0</v>
      </c>
      <c r="AM569" s="1460">
        <f>+AI569*1000-CDKT!I131</f>
        <v>0</v>
      </c>
      <c r="AN569" s="326"/>
    </row>
    <row r="570" spans="3:40" s="311" customFormat="1" x14ac:dyDescent="0.4">
      <c r="C570" s="2573" t="s">
        <v>2952</v>
      </c>
      <c r="D570" s="2574"/>
      <c r="E570" s="2574"/>
      <c r="F570" s="2574"/>
      <c r="G570" s="2521"/>
      <c r="H570" s="2521"/>
      <c r="I570" s="2521"/>
      <c r="J570" s="2521"/>
      <c r="K570" s="2569">
        <f>+VLOOKUP(K559,Bang_CDSPS,6,0)/1000</f>
        <v>0</v>
      </c>
      <c r="L570" s="2569"/>
      <c r="M570" s="2569"/>
      <c r="N570" s="2569">
        <f>+VLOOKUP(N559,Bang_CDSPS,6,0)/1000</f>
        <v>0</v>
      </c>
      <c r="O570" s="2569"/>
      <c r="P570" s="2569"/>
      <c r="Q570" s="2569">
        <f>+VLOOKUP(Q559,Bang_CDSPS,6,0)/1000</f>
        <v>0</v>
      </c>
      <c r="R570" s="2569"/>
      <c r="S570" s="2569"/>
      <c r="T570" s="2569">
        <f>+VLOOKUP(T559,Bang_CDSPS,6,0)/1000</f>
        <v>0</v>
      </c>
      <c r="U570" s="2569"/>
      <c r="V570" s="2569"/>
      <c r="W570" s="2569">
        <f>+VLOOKUP(W559,Bang_CDSPS,6,0)/1000</f>
        <v>0</v>
      </c>
      <c r="X570" s="2569"/>
      <c r="Y570" s="2569"/>
      <c r="Z570" s="2569">
        <f>+VLOOKUP(Z559,Bang_CDSPS,6,0)/1000</f>
        <v>0</v>
      </c>
      <c r="AA570" s="2569"/>
      <c r="AB570" s="2569"/>
      <c r="AC570" s="2569"/>
      <c r="AD570" s="2569"/>
      <c r="AE570" s="2569"/>
      <c r="AF570" s="2569">
        <f>+VLOOKUP(AF559,Bang_CDSPS,6,0)</f>
        <v>0</v>
      </c>
      <c r="AG570" s="2569"/>
      <c r="AH570" s="2569"/>
      <c r="AI570" s="2569">
        <f t="shared" si="37"/>
        <v>0</v>
      </c>
      <c r="AJ570" s="2569"/>
      <c r="AK570" s="2570"/>
      <c r="AL570" s="1453">
        <f t="shared" ref="AL570:AL576" si="38">IF(SUM(K570:AK570)&gt;1,1,0)</f>
        <v>0</v>
      </c>
      <c r="AM570" s="1456"/>
      <c r="AN570" s="317"/>
    </row>
    <row r="571" spans="3:40" s="311" customFormat="1" x14ac:dyDescent="0.4">
      <c r="C571" s="2573" t="s">
        <v>2953</v>
      </c>
      <c r="D571" s="2574"/>
      <c r="E571" s="2574"/>
      <c r="F571" s="2574"/>
      <c r="G571" s="2521"/>
      <c r="H571" s="2521"/>
      <c r="I571" s="2521"/>
      <c r="J571" s="2521"/>
      <c r="K571" s="2569"/>
      <c r="L571" s="2569"/>
      <c r="M571" s="2569"/>
      <c r="N571" s="2569"/>
      <c r="O571" s="2569"/>
      <c r="P571" s="2569"/>
      <c r="Q571" s="2569"/>
      <c r="R571" s="2569"/>
      <c r="S571" s="2569"/>
      <c r="T571" s="2569"/>
      <c r="U571" s="2569"/>
      <c r="V571" s="2569"/>
      <c r="W571" s="2569"/>
      <c r="X571" s="2569"/>
      <c r="Y571" s="2569"/>
      <c r="Z571" s="2569"/>
      <c r="AA571" s="2569"/>
      <c r="AB571" s="2569"/>
      <c r="AC571" s="2569">
        <f>+VLOOKUP(4212,Bang_CDSPS,8,0)/1000</f>
        <v>0</v>
      </c>
      <c r="AD571" s="2569"/>
      <c r="AE571" s="2569"/>
      <c r="AF571" s="2569"/>
      <c r="AG571" s="2569"/>
      <c r="AH571" s="2569"/>
      <c r="AI571" s="2569">
        <f t="shared" si="37"/>
        <v>0</v>
      </c>
      <c r="AJ571" s="2569"/>
      <c r="AK571" s="2570"/>
      <c r="AL571" s="1453">
        <f t="shared" si="38"/>
        <v>0</v>
      </c>
      <c r="AM571" s="1456"/>
      <c r="AN571" s="317"/>
    </row>
    <row r="572" spans="3:40" s="311" customFormat="1" x14ac:dyDescent="0.4">
      <c r="C572" s="2573" t="s">
        <v>2831</v>
      </c>
      <c r="D572" s="2574"/>
      <c r="E572" s="2574"/>
      <c r="F572" s="2574"/>
      <c r="G572" s="2521"/>
      <c r="H572" s="2521"/>
      <c r="I572" s="2521"/>
      <c r="J572" s="2521"/>
      <c r="K572" s="2569"/>
      <c r="L572" s="2569"/>
      <c r="M572" s="2569"/>
      <c r="N572" s="2569"/>
      <c r="O572" s="2569"/>
      <c r="P572" s="2569"/>
      <c r="Q572" s="2569"/>
      <c r="R572" s="2569"/>
      <c r="S572" s="2569"/>
      <c r="T572" s="2569"/>
      <c r="U572" s="2569"/>
      <c r="V572" s="2569"/>
      <c r="W572" s="2569"/>
      <c r="X572" s="2569"/>
      <c r="Y572" s="2569"/>
      <c r="Z572" s="2569"/>
      <c r="AA572" s="2569"/>
      <c r="AB572" s="2569"/>
      <c r="AC572" s="2569"/>
      <c r="AD572" s="2569"/>
      <c r="AE572" s="2569"/>
      <c r="AF572" s="2569"/>
      <c r="AG572" s="2569"/>
      <c r="AH572" s="2569"/>
      <c r="AI572" s="2569">
        <f t="shared" si="37"/>
        <v>0</v>
      </c>
      <c r="AJ572" s="2569"/>
      <c r="AK572" s="2570"/>
      <c r="AL572" s="1453">
        <f t="shared" si="38"/>
        <v>0</v>
      </c>
      <c r="AM572" s="1456"/>
      <c r="AN572" s="317"/>
    </row>
    <row r="573" spans="3:40" s="311" customFormat="1" x14ac:dyDescent="0.4">
      <c r="C573" s="2573" t="s">
        <v>2954</v>
      </c>
      <c r="D573" s="2574"/>
      <c r="E573" s="2574"/>
      <c r="F573" s="2574"/>
      <c r="G573" s="2521"/>
      <c r="H573" s="2521"/>
      <c r="I573" s="2521"/>
      <c r="J573" s="2521"/>
      <c r="K573" s="2569">
        <f>+VLOOKUP(K559,Bang_CDSPS,5,0)/1000</f>
        <v>0</v>
      </c>
      <c r="L573" s="2569"/>
      <c r="M573" s="2569"/>
      <c r="N573" s="2569">
        <f>+VLOOKUP(N559,Bang_CDSPS,5,0)/1000</f>
        <v>0</v>
      </c>
      <c r="O573" s="2569"/>
      <c r="P573" s="2569"/>
      <c r="Q573" s="2569">
        <f>+VLOOKUP(Q559,Bang_CDSPS,5,0)/1000</f>
        <v>0</v>
      </c>
      <c r="R573" s="2569"/>
      <c r="S573" s="2569"/>
      <c r="T573" s="2569">
        <f>+VLOOKUP(T559,Bang_CDSPS,5,0)/1000</f>
        <v>0</v>
      </c>
      <c r="U573" s="2569"/>
      <c r="V573" s="2569"/>
      <c r="W573" s="2569">
        <f>+VLOOKUP(W559,Bang_CDSPS,5,0)/1000</f>
        <v>0</v>
      </c>
      <c r="X573" s="2569"/>
      <c r="Y573" s="2569"/>
      <c r="Z573" s="2569">
        <f>+VLOOKUP(Z559,Bang_CDSPS,5,0)/1000</f>
        <v>0</v>
      </c>
      <c r="AA573" s="2569"/>
      <c r="AB573" s="2569"/>
      <c r="AC573" s="2569"/>
      <c r="AD573" s="2569"/>
      <c r="AE573" s="2569"/>
      <c r="AF573" s="2569">
        <f>+VLOOKUP(AF559,Bang_CDSPS,5,0)/1000</f>
        <v>0</v>
      </c>
      <c r="AG573" s="2569"/>
      <c r="AH573" s="2569"/>
      <c r="AI573" s="2569">
        <f t="shared" si="37"/>
        <v>0</v>
      </c>
      <c r="AJ573" s="2569"/>
      <c r="AK573" s="2570"/>
      <c r="AL573" s="1453">
        <f t="shared" si="38"/>
        <v>0</v>
      </c>
      <c r="AM573" s="1456"/>
      <c r="AN573" s="317"/>
    </row>
    <row r="574" spans="3:40" s="311" customFormat="1" x14ac:dyDescent="0.4">
      <c r="C574" s="2573" t="s">
        <v>2955</v>
      </c>
      <c r="D574" s="2574"/>
      <c r="E574" s="2574"/>
      <c r="F574" s="2574"/>
      <c r="G574" s="2521"/>
      <c r="H574" s="2521"/>
      <c r="I574" s="2521"/>
      <c r="J574" s="2521"/>
      <c r="K574" s="2569"/>
      <c r="L574" s="2569"/>
      <c r="M574" s="2569"/>
      <c r="N574" s="2569"/>
      <c r="O574" s="2569"/>
      <c r="P574" s="2569"/>
      <c r="Q574" s="2569"/>
      <c r="R574" s="2569"/>
      <c r="S574" s="2569"/>
      <c r="T574" s="2569"/>
      <c r="U574" s="2569"/>
      <c r="V574" s="2569"/>
      <c r="W574" s="2569"/>
      <c r="X574" s="2569"/>
      <c r="Y574" s="2569"/>
      <c r="Z574" s="2569"/>
      <c r="AA574" s="2569"/>
      <c r="AB574" s="2569"/>
      <c r="AC574" s="2569">
        <f>+VLOOKUP(4212,Bang_CDSPS,7,0)/1000</f>
        <v>0</v>
      </c>
      <c r="AD574" s="2569"/>
      <c r="AE574" s="2569"/>
      <c r="AF574" s="2569"/>
      <c r="AG574" s="2569"/>
      <c r="AH574" s="2569"/>
      <c r="AI574" s="2569">
        <f t="shared" si="37"/>
        <v>0</v>
      </c>
      <c r="AJ574" s="2569"/>
      <c r="AK574" s="2570"/>
      <c r="AL574" s="1453">
        <f t="shared" si="38"/>
        <v>0</v>
      </c>
      <c r="AM574" s="1456"/>
      <c r="AN574" s="317"/>
    </row>
    <row r="575" spans="3:40" s="311" customFormat="1" x14ac:dyDescent="0.4">
      <c r="C575" s="2571" t="s">
        <v>2834</v>
      </c>
      <c r="D575" s="2572"/>
      <c r="E575" s="2572"/>
      <c r="F575" s="2572"/>
      <c r="G575" s="2560"/>
      <c r="H575" s="2560"/>
      <c r="I575" s="2560"/>
      <c r="J575" s="2560"/>
      <c r="K575" s="2564"/>
      <c r="L575" s="2564"/>
      <c r="M575" s="2564"/>
      <c r="N575" s="2564"/>
      <c r="O575" s="2564"/>
      <c r="P575" s="2564"/>
      <c r="Q575" s="2564"/>
      <c r="R575" s="2564"/>
      <c r="S575" s="2564"/>
      <c r="T575" s="2564"/>
      <c r="U575" s="2564"/>
      <c r="V575" s="2564"/>
      <c r="W575" s="2564"/>
      <c r="X575" s="2564"/>
      <c r="Y575" s="2564"/>
      <c r="Z575" s="2564"/>
      <c r="AA575" s="2564"/>
      <c r="AB575" s="2564"/>
      <c r="AC575" s="2564"/>
      <c r="AD575" s="2564"/>
      <c r="AE575" s="2564"/>
      <c r="AF575" s="2564"/>
      <c r="AG575" s="2564"/>
      <c r="AH575" s="2564"/>
      <c r="AI575" s="2564">
        <f t="shared" si="37"/>
        <v>0</v>
      </c>
      <c r="AJ575" s="2564"/>
      <c r="AK575" s="2565"/>
      <c r="AL575" s="1453">
        <f t="shared" si="38"/>
        <v>0</v>
      </c>
      <c r="AM575" s="1456"/>
      <c r="AN575" s="317"/>
    </row>
    <row r="576" spans="3:40" s="323" customFormat="1" ht="16.5" x14ac:dyDescent="0.4">
      <c r="C576" s="2566" t="s">
        <v>339</v>
      </c>
      <c r="D576" s="2567"/>
      <c r="E576" s="2567"/>
      <c r="F576" s="2567"/>
      <c r="G576" s="2568"/>
      <c r="H576" s="2568"/>
      <c r="I576" s="2568"/>
      <c r="J576" s="2568"/>
      <c r="K576" s="2562">
        <f>+SUM(K569:M572)-SUM(K573:M575)</f>
        <v>0</v>
      </c>
      <c r="L576" s="2562"/>
      <c r="M576" s="2562"/>
      <c r="N576" s="2562">
        <f>+SUM(N569:P572)-SUM(N573:P575)</f>
        <v>0</v>
      </c>
      <c r="O576" s="2562"/>
      <c r="P576" s="2562"/>
      <c r="Q576" s="2562">
        <f>+SUM(Q569:S572)-SUM(Q573:S575)</f>
        <v>0</v>
      </c>
      <c r="R576" s="2562"/>
      <c r="S576" s="2562"/>
      <c r="T576" s="2562">
        <f>+SUM(T569:V572)-SUM(T573:V575)</f>
        <v>0</v>
      </c>
      <c r="U576" s="2562"/>
      <c r="V576" s="2562"/>
      <c r="W576" s="2562">
        <f>+SUM(W569:Y572)-SUM(W573:Y575)</f>
        <v>0</v>
      </c>
      <c r="X576" s="2562"/>
      <c r="Y576" s="2562"/>
      <c r="Z576" s="2562">
        <f>+SUM(Z569:AB572)-SUM(Z573:AB575)</f>
        <v>0</v>
      </c>
      <c r="AA576" s="2562"/>
      <c r="AB576" s="2562"/>
      <c r="AC576" s="2562">
        <f>+SUM(AC569:AE572)-SUM(AC573:AE575)</f>
        <v>0</v>
      </c>
      <c r="AD576" s="2562"/>
      <c r="AE576" s="2562"/>
      <c r="AF576" s="2562">
        <f>+SUM(AF569:AH572)-SUM(AF573:AH575)</f>
        <v>0</v>
      </c>
      <c r="AG576" s="2562"/>
      <c r="AH576" s="2562"/>
      <c r="AI576" s="2562">
        <f t="shared" si="37"/>
        <v>0</v>
      </c>
      <c r="AJ576" s="2562"/>
      <c r="AK576" s="2563"/>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555"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36"/>
      <c r="Z579" s="2536"/>
      <c r="AA579" s="2536"/>
      <c r="AB579" s="2536"/>
      <c r="AC579" s="2536"/>
      <c r="AD579" s="2536"/>
      <c r="AE579" s="1375"/>
      <c r="AF579" s="2536"/>
      <c r="AG579" s="2536"/>
      <c r="AH579" s="2536"/>
      <c r="AI579" s="2536"/>
      <c r="AJ579" s="2536"/>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21">
        <f>+K576*1000</f>
        <v>0</v>
      </c>
      <c r="Z580" s="2521"/>
      <c r="AA580" s="2521"/>
      <c r="AB580" s="2521"/>
      <c r="AC580" s="2521"/>
      <c r="AD580" s="2521"/>
      <c r="AE580" s="1377"/>
      <c r="AF580" s="2521">
        <f>+K569*1000</f>
        <v>0</v>
      </c>
      <c r="AG580" s="2521"/>
      <c r="AH580" s="2521"/>
      <c r="AI580" s="2521"/>
      <c r="AJ580" s="2521"/>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60">
        <f>SUM(Y579:AC580)</f>
        <v>0</v>
      </c>
      <c r="Z581" s="2560"/>
      <c r="AA581" s="2560"/>
      <c r="AB581" s="2560"/>
      <c r="AC581" s="2560"/>
      <c r="AD581" s="2560"/>
      <c r="AE581" s="1395"/>
      <c r="AF581" s="2560">
        <f>SUM(AF579:AJ580)</f>
        <v>0</v>
      </c>
      <c r="AG581" s="2560"/>
      <c r="AH581" s="2560"/>
      <c r="AI581" s="2560"/>
      <c r="AJ581" s="256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555"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29">
        <f>+AF587</f>
        <v>0</v>
      </c>
      <c r="Z584" s="2529"/>
      <c r="AA584" s="2529"/>
      <c r="AB584" s="2529"/>
      <c r="AC584" s="2529"/>
      <c r="AD584" s="2529"/>
      <c r="AE584" s="1393"/>
      <c r="AF584" s="2529">
        <f>+K562*1000</f>
        <v>0</v>
      </c>
      <c r="AG584" s="2529"/>
      <c r="AH584" s="2529"/>
      <c r="AI584" s="2529"/>
      <c r="AJ584" s="2529"/>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29">
        <f>+K570*1000</f>
        <v>0</v>
      </c>
      <c r="Z585" s="2529"/>
      <c r="AA585" s="2529"/>
      <c r="AB585" s="2529"/>
      <c r="AC585" s="2529"/>
      <c r="AD585" s="2529"/>
      <c r="AE585" s="1393"/>
      <c r="AF585" s="2529">
        <f>+K563*1000</f>
        <v>0</v>
      </c>
      <c r="AG585" s="2529"/>
      <c r="AH585" s="2529"/>
      <c r="AI585" s="2529"/>
      <c r="AJ585" s="2529"/>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29">
        <f>+K573*1000</f>
        <v>0</v>
      </c>
      <c r="Z586" s="2529"/>
      <c r="AA586" s="2529"/>
      <c r="AB586" s="2529"/>
      <c r="AC586" s="2529"/>
      <c r="AD586" s="2529"/>
      <c r="AE586" s="1393"/>
      <c r="AF586" s="2529">
        <f>+K566*1000</f>
        <v>0</v>
      </c>
      <c r="AG586" s="2529"/>
      <c r="AH586" s="2529"/>
      <c r="AI586" s="2529"/>
      <c r="AJ586" s="2529"/>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29">
        <f>+K576*1000</f>
        <v>0</v>
      </c>
      <c r="Z587" s="2529"/>
      <c r="AA587" s="2529"/>
      <c r="AB587" s="2529"/>
      <c r="AC587" s="2529"/>
      <c r="AD587" s="2529"/>
      <c r="AE587" s="1393"/>
      <c r="AF587" s="2529">
        <f>+K569*1000</f>
        <v>0</v>
      </c>
      <c r="AG587" s="2529"/>
      <c r="AH587" s="2529"/>
      <c r="AI587" s="2529"/>
      <c r="AJ587" s="2529"/>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61"/>
      <c r="Z588" s="2561"/>
      <c r="AA588" s="2561"/>
      <c r="AB588" s="2561"/>
      <c r="AC588" s="2561"/>
      <c r="AD588" s="2561"/>
      <c r="AE588" s="1403"/>
      <c r="AF588" s="2561"/>
      <c r="AG588" s="2561"/>
      <c r="AH588" s="2561"/>
      <c r="AI588" s="2561"/>
      <c r="AJ588" s="2561"/>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555"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36"/>
      <c r="Z590" s="2536"/>
      <c r="AA590" s="2536"/>
      <c r="AB590" s="2536"/>
      <c r="AC590" s="2536"/>
      <c r="AD590" s="2536"/>
      <c r="AE590" s="1375"/>
      <c r="AF590" s="2536"/>
      <c r="AG590" s="2536"/>
      <c r="AH590" s="2536"/>
      <c r="AI590" s="2536"/>
      <c r="AJ590" s="2536"/>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21"/>
      <c r="Z591" s="2521"/>
      <c r="AA591" s="2521"/>
      <c r="AB591" s="2521"/>
      <c r="AC591" s="2521"/>
      <c r="AD591" s="2521"/>
      <c r="AE591" s="1377"/>
      <c r="AF591" s="2521"/>
      <c r="AG591" s="2521"/>
      <c r="AH591" s="2521"/>
      <c r="AI591" s="2521"/>
      <c r="AJ591" s="2521"/>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21"/>
      <c r="Z592" s="2521"/>
      <c r="AA592" s="2521"/>
      <c r="AB592" s="2521"/>
      <c r="AC592" s="2521"/>
      <c r="AD592" s="2521"/>
      <c r="AE592" s="1377"/>
      <c r="AF592" s="2521"/>
      <c r="AG592" s="2521"/>
      <c r="AH592" s="2521"/>
      <c r="AI592" s="2521"/>
      <c r="AJ592" s="2521"/>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21"/>
      <c r="Z593" s="2521"/>
      <c r="AA593" s="2521"/>
      <c r="AB593" s="2521"/>
      <c r="AC593" s="2521"/>
      <c r="AD593" s="2521"/>
      <c r="AE593" s="1377"/>
      <c r="AF593" s="2521"/>
      <c r="AG593" s="2521"/>
      <c r="AH593" s="2521"/>
      <c r="AI593" s="2521"/>
      <c r="AJ593" s="2521"/>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21"/>
      <c r="Z594" s="2521"/>
      <c r="AA594" s="2521"/>
      <c r="AB594" s="2521"/>
      <c r="AC594" s="2521"/>
      <c r="AD594" s="2521"/>
      <c r="AE594" s="1377"/>
      <c r="AF594" s="2521"/>
      <c r="AG594" s="2521"/>
      <c r="AH594" s="2521"/>
      <c r="AI594" s="2521"/>
      <c r="AJ594" s="2521"/>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21"/>
      <c r="Z595" s="2521"/>
      <c r="AA595" s="2521"/>
      <c r="AB595" s="2521"/>
      <c r="AC595" s="2521"/>
      <c r="AD595" s="2521"/>
      <c r="AE595" s="1377"/>
      <c r="AF595" s="2521"/>
      <c r="AG595" s="2521"/>
      <c r="AH595" s="2521"/>
      <c r="AI595" s="2521"/>
      <c r="AJ595" s="2521"/>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21"/>
      <c r="Z596" s="2521"/>
      <c r="AA596" s="2521"/>
      <c r="AB596" s="2521"/>
      <c r="AC596" s="2521"/>
      <c r="AD596" s="2521"/>
      <c r="AE596" s="1377"/>
      <c r="AF596" s="2521"/>
      <c r="AG596" s="2521"/>
      <c r="AH596" s="2521"/>
      <c r="AI596" s="2521"/>
      <c r="AJ596" s="2521"/>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21"/>
      <c r="Z597" s="2521"/>
      <c r="AA597" s="2521"/>
      <c r="AB597" s="2521"/>
      <c r="AC597" s="2521"/>
      <c r="AD597" s="2521"/>
      <c r="AE597" s="1377"/>
      <c r="AF597" s="2521"/>
      <c r="AG597" s="2521"/>
      <c r="AH597" s="2521"/>
      <c r="AI597" s="2521"/>
      <c r="AJ597" s="2521"/>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21"/>
      <c r="Z598" s="2521"/>
      <c r="AA598" s="2521"/>
      <c r="AB598" s="2521"/>
      <c r="AC598" s="2521"/>
      <c r="AD598" s="2521"/>
      <c r="AE598" s="1377"/>
      <c r="AF598" s="2521"/>
      <c r="AG598" s="2521"/>
      <c r="AH598" s="2521"/>
      <c r="AI598" s="2521"/>
      <c r="AJ598" s="2521"/>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21"/>
      <c r="Z599" s="2521"/>
      <c r="AA599" s="2521"/>
      <c r="AB599" s="2521"/>
      <c r="AC599" s="2521"/>
      <c r="AD599" s="2521"/>
      <c r="AE599" s="1377"/>
      <c r="AF599" s="2521"/>
      <c r="AG599" s="2521"/>
      <c r="AH599" s="2521"/>
      <c r="AI599" s="2521"/>
      <c r="AJ599" s="2521"/>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21"/>
      <c r="Z602" s="2521"/>
      <c r="AA602" s="2521"/>
      <c r="AB602" s="2521"/>
      <c r="AC602" s="2521"/>
      <c r="AD602" s="2521"/>
      <c r="AE602" s="1377"/>
      <c r="AF602" s="2521"/>
      <c r="AG602" s="2521"/>
      <c r="AH602" s="2521"/>
      <c r="AI602" s="2521"/>
      <c r="AJ602" s="2521"/>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21"/>
      <c r="Z603" s="2521"/>
      <c r="AA603" s="2521"/>
      <c r="AB603" s="2521"/>
      <c r="AC603" s="2521"/>
      <c r="AD603" s="2521"/>
      <c r="AE603" s="1377"/>
      <c r="AF603" s="2521"/>
      <c r="AG603" s="2521"/>
      <c r="AH603" s="2521"/>
      <c r="AI603" s="2521"/>
      <c r="AJ603" s="2521"/>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21"/>
      <c r="Z604" s="2521"/>
      <c r="AA604" s="2521"/>
      <c r="AB604" s="2521"/>
      <c r="AC604" s="2521"/>
      <c r="AD604" s="2521"/>
      <c r="AE604" s="1377"/>
      <c r="AF604" s="2521"/>
      <c r="AG604" s="2521"/>
      <c r="AH604" s="2521"/>
      <c r="AI604" s="2521"/>
      <c r="AJ604" s="2521"/>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60"/>
      <c r="Z605" s="2560"/>
      <c r="AA605" s="2560"/>
      <c r="AB605" s="2560"/>
      <c r="AC605" s="2560"/>
      <c r="AD605" s="2560"/>
      <c r="AE605" s="1395"/>
      <c r="AF605" s="2560"/>
      <c r="AG605" s="2560"/>
      <c r="AH605" s="2560"/>
      <c r="AI605" s="2560"/>
      <c r="AJ605" s="256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555"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29">
        <f>+SUMIF(CDSPS_TK,AM608,CDSPS_CKC)</f>
        <v>0</v>
      </c>
      <c r="Z608" s="2529"/>
      <c r="AA608" s="2529"/>
      <c r="AB608" s="2529"/>
      <c r="AC608" s="2529"/>
      <c r="AD608" s="2529"/>
      <c r="AE608" s="1377"/>
      <c r="AF608" s="2529">
        <f>+SUMIF(CDSPS_TK,AM608,CDSPS_DKC)</f>
        <v>0</v>
      </c>
      <c r="AG608" s="2529"/>
      <c r="AH608" s="2529"/>
      <c r="AI608" s="2529"/>
      <c r="AJ608" s="2529"/>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29">
        <f>+SUMIF(CDSPS_TK,AM609,CDSPS_CKC)</f>
        <v>0</v>
      </c>
      <c r="Z609" s="2529"/>
      <c r="AA609" s="2529"/>
      <c r="AB609" s="2529"/>
      <c r="AC609" s="2529"/>
      <c r="AD609" s="2529"/>
      <c r="AE609" s="1377"/>
      <c r="AF609" s="2529">
        <f>+SUMIF(CDSPS_TK,AM609,CDSPS_DKC)</f>
        <v>0</v>
      </c>
      <c r="AG609" s="2529"/>
      <c r="AH609" s="2529"/>
      <c r="AI609" s="2529"/>
      <c r="AJ609" s="2529"/>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557" t="s">
        <v>2963</v>
      </c>
      <c r="D614" s="2558"/>
      <c r="E614" s="2558"/>
      <c r="F614" s="2558"/>
      <c r="G614" s="2559"/>
      <c r="H614" s="2559"/>
      <c r="I614" s="2559"/>
      <c r="J614" s="2559"/>
      <c r="K614" s="2559"/>
      <c r="L614" s="2559"/>
      <c r="M614" s="2559"/>
      <c r="N614" s="2559"/>
      <c r="O614" s="2559"/>
      <c r="P614" s="2559"/>
      <c r="Q614" s="2559"/>
      <c r="R614" s="2559"/>
      <c r="S614" s="2559"/>
      <c r="T614" s="2559"/>
      <c r="U614" s="2559"/>
      <c r="V614" s="2559"/>
      <c r="W614" s="2559"/>
      <c r="X614" s="1421"/>
      <c r="Y614" s="2556"/>
      <c r="Z614" s="2556"/>
      <c r="AA614" s="2556"/>
      <c r="AB614" s="2556"/>
      <c r="AC614" s="2556"/>
      <c r="AD614" s="2556"/>
      <c r="AE614" s="1421"/>
      <c r="AF614" s="2556"/>
      <c r="AG614" s="2556"/>
      <c r="AH614" s="2556"/>
      <c r="AI614" s="2556"/>
      <c r="AJ614" s="255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36"/>
      <c r="Z618" s="2536"/>
      <c r="AA618" s="2536"/>
      <c r="AB618" s="2536"/>
      <c r="AC618" s="2536"/>
      <c r="AD618" s="2536"/>
      <c r="AE618" s="1375"/>
      <c r="AF618" s="2536"/>
      <c r="AG618" s="2536"/>
      <c r="AH618" s="2536"/>
      <c r="AI618" s="2536"/>
      <c r="AJ618" s="2536"/>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22"/>
      <c r="Z619" s="2522"/>
      <c r="AA619" s="2522"/>
      <c r="AB619" s="2522"/>
      <c r="AC619" s="2522"/>
      <c r="AD619" s="2522"/>
      <c r="AE619" s="1380"/>
      <c r="AF619" s="2522"/>
      <c r="AG619" s="2522"/>
      <c r="AH619" s="2522"/>
      <c r="AI619" s="2522"/>
      <c r="AJ619" s="2522"/>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33" t="s">
        <v>1331</v>
      </c>
      <c r="D623" s="2534"/>
      <c r="E623" s="2534"/>
      <c r="F623" s="2534"/>
      <c r="G623" s="2535"/>
      <c r="H623" s="2535"/>
      <c r="I623" s="2535"/>
      <c r="J623" s="2535"/>
      <c r="K623" s="2535"/>
      <c r="L623" s="2535"/>
      <c r="M623" s="2535"/>
      <c r="N623" s="2535"/>
      <c r="O623" s="2535"/>
      <c r="P623" s="2535"/>
      <c r="Q623" s="2535"/>
      <c r="R623" s="2535"/>
      <c r="S623" s="2535"/>
      <c r="T623" s="2535"/>
      <c r="U623" s="2535"/>
      <c r="V623" s="2535"/>
      <c r="W623" s="1375"/>
      <c r="X623" s="1375"/>
      <c r="Y623" s="2536"/>
      <c r="Z623" s="2536"/>
      <c r="AA623" s="2536"/>
      <c r="AB623" s="2536"/>
      <c r="AC623" s="2536"/>
      <c r="AD623" s="2536"/>
      <c r="AE623" s="1375"/>
      <c r="AF623" s="2536"/>
      <c r="AG623" s="2536"/>
      <c r="AH623" s="2536"/>
      <c r="AI623" s="2536"/>
      <c r="AJ623" s="2536"/>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21"/>
      <c r="Z624" s="2521"/>
      <c r="AA624" s="2521"/>
      <c r="AB624" s="2521"/>
      <c r="AC624" s="2521"/>
      <c r="AD624" s="2521"/>
      <c r="AE624" s="1377"/>
      <c r="AF624" s="2521"/>
      <c r="AG624" s="2521"/>
      <c r="AH624" s="2521"/>
      <c r="AI624" s="2521"/>
      <c r="AJ624" s="2521"/>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21"/>
      <c r="Z625" s="2521"/>
      <c r="AA625" s="2521"/>
      <c r="AB625" s="2521"/>
      <c r="AC625" s="2521"/>
      <c r="AD625" s="2521"/>
      <c r="AE625" s="1377"/>
      <c r="AF625" s="2521"/>
      <c r="AG625" s="2521"/>
      <c r="AH625" s="2521"/>
      <c r="AI625" s="2521"/>
      <c r="AJ625" s="2521"/>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21"/>
      <c r="Z626" s="2521"/>
      <c r="AA626" s="2521"/>
      <c r="AB626" s="2521"/>
      <c r="AC626" s="2521"/>
      <c r="AD626" s="2521"/>
      <c r="AE626" s="1377"/>
      <c r="AF626" s="2521"/>
      <c r="AG626" s="2521"/>
      <c r="AH626" s="2521"/>
      <c r="AI626" s="2521"/>
      <c r="AJ626" s="2521"/>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552" t="s">
        <v>1338</v>
      </c>
      <c r="D630" s="2553"/>
      <c r="E630" s="2553"/>
      <c r="F630" s="2553"/>
      <c r="G630" s="2554"/>
      <c r="H630" s="2554"/>
      <c r="I630" s="2554"/>
      <c r="J630" s="2554"/>
      <c r="K630" s="2554"/>
      <c r="L630" s="2554"/>
      <c r="M630" s="2554"/>
      <c r="N630" s="2554"/>
      <c r="O630" s="2554"/>
      <c r="P630" s="2554"/>
      <c r="Q630" s="2554"/>
      <c r="R630" s="2554"/>
      <c r="S630" s="2554"/>
      <c r="T630" s="2554"/>
      <c r="U630" s="2554"/>
      <c r="V630" s="2554"/>
      <c r="W630" s="2554"/>
      <c r="X630" s="2554"/>
      <c r="Y630" s="2554"/>
      <c r="Z630" s="2554"/>
      <c r="AA630" s="2554"/>
      <c r="AB630" s="2554"/>
      <c r="AC630" s="2554"/>
      <c r="AD630" s="2554"/>
      <c r="AE630" s="2554"/>
      <c r="AF630" s="2554"/>
      <c r="AG630" s="2554"/>
      <c r="AH630" s="2554"/>
      <c r="AI630" s="2554"/>
      <c r="AJ630" s="255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555"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556"/>
      <c r="Z632" s="2556"/>
      <c r="AA632" s="2556"/>
      <c r="AB632" s="2556"/>
      <c r="AC632" s="2556"/>
      <c r="AD632" s="2556"/>
      <c r="AE632" s="1421"/>
      <c r="AF632" s="2556"/>
      <c r="AG632" s="2556"/>
      <c r="AH632" s="2556"/>
      <c r="AI632" s="2556"/>
      <c r="AJ632" s="255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3"/>
      <c r="Z633" s="2523"/>
      <c r="AA633" s="2523"/>
      <c r="AB633" s="2523"/>
      <c r="AC633" s="2523"/>
      <c r="AD633" s="2523"/>
      <c r="AE633" s="315"/>
      <c r="AF633" s="2524"/>
      <c r="AG633" s="2524"/>
      <c r="AH633" s="2524"/>
      <c r="AI633" s="2524"/>
      <c r="AJ633" s="2524"/>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548" t="s">
        <v>1340</v>
      </c>
      <c r="D635" s="2549"/>
      <c r="E635" s="2549"/>
      <c r="F635" s="2549"/>
      <c r="G635" s="2549"/>
      <c r="H635" s="2549"/>
      <c r="I635" s="2549"/>
      <c r="J635" s="2549"/>
      <c r="K635" s="2549"/>
      <c r="L635" s="2549"/>
      <c r="M635" s="2549"/>
      <c r="N635" s="2549"/>
      <c r="O635" s="2549"/>
      <c r="P635" s="2549"/>
      <c r="Q635" s="2549"/>
      <c r="R635" s="2549"/>
      <c r="S635" s="2549"/>
      <c r="T635" s="2549"/>
      <c r="U635" s="2549"/>
      <c r="V635" s="2549"/>
      <c r="W635" s="2549"/>
      <c r="X635" s="2549"/>
      <c r="Y635" s="2549"/>
      <c r="Z635" s="2549"/>
      <c r="AA635" s="2549"/>
      <c r="AB635" s="2549"/>
      <c r="AC635" s="2549"/>
      <c r="AD635" s="2549"/>
      <c r="AE635" s="2549"/>
      <c r="AF635" s="2549"/>
      <c r="AG635" s="2549"/>
      <c r="AH635" s="2549"/>
      <c r="AI635" s="2549"/>
      <c r="AJ635" s="2549"/>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550" t="s">
        <v>2969</v>
      </c>
      <c r="D638" s="2550"/>
      <c r="E638" s="2550"/>
      <c r="F638" s="2550"/>
      <c r="G638" s="2550"/>
      <c r="H638" s="2550"/>
      <c r="I638" s="2550"/>
      <c r="J638" s="2550"/>
      <c r="K638" s="2550"/>
      <c r="L638" s="2550"/>
      <c r="M638" s="2550"/>
      <c r="N638" s="2550"/>
      <c r="O638" s="2550"/>
      <c r="P638" s="2550"/>
      <c r="Q638" s="2550"/>
      <c r="R638" s="2550"/>
      <c r="S638" s="2550"/>
      <c r="T638" s="2550"/>
      <c r="U638" s="2550"/>
      <c r="V638" s="2550"/>
      <c r="W638" s="2550"/>
      <c r="X638" s="2550"/>
      <c r="Y638" s="2550"/>
      <c r="Z638" s="2550"/>
      <c r="AA638" s="2550"/>
      <c r="AB638" s="2550"/>
      <c r="AC638" s="2550"/>
      <c r="AD638" s="2550"/>
      <c r="AE638" s="2550"/>
      <c r="AF638" s="2550"/>
      <c r="AG638" s="2550"/>
      <c r="AH638" s="2550"/>
      <c r="AI638" s="2550"/>
      <c r="AJ638" s="2550"/>
      <c r="AK638" s="315"/>
      <c r="AL638" s="1453">
        <v>1</v>
      </c>
      <c r="AM638" s="1456"/>
      <c r="AN638" s="317"/>
    </row>
    <row r="639" spans="2:40" s="311" customFormat="1" ht="14" x14ac:dyDescent="0.4">
      <c r="B639" s="327"/>
      <c r="C639" s="2550"/>
      <c r="D639" s="2550"/>
      <c r="E639" s="2550"/>
      <c r="F639" s="2550"/>
      <c r="G639" s="2550"/>
      <c r="H639" s="2550"/>
      <c r="I639" s="2550"/>
      <c r="J639" s="2550"/>
      <c r="K639" s="2550"/>
      <c r="L639" s="2550"/>
      <c r="M639" s="2550"/>
      <c r="N639" s="2550"/>
      <c r="O639" s="2550"/>
      <c r="P639" s="2550"/>
      <c r="Q639" s="2550"/>
      <c r="R639" s="2550"/>
      <c r="S639" s="2550"/>
      <c r="T639" s="2550"/>
      <c r="U639" s="2550"/>
      <c r="V639" s="2550"/>
      <c r="W639" s="2550"/>
      <c r="X639" s="2550"/>
      <c r="Y639" s="2550"/>
      <c r="Z639" s="2550"/>
      <c r="AA639" s="2550"/>
      <c r="AB639" s="2550"/>
      <c r="AC639" s="2550"/>
      <c r="AD639" s="2550"/>
      <c r="AE639" s="2550"/>
      <c r="AF639" s="2550"/>
      <c r="AG639" s="2550"/>
      <c r="AH639" s="2550"/>
      <c r="AI639" s="2550"/>
      <c r="AJ639" s="2550"/>
      <c r="AK639" s="315"/>
      <c r="AL639" s="1453">
        <v>1</v>
      </c>
      <c r="AM639" s="1456"/>
      <c r="AN639" s="317"/>
    </row>
    <row r="640" spans="2:40" s="311" customFormat="1" ht="14" x14ac:dyDescent="0.4">
      <c r="B640" s="327"/>
      <c r="C640" s="2550"/>
      <c r="D640" s="2550"/>
      <c r="E640" s="2550"/>
      <c r="F640" s="2550"/>
      <c r="G640" s="2550"/>
      <c r="H640" s="2550"/>
      <c r="I640" s="2550"/>
      <c r="J640" s="2550"/>
      <c r="K640" s="2550"/>
      <c r="L640" s="2550"/>
      <c r="M640" s="2550"/>
      <c r="N640" s="2550"/>
      <c r="O640" s="2550"/>
      <c r="P640" s="2550"/>
      <c r="Q640" s="2550"/>
      <c r="R640" s="2550"/>
      <c r="S640" s="2550"/>
      <c r="T640" s="2550"/>
      <c r="U640" s="2550"/>
      <c r="V640" s="2550"/>
      <c r="W640" s="2550"/>
      <c r="X640" s="2550"/>
      <c r="Y640" s="2550"/>
      <c r="Z640" s="2550"/>
      <c r="AA640" s="2550"/>
      <c r="AB640" s="2550"/>
      <c r="AC640" s="2550"/>
      <c r="AD640" s="2550"/>
      <c r="AE640" s="2550"/>
      <c r="AF640" s="2550"/>
      <c r="AG640" s="2550"/>
      <c r="AH640" s="2550"/>
      <c r="AI640" s="2550"/>
      <c r="AJ640" s="2550"/>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532" t="s">
        <v>283</v>
      </c>
      <c r="Z646" s="2542"/>
      <c r="AA646" s="2542"/>
      <c r="AB646" s="2542"/>
      <c r="AC646" s="2542"/>
      <c r="AD646" s="2542"/>
      <c r="AE646" s="1515"/>
      <c r="AF646" s="2532" t="s">
        <v>284</v>
      </c>
      <c r="AG646" s="2542"/>
      <c r="AH646" s="2542"/>
      <c r="AI646" s="2542"/>
      <c r="AJ646" s="254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51"/>
      <c r="Z647" s="2551"/>
      <c r="AA647" s="2551"/>
      <c r="AB647" s="2551"/>
      <c r="AC647" s="2551"/>
      <c r="AD647" s="2551"/>
      <c r="AE647" s="1410"/>
      <c r="AF647" s="2551"/>
      <c r="AG647" s="2551"/>
      <c r="AH647" s="2551"/>
      <c r="AI647" s="2551"/>
      <c r="AJ647" s="255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47"/>
      <c r="Z648" s="2547"/>
      <c r="AA648" s="2547"/>
      <c r="AB648" s="2547"/>
      <c r="AC648" s="2547"/>
      <c r="AD648" s="2547"/>
      <c r="AE648" s="1407"/>
      <c r="AF648" s="2547"/>
      <c r="AG648" s="2547"/>
      <c r="AH648" s="2547"/>
      <c r="AI648" s="2547"/>
      <c r="AJ648" s="2547"/>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29">
        <f>+VLOOKUP(AM649,Bang_CDSPS,6,0)</f>
        <v>0</v>
      </c>
      <c r="Z649" s="2529"/>
      <c r="AA649" s="2529"/>
      <c r="AB649" s="2529"/>
      <c r="AC649" s="2529"/>
      <c r="AD649" s="2529"/>
      <c r="AE649" s="1393"/>
      <c r="AF649" s="2529">
        <v>0</v>
      </c>
      <c r="AG649" s="2529"/>
      <c r="AH649" s="2529"/>
      <c r="AI649" s="2529"/>
      <c r="AJ649" s="2529"/>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29">
        <f>+VLOOKUP(AM650,Bang_CDSPS,6,0)</f>
        <v>0</v>
      </c>
      <c r="Z650" s="2529"/>
      <c r="AA650" s="2529"/>
      <c r="AB650" s="2529"/>
      <c r="AC650" s="2529"/>
      <c r="AD650" s="2529"/>
      <c r="AE650" s="1393"/>
      <c r="AF650" s="2529">
        <v>0</v>
      </c>
      <c r="AG650" s="2529"/>
      <c r="AH650" s="2529"/>
      <c r="AI650" s="2529"/>
      <c r="AJ650" s="2529"/>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29">
        <f>+VLOOKUP(AM651,Bang_CDSPS,6,0)</f>
        <v>0</v>
      </c>
      <c r="Z651" s="2529"/>
      <c r="AA651" s="2529"/>
      <c r="AB651" s="2529"/>
      <c r="AC651" s="2529"/>
      <c r="AD651" s="2529"/>
      <c r="AE651" s="1393"/>
      <c r="AF651" s="2529">
        <v>0</v>
      </c>
      <c r="AG651" s="2529"/>
      <c r="AH651" s="2529"/>
      <c r="AI651" s="2529"/>
      <c r="AJ651" s="2529"/>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29"/>
      <c r="Z652" s="2529"/>
      <c r="AA652" s="2529"/>
      <c r="AB652" s="2529"/>
      <c r="AC652" s="2529"/>
      <c r="AD652" s="1393"/>
      <c r="AE652" s="1393"/>
      <c r="AF652" s="2529"/>
      <c r="AG652" s="2529"/>
      <c r="AH652" s="2529"/>
      <c r="AI652" s="2529"/>
      <c r="AJ652" s="2529"/>
      <c r="AK652" s="1379"/>
      <c r="AL652" s="1453">
        <f t="shared" si="41"/>
        <v>0</v>
      </c>
      <c r="AM652" s="1456"/>
      <c r="AN652" s="337" t="s">
        <v>2791</v>
      </c>
    </row>
    <row r="653" spans="2:40" s="311" customFormat="1" ht="24.75" customHeight="1" x14ac:dyDescent="0.4">
      <c r="C653" s="1388"/>
      <c r="D653" s="1400"/>
      <c r="E653" s="2546" t="s">
        <v>1345</v>
      </c>
      <c r="F653" s="2546"/>
      <c r="G653" s="2541"/>
      <c r="H653" s="2541"/>
      <c r="I653" s="2541"/>
      <c r="J653" s="2541"/>
      <c r="K653" s="2541"/>
      <c r="L653" s="2541"/>
      <c r="M653" s="2541"/>
      <c r="N653" s="2541"/>
      <c r="O653" s="2541"/>
      <c r="P653" s="2541"/>
      <c r="Q653" s="2541"/>
      <c r="R653" s="2541"/>
      <c r="S653" s="1394"/>
      <c r="T653" s="1394"/>
      <c r="U653" s="1394"/>
      <c r="V653" s="1394"/>
      <c r="W653" s="1394"/>
      <c r="X653" s="1377"/>
      <c r="Y653" s="2529"/>
      <c r="Z653" s="2529"/>
      <c r="AA653" s="2529"/>
      <c r="AB653" s="2529"/>
      <c r="AC653" s="2529"/>
      <c r="AD653" s="1393"/>
      <c r="AE653" s="1393"/>
      <c r="AF653" s="2529"/>
      <c r="AG653" s="2529"/>
      <c r="AH653" s="2529"/>
      <c r="AI653" s="2529"/>
      <c r="AJ653" s="2529"/>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29">
        <f>+VLOOKUP(AM654,Bang_CDSPS,6,0)</f>
        <v>0</v>
      </c>
      <c r="Z654" s="2529"/>
      <c r="AA654" s="2529"/>
      <c r="AB654" s="2529"/>
      <c r="AC654" s="2529"/>
      <c r="AD654" s="2529"/>
      <c r="AE654" s="1393"/>
      <c r="AF654" s="2529">
        <v>0</v>
      </c>
      <c r="AG654" s="2529"/>
      <c r="AH654" s="2529"/>
      <c r="AI654" s="2529"/>
      <c r="AJ654" s="2529"/>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29">
        <f>+VLOOKUP(AM655,Bang_CDSPS,6,0)</f>
        <v>0</v>
      </c>
      <c r="Z655" s="2529"/>
      <c r="AA655" s="2529"/>
      <c r="AB655" s="2529"/>
      <c r="AC655" s="2529"/>
      <c r="AD655" s="2529"/>
      <c r="AE655" s="1393"/>
      <c r="AF655" s="2529">
        <v>0</v>
      </c>
      <c r="AG655" s="2529"/>
      <c r="AH655" s="2529"/>
      <c r="AI655" s="2529"/>
      <c r="AJ655" s="2529"/>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29">
        <f>+VLOOKUP(AM656,Bang_CDSPS,6,0)</f>
        <v>0</v>
      </c>
      <c r="Z656" s="2529"/>
      <c r="AA656" s="2529"/>
      <c r="AB656" s="2529"/>
      <c r="AC656" s="2529"/>
      <c r="AD656" s="2529"/>
      <c r="AE656" s="1393"/>
      <c r="AF656" s="2529">
        <v>0</v>
      </c>
      <c r="AG656" s="2529"/>
      <c r="AH656" s="2529"/>
      <c r="AI656" s="2529"/>
      <c r="AJ656" s="2529"/>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21"/>
      <c r="Z657" s="2521"/>
      <c r="AA657" s="2521"/>
      <c r="AB657" s="2521"/>
      <c r="AC657" s="2521"/>
      <c r="AD657" s="1377"/>
      <c r="AE657" s="1377"/>
      <c r="AF657" s="2521"/>
      <c r="AG657" s="2521"/>
      <c r="AH657" s="2521"/>
      <c r="AI657" s="2521"/>
      <c r="AJ657" s="2521"/>
      <c r="AK657" s="1379"/>
      <c r="AL657" s="1453">
        <f t="shared" si="41"/>
        <v>0</v>
      </c>
      <c r="AM657" s="1456"/>
      <c r="AN657" s="337" t="s">
        <v>2791</v>
      </c>
    </row>
    <row r="658" spans="2:41" s="311" customFormat="1" ht="39.75" customHeight="1" x14ac:dyDescent="0.4">
      <c r="C658" s="2539" t="s">
        <v>2980</v>
      </c>
      <c r="D658" s="2540"/>
      <c r="E658" s="2540"/>
      <c r="F658" s="2540"/>
      <c r="G658" s="2541"/>
      <c r="H658" s="2541"/>
      <c r="I658" s="2541"/>
      <c r="J658" s="2541"/>
      <c r="K658" s="2541"/>
      <c r="L658" s="2541"/>
      <c r="M658" s="2541"/>
      <c r="N658" s="2541"/>
      <c r="O658" s="2541"/>
      <c r="P658" s="2541"/>
      <c r="Q658" s="2541"/>
      <c r="R658" s="2541"/>
      <c r="S658" s="2541"/>
      <c r="T658" s="2541"/>
      <c r="U658" s="2541"/>
      <c r="V658" s="2541"/>
      <c r="W658" s="2541"/>
      <c r="X658" s="1377"/>
      <c r="Y658" s="2521"/>
      <c r="Z658" s="2521"/>
      <c r="AA658" s="2521"/>
      <c r="AB658" s="2521"/>
      <c r="AC658" s="2521"/>
      <c r="AD658" s="1377"/>
      <c r="AE658" s="1377"/>
      <c r="AF658" s="2521"/>
      <c r="AG658" s="2521"/>
      <c r="AH658" s="2521"/>
      <c r="AI658" s="2521"/>
      <c r="AJ658" s="2521"/>
      <c r="AK658" s="1379"/>
      <c r="AL658" s="1453">
        <f t="shared" si="41"/>
        <v>0</v>
      </c>
      <c r="AM658" s="1456"/>
      <c r="AN658" s="317"/>
    </row>
    <row r="659" spans="2:41" s="311" customFormat="1" ht="23.25" customHeight="1" x14ac:dyDescent="0.4">
      <c r="C659" s="2543" t="s">
        <v>2981</v>
      </c>
      <c r="D659" s="2544"/>
      <c r="E659" s="2544"/>
      <c r="F659" s="2544"/>
      <c r="G659" s="2545"/>
      <c r="H659" s="2545"/>
      <c r="I659" s="2545"/>
      <c r="J659" s="2545"/>
      <c r="K659" s="2545"/>
      <c r="L659" s="2545"/>
      <c r="M659" s="2545"/>
      <c r="N659" s="2545"/>
      <c r="O659" s="2545"/>
      <c r="P659" s="2545"/>
      <c r="Q659" s="2545"/>
      <c r="R659" s="2545"/>
      <c r="S659" s="2545"/>
      <c r="T659" s="2545"/>
      <c r="U659" s="2545"/>
      <c r="V659" s="2545"/>
      <c r="W659" s="2545"/>
      <c r="X659" s="1380"/>
      <c r="Y659" s="2522"/>
      <c r="Z659" s="2522"/>
      <c r="AA659" s="2522"/>
      <c r="AB659" s="2522"/>
      <c r="AC659" s="2522"/>
      <c r="AD659" s="1380"/>
      <c r="AE659" s="1380"/>
      <c r="AF659" s="2522"/>
      <c r="AG659" s="2522"/>
      <c r="AH659" s="2522"/>
      <c r="AI659" s="2522"/>
      <c r="AJ659" s="2522"/>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532" t="s">
        <v>283</v>
      </c>
      <c r="Z662" s="2542"/>
      <c r="AA662" s="2542"/>
      <c r="AB662" s="2542"/>
      <c r="AC662" s="2542"/>
      <c r="AD662" s="2542"/>
      <c r="AE662" s="1515"/>
      <c r="AF662" s="2532" t="s">
        <v>284</v>
      </c>
      <c r="AG662" s="2542"/>
      <c r="AH662" s="2542"/>
      <c r="AI662" s="2542"/>
      <c r="AJ662" s="254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36"/>
      <c r="Z663" s="2536"/>
      <c r="AA663" s="2536"/>
      <c r="AB663" s="2536"/>
      <c r="AC663" s="2536"/>
      <c r="AD663" s="1375"/>
      <c r="AE663" s="1375"/>
      <c r="AF663" s="2536"/>
      <c r="AG663" s="2536"/>
      <c r="AH663" s="2536"/>
      <c r="AI663" s="2536"/>
      <c r="AJ663" s="2536"/>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29">
        <f>+VLOOKUP(AM664,Bang_CDSPS,6,0)</f>
        <v>0</v>
      </c>
      <c r="Z664" s="2529"/>
      <c r="AA664" s="2529"/>
      <c r="AB664" s="2529"/>
      <c r="AC664" s="2529"/>
      <c r="AD664" s="2529"/>
      <c r="AE664" s="1393"/>
      <c r="AF664" s="2529">
        <v>0</v>
      </c>
      <c r="AG664" s="2529"/>
      <c r="AH664" s="2529"/>
      <c r="AI664" s="2529"/>
      <c r="AJ664" s="2529"/>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29">
        <f>+VLOOKUP(AM665,Bang_CDSPS,6,0)</f>
        <v>0</v>
      </c>
      <c r="Z665" s="2529"/>
      <c r="AA665" s="2529"/>
      <c r="AB665" s="2529"/>
      <c r="AC665" s="2529"/>
      <c r="AD665" s="2529"/>
      <c r="AE665" s="1377"/>
      <c r="AF665" s="2529">
        <v>0</v>
      </c>
      <c r="AG665" s="2529"/>
      <c r="AH665" s="2529"/>
      <c r="AI665" s="2529"/>
      <c r="AJ665" s="2529"/>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29">
        <f>+VLOOKUP(AM666,Bang_CDSPS,6,0)</f>
        <v>0</v>
      </c>
      <c r="Z666" s="2529"/>
      <c r="AA666" s="2529"/>
      <c r="AB666" s="2529"/>
      <c r="AC666" s="2529"/>
      <c r="AD666" s="2529"/>
      <c r="AE666" s="1377"/>
      <c r="AF666" s="2529">
        <v>0</v>
      </c>
      <c r="AG666" s="2529"/>
      <c r="AH666" s="2529"/>
      <c r="AI666" s="2529"/>
      <c r="AJ666" s="2529"/>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37">
        <f>SUM(Y664:AC666)</f>
        <v>0</v>
      </c>
      <c r="Z667" s="2537"/>
      <c r="AA667" s="2537"/>
      <c r="AB667" s="2537"/>
      <c r="AC667" s="2537"/>
      <c r="AD667" s="2537"/>
      <c r="AE667" s="1380"/>
      <c r="AF667" s="2537">
        <f>SUM(AF664:AJ666)</f>
        <v>0</v>
      </c>
      <c r="AG667" s="2537"/>
      <c r="AH667" s="2537"/>
      <c r="AI667" s="2537"/>
      <c r="AJ667" s="2537"/>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532" t="s">
        <v>283</v>
      </c>
      <c r="Z670" s="2542"/>
      <c r="AA670" s="2542"/>
      <c r="AB670" s="2542"/>
      <c r="AC670" s="2542"/>
      <c r="AD670" s="2542"/>
      <c r="AE670" s="1515"/>
      <c r="AF670" s="2532" t="s">
        <v>284</v>
      </c>
      <c r="AG670" s="2542"/>
      <c r="AH670" s="2542"/>
      <c r="AI670" s="2542"/>
      <c r="AJ670" s="254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29">
        <f>+AO672</f>
        <v>0</v>
      </c>
      <c r="Z672" s="2529"/>
      <c r="AA672" s="2529"/>
      <c r="AB672" s="2529"/>
      <c r="AC672" s="2529"/>
      <c r="AD672" s="2529"/>
      <c r="AE672" s="1393"/>
      <c r="AF672" s="2529">
        <v>0</v>
      </c>
      <c r="AG672" s="2529"/>
      <c r="AH672" s="2529"/>
      <c r="AI672" s="2529"/>
      <c r="AJ672" s="2529"/>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29"/>
      <c r="Z673" s="2529"/>
      <c r="AA673" s="2529"/>
      <c r="AB673" s="2529"/>
      <c r="AC673" s="2529"/>
      <c r="AD673" s="2529"/>
      <c r="AE673" s="1393"/>
      <c r="AF673" s="2529"/>
      <c r="AG673" s="2529"/>
      <c r="AH673" s="2529"/>
      <c r="AI673" s="2529"/>
      <c r="AJ673" s="2529"/>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29"/>
      <c r="Z674" s="2529"/>
      <c r="AA674" s="2529"/>
      <c r="AB674" s="2529"/>
      <c r="AC674" s="2529"/>
      <c r="AD674" s="2529"/>
      <c r="AE674" s="1393"/>
      <c r="AF674" s="2529"/>
      <c r="AG674" s="2529"/>
      <c r="AH674" s="2529"/>
      <c r="AI674" s="2529"/>
      <c r="AJ674" s="2529"/>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29"/>
      <c r="Z675" s="2529"/>
      <c r="AA675" s="2529"/>
      <c r="AB675" s="2529"/>
      <c r="AC675" s="2529"/>
      <c r="AD675" s="2529"/>
      <c r="AE675" s="1393"/>
      <c r="AF675" s="2529"/>
      <c r="AG675" s="2529"/>
      <c r="AH675" s="2529"/>
      <c r="AI675" s="2529"/>
      <c r="AJ675" s="2529"/>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29"/>
      <c r="Z676" s="2529"/>
      <c r="AA676" s="2529"/>
      <c r="AB676" s="2529"/>
      <c r="AC676" s="2529"/>
      <c r="AD676" s="2529"/>
      <c r="AE676" s="1393"/>
      <c r="AF676" s="2529"/>
      <c r="AG676" s="2529"/>
      <c r="AH676" s="2529"/>
      <c r="AI676" s="2529"/>
      <c r="AJ676" s="2529"/>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29"/>
      <c r="Z677" s="2529"/>
      <c r="AA677" s="2529"/>
      <c r="AB677" s="2529"/>
      <c r="AC677" s="2529"/>
      <c r="AD677" s="2529"/>
      <c r="AE677" s="1393"/>
      <c r="AF677" s="2529"/>
      <c r="AG677" s="2529"/>
      <c r="AH677" s="2529"/>
      <c r="AI677" s="2529"/>
      <c r="AJ677" s="2529"/>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37">
        <f>SUM(Y671:AC677)</f>
        <v>0</v>
      </c>
      <c r="Z678" s="2537"/>
      <c r="AA678" s="2537"/>
      <c r="AB678" s="2537"/>
      <c r="AC678" s="2537"/>
      <c r="AD678" s="2537"/>
      <c r="AE678" s="1399"/>
      <c r="AF678" s="2537">
        <f>SUM(AF671:AJ677)</f>
        <v>0</v>
      </c>
      <c r="AG678" s="2537"/>
      <c r="AH678" s="2537"/>
      <c r="AI678" s="2537"/>
      <c r="AJ678" s="2537"/>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532" t="s">
        <v>283</v>
      </c>
      <c r="Z681" s="2542"/>
      <c r="AA681" s="2542"/>
      <c r="AB681" s="2542"/>
      <c r="AC681" s="2542"/>
      <c r="AD681" s="2542"/>
      <c r="AE681" s="1515"/>
      <c r="AF681" s="2532" t="s">
        <v>284</v>
      </c>
      <c r="AG681" s="2542"/>
      <c r="AH681" s="2542"/>
      <c r="AI681" s="2542"/>
      <c r="AJ681" s="254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29">
        <f>+VLOOKUP(AM683,Bang_CDSPS,6,0)</f>
        <v>0</v>
      </c>
      <c r="Z683" s="2529"/>
      <c r="AA683" s="2529"/>
      <c r="AB683" s="2529"/>
      <c r="AC683" s="2529"/>
      <c r="AD683" s="2529"/>
      <c r="AE683" s="1393"/>
      <c r="AF683" s="2529">
        <v>0</v>
      </c>
      <c r="AG683" s="2529"/>
      <c r="AH683" s="2529"/>
      <c r="AI683" s="2529"/>
      <c r="AJ683" s="2529"/>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29"/>
      <c r="Z684" s="2529"/>
      <c r="AA684" s="2529"/>
      <c r="AB684" s="2529"/>
      <c r="AC684" s="2529"/>
      <c r="AD684" s="2529"/>
      <c r="AE684" s="1393"/>
      <c r="AF684" s="2529"/>
      <c r="AG684" s="2529"/>
      <c r="AH684" s="2529"/>
      <c r="AI684" s="2529"/>
      <c r="AJ684" s="2529"/>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37">
        <f>+Y682-Y683-Y684</f>
        <v>0</v>
      </c>
      <c r="Z685" s="2537"/>
      <c r="AA685" s="2537"/>
      <c r="AB685" s="2537"/>
      <c r="AC685" s="2537"/>
      <c r="AD685" s="2537"/>
      <c r="AE685" s="1399"/>
      <c r="AF685" s="2537">
        <f>+AF682-AF683-AF684</f>
        <v>0</v>
      </c>
      <c r="AG685" s="2537"/>
      <c r="AH685" s="2537"/>
      <c r="AI685" s="2537"/>
      <c r="AJ685" s="2537"/>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532" t="s">
        <v>283</v>
      </c>
      <c r="Z688" s="2542"/>
      <c r="AA688" s="2542"/>
      <c r="AB688" s="2542"/>
      <c r="AC688" s="2542"/>
      <c r="AD688" s="2542"/>
      <c r="AE688" s="1515"/>
      <c r="AF688" s="2532" t="s">
        <v>284</v>
      </c>
      <c r="AG688" s="2542"/>
      <c r="AH688" s="2542"/>
      <c r="AI688" s="2542"/>
      <c r="AJ688" s="254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29">
        <v>0</v>
      </c>
      <c r="Z690" s="2529"/>
      <c r="AA690" s="2529"/>
      <c r="AB690" s="2529"/>
      <c r="AC690" s="2529"/>
      <c r="AD690" s="2529"/>
      <c r="AE690" s="1393"/>
      <c r="AF690" s="2529">
        <v>0</v>
      </c>
      <c r="AG690" s="2529"/>
      <c r="AH690" s="2529"/>
      <c r="AI690" s="2529"/>
      <c r="AJ690" s="2529"/>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29">
        <v>0</v>
      </c>
      <c r="Z691" s="2529"/>
      <c r="AA691" s="2529"/>
      <c r="AB691" s="2529"/>
      <c r="AC691" s="2529"/>
      <c r="AD691" s="2529"/>
      <c r="AE691" s="1393"/>
      <c r="AF691" s="2529">
        <v>0</v>
      </c>
      <c r="AG691" s="2529"/>
      <c r="AH691" s="2529"/>
      <c r="AI691" s="2529"/>
      <c r="AJ691" s="2529"/>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29">
        <f>+VLOOKUP(AM692,Bang_CDSPS,6,0)</f>
        <v>0</v>
      </c>
      <c r="Z692" s="2529"/>
      <c r="AA692" s="2529"/>
      <c r="AB692" s="2529"/>
      <c r="AC692" s="2529"/>
      <c r="AD692" s="2529"/>
      <c r="AE692" s="1393"/>
      <c r="AF692" s="2529">
        <v>0</v>
      </c>
      <c r="AG692" s="2529"/>
      <c r="AH692" s="2529"/>
      <c r="AI692" s="2529"/>
      <c r="AJ692" s="2529"/>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29"/>
      <c r="Z693" s="2529"/>
      <c r="AA693" s="2529"/>
      <c r="AB693" s="2529"/>
      <c r="AC693" s="2529"/>
      <c r="AD693" s="2529"/>
      <c r="AE693" s="1393"/>
      <c r="AF693" s="2529"/>
      <c r="AG693" s="2529"/>
      <c r="AH693" s="2529"/>
      <c r="AI693" s="2529"/>
      <c r="AJ693" s="2529"/>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29">
        <v>0</v>
      </c>
      <c r="Z694" s="2529"/>
      <c r="AA694" s="2529"/>
      <c r="AB694" s="2529"/>
      <c r="AC694" s="2529"/>
      <c r="AD694" s="2529"/>
      <c r="AE694" s="1393"/>
      <c r="AF694" s="2529">
        <v>0</v>
      </c>
      <c r="AG694" s="2529"/>
      <c r="AH694" s="2529"/>
      <c r="AI694" s="2529"/>
      <c r="AJ694" s="2529"/>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29">
        <f>+VLOOKUP(AM695,Bang_CDSPS,6,0)</f>
        <v>0</v>
      </c>
      <c r="Z695" s="2529"/>
      <c r="AA695" s="2529"/>
      <c r="AB695" s="2529"/>
      <c r="AC695" s="2529"/>
      <c r="AD695" s="2529"/>
      <c r="AE695" s="1393"/>
      <c r="AF695" s="2529">
        <v>0</v>
      </c>
      <c r="AG695" s="2529"/>
      <c r="AH695" s="2529"/>
      <c r="AI695" s="2529"/>
      <c r="AJ695" s="2529"/>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37">
        <f>SUM(Y689:AC695)</f>
        <v>0</v>
      </c>
      <c r="Z696" s="2537"/>
      <c r="AA696" s="2537"/>
      <c r="AB696" s="2537"/>
      <c r="AC696" s="2537"/>
      <c r="AD696" s="2537"/>
      <c r="AE696" s="1399"/>
      <c r="AF696" s="2537">
        <f>SUM(AF689:AJ695)</f>
        <v>0</v>
      </c>
      <c r="AG696" s="2537"/>
      <c r="AH696" s="2537"/>
      <c r="AI696" s="2537"/>
      <c r="AJ696" s="2537"/>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531" t="s">
        <v>283</v>
      </c>
      <c r="Z699" s="2531"/>
      <c r="AA699" s="2531"/>
      <c r="AB699" s="2531"/>
      <c r="AC699" s="2531"/>
      <c r="AD699" s="2532"/>
      <c r="AE699" s="1514"/>
      <c r="AF699" s="2530" t="s">
        <v>284</v>
      </c>
      <c r="AG699" s="2531"/>
      <c r="AH699" s="2531"/>
      <c r="AI699" s="2531"/>
      <c r="AJ699" s="2532"/>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29">
        <v>0</v>
      </c>
      <c r="Z701" s="2529"/>
      <c r="AA701" s="2529"/>
      <c r="AB701" s="2529"/>
      <c r="AC701" s="2529"/>
      <c r="AD701" s="2529"/>
      <c r="AE701" s="1393"/>
      <c r="AF701" s="2529">
        <v>0</v>
      </c>
      <c r="AG701" s="2529"/>
      <c r="AH701" s="2529"/>
      <c r="AI701" s="2529"/>
      <c r="AJ701" s="2529"/>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29">
        <v>0</v>
      </c>
      <c r="Z702" s="2529"/>
      <c r="AA702" s="2529"/>
      <c r="AB702" s="2529"/>
      <c r="AC702" s="2529"/>
      <c r="AD702" s="2529"/>
      <c r="AE702" s="1393"/>
      <c r="AF702" s="2529">
        <v>0</v>
      </c>
      <c r="AG702" s="2529"/>
      <c r="AH702" s="2529"/>
      <c r="AI702" s="2529"/>
      <c r="AJ702" s="2529"/>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29">
        <f>+VLOOKUP(AM703,Bang_CDSPS,6,0)</f>
        <v>0</v>
      </c>
      <c r="Z703" s="2529"/>
      <c r="AA703" s="2529"/>
      <c r="AB703" s="2529"/>
      <c r="AC703" s="2529"/>
      <c r="AD703" s="2529"/>
      <c r="AE703" s="1393"/>
      <c r="AF703" s="2529">
        <v>0</v>
      </c>
      <c r="AG703" s="2529"/>
      <c r="AH703" s="2529"/>
      <c r="AI703" s="2529"/>
      <c r="AJ703" s="2529"/>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29">
        <v>0</v>
      </c>
      <c r="Z704" s="2529"/>
      <c r="AA704" s="2529"/>
      <c r="AB704" s="2529"/>
      <c r="AC704" s="2529"/>
      <c r="AD704" s="2529"/>
      <c r="AE704" s="1393"/>
      <c r="AF704" s="2529">
        <v>0</v>
      </c>
      <c r="AG704" s="2529"/>
      <c r="AH704" s="2529"/>
      <c r="AI704" s="2529"/>
      <c r="AJ704" s="2529"/>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29">
        <v>0</v>
      </c>
      <c r="Z705" s="2529"/>
      <c r="AA705" s="2529"/>
      <c r="AB705" s="2529"/>
      <c r="AC705" s="2529"/>
      <c r="AD705" s="2529"/>
      <c r="AE705" s="1393"/>
      <c r="AF705" s="2529">
        <v>0</v>
      </c>
      <c r="AG705" s="2529"/>
      <c r="AH705" s="2529"/>
      <c r="AI705" s="2529"/>
      <c r="AJ705" s="2529"/>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29">
        <v>0</v>
      </c>
      <c r="Z706" s="2529"/>
      <c r="AA706" s="2529"/>
      <c r="AB706" s="2529"/>
      <c r="AC706" s="2529"/>
      <c r="AD706" s="2529"/>
      <c r="AE706" s="1393"/>
      <c r="AF706" s="2529">
        <v>0</v>
      </c>
      <c r="AG706" s="2529"/>
      <c r="AH706" s="2529"/>
      <c r="AI706" s="2529"/>
      <c r="AJ706" s="2529"/>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37">
        <f>SUM(Y700:AC706)</f>
        <v>0</v>
      </c>
      <c r="Z707" s="2537"/>
      <c r="AA707" s="2537"/>
      <c r="AB707" s="2537"/>
      <c r="AC707" s="2537"/>
      <c r="AD707" s="2537"/>
      <c r="AE707" s="1399"/>
      <c r="AF707" s="2537">
        <f>SUM(AF700:AJ706)</f>
        <v>0</v>
      </c>
      <c r="AG707" s="2537"/>
      <c r="AH707" s="2537"/>
      <c r="AI707" s="2537"/>
      <c r="AJ707" s="2537"/>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531" t="s">
        <v>283</v>
      </c>
      <c r="Z710" s="2531"/>
      <c r="AA710" s="2531"/>
      <c r="AB710" s="2531"/>
      <c r="AC710" s="2531"/>
      <c r="AD710" s="2532"/>
      <c r="AE710" s="1514"/>
      <c r="AF710" s="2530" t="s">
        <v>284</v>
      </c>
      <c r="AG710" s="2531"/>
      <c r="AH710" s="2531"/>
      <c r="AI710" s="2531"/>
      <c r="AJ710" s="2532"/>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36"/>
      <c r="Z711" s="2536"/>
      <c r="AA711" s="2536"/>
      <c r="AB711" s="2536"/>
      <c r="AC711" s="2536"/>
      <c r="AD711" s="2536"/>
      <c r="AE711" s="1375"/>
      <c r="AF711" s="2536"/>
      <c r="AG711" s="2536"/>
      <c r="AH711" s="2536"/>
      <c r="AI711" s="2536"/>
      <c r="AJ711" s="2536"/>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21"/>
      <c r="Z712" s="2521"/>
      <c r="AA712" s="2521"/>
      <c r="AB712" s="2521"/>
      <c r="AC712" s="2521"/>
      <c r="AD712" s="2521"/>
      <c r="AE712" s="1377"/>
      <c r="AF712" s="2521"/>
      <c r="AG712" s="2521"/>
      <c r="AH712" s="2521"/>
      <c r="AI712" s="2521"/>
      <c r="AJ712" s="2521"/>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21"/>
      <c r="Z713" s="2521"/>
      <c r="AA713" s="2521"/>
      <c r="AB713" s="2521"/>
      <c r="AC713" s="2521"/>
      <c r="AD713" s="2521"/>
      <c r="AE713" s="1377"/>
      <c r="AF713" s="2521"/>
      <c r="AG713" s="2521"/>
      <c r="AH713" s="2521"/>
      <c r="AI713" s="2521"/>
      <c r="AJ713" s="2521"/>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21"/>
      <c r="Z714" s="2521"/>
      <c r="AA714" s="2521"/>
      <c r="AB714" s="2521"/>
      <c r="AC714" s="2521"/>
      <c r="AD714" s="2521"/>
      <c r="AE714" s="1377"/>
      <c r="AF714" s="2521"/>
      <c r="AG714" s="2521"/>
      <c r="AH714" s="2521"/>
      <c r="AI714" s="2521"/>
      <c r="AJ714" s="2521"/>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21"/>
      <c r="Z715" s="2521"/>
      <c r="AA715" s="2521"/>
      <c r="AB715" s="2521"/>
      <c r="AC715" s="2521"/>
      <c r="AD715" s="2521"/>
      <c r="AE715" s="1377"/>
      <c r="AF715" s="2521"/>
      <c r="AG715" s="2521"/>
      <c r="AH715" s="2521"/>
      <c r="AI715" s="2521"/>
      <c r="AJ715" s="2521"/>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37">
        <f>+VLOOKUP(AM716,Bang_CDSPS,6,0)</f>
        <v>0</v>
      </c>
      <c r="Z716" s="2537"/>
      <c r="AA716" s="2537"/>
      <c r="AB716" s="2537"/>
      <c r="AC716" s="2537"/>
      <c r="AD716" s="2537"/>
      <c r="AE716" s="1399"/>
      <c r="AF716" s="2537">
        <v>0</v>
      </c>
      <c r="AG716" s="2537"/>
      <c r="AH716" s="2537"/>
      <c r="AI716" s="2537"/>
      <c r="AJ716" s="2537"/>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531" t="s">
        <v>283</v>
      </c>
      <c r="Z719" s="2531"/>
      <c r="AA719" s="2531"/>
      <c r="AB719" s="2531"/>
      <c r="AC719" s="2531"/>
      <c r="AD719" s="2532"/>
      <c r="AE719" s="1514"/>
      <c r="AF719" s="2530" t="s">
        <v>284</v>
      </c>
      <c r="AG719" s="2531"/>
      <c r="AH719" s="2531"/>
      <c r="AI719" s="2531"/>
      <c r="AJ719" s="2532"/>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36"/>
      <c r="Z720" s="2536"/>
      <c r="AA720" s="2536"/>
      <c r="AB720" s="2536"/>
      <c r="AC720" s="2536"/>
      <c r="AD720" s="2536"/>
      <c r="AE720" s="1375"/>
      <c r="AF720" s="2536"/>
      <c r="AG720" s="2536"/>
      <c r="AH720" s="2536"/>
      <c r="AI720" s="2536"/>
      <c r="AJ720" s="2536"/>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21"/>
      <c r="Z721" s="2521"/>
      <c r="AA721" s="2521"/>
      <c r="AB721" s="2521"/>
      <c r="AC721" s="2521"/>
      <c r="AD721" s="2521"/>
      <c r="AE721" s="1377"/>
      <c r="AF721" s="2521"/>
      <c r="AG721" s="2521"/>
      <c r="AH721" s="2521"/>
      <c r="AI721" s="2521"/>
      <c r="AJ721" s="2521"/>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21"/>
      <c r="Z722" s="2521"/>
      <c r="AA722" s="2521"/>
      <c r="AB722" s="2521"/>
      <c r="AC722" s="2521"/>
      <c r="AD722" s="2521"/>
      <c r="AE722" s="1377"/>
      <c r="AF722" s="2521"/>
      <c r="AG722" s="2521"/>
      <c r="AH722" s="2521"/>
      <c r="AI722" s="2521"/>
      <c r="AJ722" s="2521"/>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21"/>
      <c r="Z723" s="2521"/>
      <c r="AA723" s="2521"/>
      <c r="AB723" s="2521"/>
      <c r="AC723" s="2521"/>
      <c r="AD723" s="2521"/>
      <c r="AE723" s="1377"/>
      <c r="AF723" s="2521"/>
      <c r="AG723" s="2521"/>
      <c r="AH723" s="2521"/>
      <c r="AI723" s="2521"/>
      <c r="AJ723" s="2521"/>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37">
        <f>+VLOOKUP(AM724,Bang_CDSPS,6,0)</f>
        <v>0</v>
      </c>
      <c r="Z724" s="2537"/>
      <c r="AA724" s="2537"/>
      <c r="AB724" s="2537"/>
      <c r="AC724" s="2537"/>
      <c r="AD724" s="2537"/>
      <c r="AE724" s="1399"/>
      <c r="AF724" s="2537">
        <v>0</v>
      </c>
      <c r="AG724" s="2537"/>
      <c r="AH724" s="2537"/>
      <c r="AI724" s="2537"/>
      <c r="AJ724" s="2537"/>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531" t="s">
        <v>283</v>
      </c>
      <c r="Z727" s="2531"/>
      <c r="AA727" s="2531"/>
      <c r="AB727" s="2531"/>
      <c r="AC727" s="2531"/>
      <c r="AD727" s="2532"/>
      <c r="AE727" s="1514"/>
      <c r="AF727" s="2530" t="s">
        <v>284</v>
      </c>
      <c r="AG727" s="2531"/>
      <c r="AH727" s="2531"/>
      <c r="AI727" s="2531"/>
      <c r="AJ727" s="2532"/>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29">
        <f t="shared" ref="Y729:Y735" si="46">+VLOOKUP(AM729,Bang_CDSPS,6,0)</f>
        <v>0</v>
      </c>
      <c r="Z729" s="2529"/>
      <c r="AA729" s="2529"/>
      <c r="AB729" s="2529"/>
      <c r="AC729" s="2529"/>
      <c r="AD729" s="2529"/>
      <c r="AE729" s="1393"/>
      <c r="AF729" s="2529">
        <f t="shared" ref="AF729:AF735" si="47">+VLOOKUP(AM729,Bang_CDSPSNT,6,0)</f>
        <v>0</v>
      </c>
      <c r="AG729" s="2529"/>
      <c r="AH729" s="2529"/>
      <c r="AI729" s="2529"/>
      <c r="AJ729" s="2529"/>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29">
        <f t="shared" si="46"/>
        <v>0</v>
      </c>
      <c r="Z730" s="2529"/>
      <c r="AA730" s="2529"/>
      <c r="AB730" s="2529"/>
      <c r="AC730" s="2529"/>
      <c r="AD730" s="2529"/>
      <c r="AE730" s="1393"/>
      <c r="AF730" s="2529">
        <f t="shared" si="47"/>
        <v>0</v>
      </c>
      <c r="AG730" s="2529"/>
      <c r="AH730" s="2529"/>
      <c r="AI730" s="2529"/>
      <c r="AJ730" s="2529"/>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29">
        <f t="shared" si="46"/>
        <v>0</v>
      </c>
      <c r="Z731" s="2529"/>
      <c r="AA731" s="2529"/>
      <c r="AB731" s="2529"/>
      <c r="AC731" s="2529"/>
      <c r="AD731" s="2529"/>
      <c r="AE731" s="1393"/>
      <c r="AF731" s="2529">
        <f t="shared" si="47"/>
        <v>0</v>
      </c>
      <c r="AG731" s="2529"/>
      <c r="AH731" s="2529"/>
      <c r="AI731" s="2529"/>
      <c r="AJ731" s="2529"/>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29">
        <f t="shared" si="46"/>
        <v>0</v>
      </c>
      <c r="Z732" s="2529"/>
      <c r="AA732" s="2529"/>
      <c r="AB732" s="2529"/>
      <c r="AC732" s="2529"/>
      <c r="AD732" s="2529"/>
      <c r="AE732" s="1393"/>
      <c r="AF732" s="2529">
        <f t="shared" si="47"/>
        <v>0</v>
      </c>
      <c r="AG732" s="2529"/>
      <c r="AH732" s="2529"/>
      <c r="AI732" s="2529"/>
      <c r="AJ732" s="2529"/>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29">
        <f t="shared" ref="Y733" si="49">+VLOOKUP(AM733,Bang_CDSPS,6,0)</f>
        <v>0</v>
      </c>
      <c r="Z733" s="2529"/>
      <c r="AA733" s="2529"/>
      <c r="AB733" s="2529"/>
      <c r="AC733" s="2529"/>
      <c r="AD733" s="2529"/>
      <c r="AE733" s="1393"/>
      <c r="AF733" s="2529">
        <f t="shared" ref="AF733" si="50">+VLOOKUP(AM733,Bang_CDSPSNT,6,0)</f>
        <v>0</v>
      </c>
      <c r="AG733" s="2529"/>
      <c r="AH733" s="2529"/>
      <c r="AI733" s="2529"/>
      <c r="AJ733" s="2529"/>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29">
        <f t="shared" si="46"/>
        <v>0</v>
      </c>
      <c r="Z734" s="2529"/>
      <c r="AA734" s="2529"/>
      <c r="AB734" s="2529"/>
      <c r="AC734" s="2529"/>
      <c r="AD734" s="2529"/>
      <c r="AE734" s="1393"/>
      <c r="AF734" s="2529">
        <f t="shared" si="47"/>
        <v>0</v>
      </c>
      <c r="AG734" s="2529"/>
      <c r="AH734" s="2529"/>
      <c r="AI734" s="2529"/>
      <c r="AJ734" s="2529"/>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29">
        <f t="shared" si="46"/>
        <v>0</v>
      </c>
      <c r="Z735" s="2529"/>
      <c r="AA735" s="2529"/>
      <c r="AB735" s="2529"/>
      <c r="AC735" s="2529"/>
      <c r="AD735" s="2529"/>
      <c r="AE735" s="1393"/>
      <c r="AF735" s="2529">
        <f t="shared" si="47"/>
        <v>0</v>
      </c>
      <c r="AG735" s="2529"/>
      <c r="AH735" s="2529"/>
      <c r="AI735" s="2529"/>
      <c r="AJ735" s="2529"/>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29">
        <f>SUM(Y737:AC744)</f>
        <v>0</v>
      </c>
      <c r="Z736" s="2529"/>
      <c r="AA736" s="2529"/>
      <c r="AB736" s="2529"/>
      <c r="AC736" s="2529"/>
      <c r="AD736" s="2529"/>
      <c r="AE736" s="1393"/>
      <c r="AF736" s="2529">
        <f>SUM(AF737:AJ744)</f>
        <v>0</v>
      </c>
      <c r="AG736" s="2529"/>
      <c r="AH736" s="2529"/>
      <c r="AI736" s="2529"/>
      <c r="AJ736" s="2529"/>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29">
        <f t="shared" ref="Y737:Y744" si="51">+VLOOKUP(AM737,Bang_CDSPS,6,0)</f>
        <v>0</v>
      </c>
      <c r="Z737" s="2529"/>
      <c r="AA737" s="2529"/>
      <c r="AB737" s="2529"/>
      <c r="AC737" s="2529"/>
      <c r="AD737" s="2529"/>
      <c r="AE737" s="1393"/>
      <c r="AF737" s="2529">
        <f t="shared" ref="AF737:AF744" si="52">+VLOOKUP(AM737,Bang_CDSPSNT,6,0)</f>
        <v>0</v>
      </c>
      <c r="AG737" s="2529"/>
      <c r="AH737" s="2529"/>
      <c r="AI737" s="2529"/>
      <c r="AJ737" s="2529"/>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29">
        <f t="shared" si="51"/>
        <v>0</v>
      </c>
      <c r="Z738" s="2529"/>
      <c r="AA738" s="2529"/>
      <c r="AB738" s="2529"/>
      <c r="AC738" s="2529"/>
      <c r="AD738" s="2529"/>
      <c r="AE738" s="1393"/>
      <c r="AF738" s="2529">
        <f t="shared" si="52"/>
        <v>0</v>
      </c>
      <c r="AG738" s="2529"/>
      <c r="AH738" s="2529"/>
      <c r="AI738" s="2529"/>
      <c r="AJ738" s="2529"/>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29">
        <f t="shared" si="51"/>
        <v>0</v>
      </c>
      <c r="Z739" s="2529"/>
      <c r="AA739" s="2529"/>
      <c r="AB739" s="2529"/>
      <c r="AC739" s="2529"/>
      <c r="AD739" s="2529"/>
      <c r="AE739" s="1393"/>
      <c r="AF739" s="2529">
        <f t="shared" si="52"/>
        <v>0</v>
      </c>
      <c r="AG739" s="2529"/>
      <c r="AH739" s="2529"/>
      <c r="AI739" s="2529"/>
      <c r="AJ739" s="2529"/>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29">
        <f t="shared" si="51"/>
        <v>0</v>
      </c>
      <c r="Z740" s="2529"/>
      <c r="AA740" s="2529"/>
      <c r="AB740" s="2529"/>
      <c r="AC740" s="2529"/>
      <c r="AD740" s="2529"/>
      <c r="AE740" s="1393"/>
      <c r="AF740" s="2529">
        <f t="shared" si="52"/>
        <v>0</v>
      </c>
      <c r="AG740" s="2529"/>
      <c r="AH740" s="2529"/>
      <c r="AI740" s="2529"/>
      <c r="AJ740" s="2529"/>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29">
        <f t="shared" si="51"/>
        <v>0</v>
      </c>
      <c r="Z741" s="2529"/>
      <c r="AA741" s="2529"/>
      <c r="AB741" s="2529"/>
      <c r="AC741" s="2529"/>
      <c r="AD741" s="2529"/>
      <c r="AE741" s="1393"/>
      <c r="AF741" s="2529">
        <f t="shared" si="52"/>
        <v>0</v>
      </c>
      <c r="AG741" s="2529"/>
      <c r="AH741" s="2529"/>
      <c r="AI741" s="2529"/>
      <c r="AJ741" s="2529"/>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29">
        <f t="shared" si="51"/>
        <v>0</v>
      </c>
      <c r="Z742" s="2529"/>
      <c r="AA742" s="2529"/>
      <c r="AB742" s="2529"/>
      <c r="AC742" s="2529"/>
      <c r="AD742" s="2529"/>
      <c r="AE742" s="1393"/>
      <c r="AF742" s="2529">
        <f t="shared" si="52"/>
        <v>0</v>
      </c>
      <c r="AG742" s="2529"/>
      <c r="AH742" s="2529"/>
      <c r="AI742" s="2529"/>
      <c r="AJ742" s="2529"/>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29">
        <f t="shared" si="51"/>
        <v>0</v>
      </c>
      <c r="Z743" s="2529"/>
      <c r="AA743" s="2529"/>
      <c r="AB743" s="2529"/>
      <c r="AC743" s="2529"/>
      <c r="AD743" s="2529"/>
      <c r="AE743" s="1393"/>
      <c r="AF743" s="2529">
        <f t="shared" si="52"/>
        <v>0</v>
      </c>
      <c r="AG743" s="2529"/>
      <c r="AH743" s="2529"/>
      <c r="AI743" s="2529"/>
      <c r="AJ743" s="2529"/>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29">
        <f t="shared" si="51"/>
        <v>0</v>
      </c>
      <c r="Z744" s="2529"/>
      <c r="AA744" s="2529"/>
      <c r="AB744" s="2529"/>
      <c r="AC744" s="2529"/>
      <c r="AD744" s="2529"/>
      <c r="AE744" s="1393"/>
      <c r="AF744" s="2529">
        <f t="shared" si="52"/>
        <v>0</v>
      </c>
      <c r="AG744" s="2529"/>
      <c r="AH744" s="2529"/>
      <c r="AI744" s="2529"/>
      <c r="AJ744" s="2529"/>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21"/>
      <c r="Z745" s="2521"/>
      <c r="AA745" s="2521"/>
      <c r="AB745" s="2521"/>
      <c r="AC745" s="2521"/>
      <c r="AD745" s="1377"/>
      <c r="AE745" s="1377"/>
      <c r="AF745" s="2521"/>
      <c r="AG745" s="2521"/>
      <c r="AH745" s="2521"/>
      <c r="AI745" s="2521"/>
      <c r="AJ745" s="2521"/>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21"/>
      <c r="Z746" s="2521"/>
      <c r="AA746" s="2521"/>
      <c r="AB746" s="2521"/>
      <c r="AC746" s="2521"/>
      <c r="AD746" s="1377"/>
      <c r="AE746" s="1377"/>
      <c r="AF746" s="2521"/>
      <c r="AG746" s="2521"/>
      <c r="AH746" s="2521"/>
      <c r="AI746" s="2521"/>
      <c r="AJ746" s="2521"/>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21"/>
      <c r="Z747" s="2521"/>
      <c r="AA747" s="2521"/>
      <c r="AB747" s="2521"/>
      <c r="AC747" s="2521"/>
      <c r="AD747" s="1377"/>
      <c r="AE747" s="1377"/>
      <c r="AF747" s="2521"/>
      <c r="AG747" s="2521"/>
      <c r="AH747" s="2521"/>
      <c r="AI747" s="2521"/>
      <c r="AJ747" s="2521"/>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22"/>
      <c r="Z748" s="2522"/>
      <c r="AA748" s="2522"/>
      <c r="AB748" s="2522"/>
      <c r="AC748" s="2522"/>
      <c r="AD748" s="1380"/>
      <c r="AE748" s="1380"/>
      <c r="AF748" s="2522"/>
      <c r="AG748" s="2522"/>
      <c r="AH748" s="2522"/>
      <c r="AI748" s="2522"/>
      <c r="AJ748" s="2522"/>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531" t="s">
        <v>283</v>
      </c>
      <c r="Z751" s="2531"/>
      <c r="AA751" s="2531"/>
      <c r="AB751" s="2531"/>
      <c r="AC751" s="2531"/>
      <c r="AD751" s="2532"/>
      <c r="AE751" s="1514"/>
      <c r="AF751" s="2530" t="s">
        <v>284</v>
      </c>
      <c r="AG751" s="2531"/>
      <c r="AH751" s="2531"/>
      <c r="AI751" s="2531"/>
      <c r="AJ751" s="2532"/>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29">
        <f>+VLOOKUP(AM753,Bang_CDSPS,6,0)+VLOOKUP(AN753,Bang_CDSPS,6,0)+VLOOKUP(AO753,Bang_CDSPS,6,0)</f>
        <v>0</v>
      </c>
      <c r="Z753" s="2529"/>
      <c r="AA753" s="2529"/>
      <c r="AB753" s="2529"/>
      <c r="AC753" s="2529"/>
      <c r="AD753" s="2529"/>
      <c r="AE753" s="1393"/>
      <c r="AF753" s="2529">
        <v>0</v>
      </c>
      <c r="AG753" s="2529"/>
      <c r="AH753" s="2529"/>
      <c r="AI753" s="2529"/>
      <c r="AJ753" s="2529"/>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29">
        <f>+VLOOKUP(AM754,Bang_CDSPS,6,0)+VLOOKUP(AN754,Bang_CDSPS,6,0)+VLOOKUP(AO754,Bang_CDSPS,6,0)</f>
        <v>0</v>
      </c>
      <c r="Z754" s="2529"/>
      <c r="AA754" s="2529"/>
      <c r="AB754" s="2529"/>
      <c r="AC754" s="2529"/>
      <c r="AD754" s="2529"/>
      <c r="AE754" s="1393"/>
      <c r="AF754" s="2529">
        <v>0</v>
      </c>
      <c r="AG754" s="2529"/>
      <c r="AH754" s="2529"/>
      <c r="AI754" s="2529"/>
      <c r="AJ754" s="2529"/>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29">
        <f>+VLOOKUP(AM755,Bang_CDSPS,6,0)+VLOOKUP(AN755,Bang_CDSPS,6,0)+VLOOKUP(AO755,Bang_CDSPS,6,0)</f>
        <v>0</v>
      </c>
      <c r="Z755" s="2529"/>
      <c r="AA755" s="2529"/>
      <c r="AB755" s="2529"/>
      <c r="AC755" s="2529"/>
      <c r="AD755" s="2529"/>
      <c r="AE755" s="1393"/>
      <c r="AF755" s="2529">
        <v>0</v>
      </c>
      <c r="AG755" s="2529"/>
      <c r="AH755" s="2529"/>
      <c r="AI755" s="2529"/>
      <c r="AJ755" s="2529"/>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29">
        <f>+VLOOKUP(AM756,Bang_CDSPS,6,0)+VLOOKUP(AN756,Bang_CDSPS,6,0)+VLOOKUP(AO756,Bang_CDSPS,6,0)</f>
        <v>0</v>
      </c>
      <c r="Z756" s="2529"/>
      <c r="AA756" s="2529"/>
      <c r="AB756" s="2529"/>
      <c r="AC756" s="2529"/>
      <c r="AD756" s="2529"/>
      <c r="AE756" s="1393"/>
      <c r="AF756" s="2529">
        <v>0</v>
      </c>
      <c r="AG756" s="2529"/>
      <c r="AH756" s="2529"/>
      <c r="AI756" s="2529"/>
      <c r="AJ756" s="2529"/>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29">
        <f>SUM(Y752:AC756)</f>
        <v>0</v>
      </c>
      <c r="Z757" s="2529"/>
      <c r="AA757" s="2529"/>
      <c r="AB757" s="2529"/>
      <c r="AC757" s="2529"/>
      <c r="AD757" s="2529"/>
      <c r="AE757" s="1393"/>
      <c r="AF757" s="2529">
        <f>SUM(AF752:AJ756)</f>
        <v>0</v>
      </c>
      <c r="AG757" s="2529"/>
      <c r="AH757" s="2529"/>
      <c r="AI757" s="2529"/>
      <c r="AJ757" s="2529"/>
      <c r="AK757" s="1379"/>
      <c r="AL757" s="1453">
        <f t="shared" si="54"/>
        <v>0</v>
      </c>
      <c r="AM757" s="1456"/>
      <c r="AN757" s="326"/>
    </row>
    <row r="758" spans="3:48" s="311" customFormat="1" ht="24" customHeight="1" x14ac:dyDescent="0.4">
      <c r="C758" s="2539" t="s">
        <v>3070</v>
      </c>
      <c r="D758" s="2540"/>
      <c r="E758" s="2540"/>
      <c r="F758" s="2540"/>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39" t="s">
        <v>3024</v>
      </c>
      <c r="D766" s="2540"/>
      <c r="E766" s="2540"/>
      <c r="F766" s="2540"/>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531" t="s">
        <v>283</v>
      </c>
      <c r="Z774" s="2531"/>
      <c r="AA774" s="2531"/>
      <c r="AB774" s="2531"/>
      <c r="AC774" s="2531"/>
      <c r="AD774" s="2532"/>
      <c r="AE774" s="1514"/>
      <c r="AF774" s="2530" t="s">
        <v>284</v>
      </c>
      <c r="AG774" s="2531"/>
      <c r="AH774" s="2531"/>
      <c r="AI774" s="2531"/>
      <c r="AJ774" s="2532"/>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29">
        <v>0</v>
      </c>
      <c r="Z776" s="2529"/>
      <c r="AA776" s="2529"/>
      <c r="AB776" s="2529"/>
      <c r="AC776" s="2529"/>
      <c r="AD776" s="2529"/>
      <c r="AE776" s="1393"/>
      <c r="AF776" s="2529">
        <v>0</v>
      </c>
      <c r="AG776" s="2529"/>
      <c r="AH776" s="2529"/>
      <c r="AI776" s="2529"/>
      <c r="AJ776" s="2529"/>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29"/>
      <c r="Z777" s="2529"/>
      <c r="AA777" s="2529"/>
      <c r="AB777" s="2529"/>
      <c r="AC777" s="2529"/>
      <c r="AD777" s="2529"/>
      <c r="AE777" s="1393"/>
      <c r="AF777" s="2529"/>
      <c r="AG777" s="2529"/>
      <c r="AH777" s="2529"/>
      <c r="AI777" s="2529"/>
      <c r="AJ777" s="2529"/>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29"/>
      <c r="Z778" s="2529"/>
      <c r="AA778" s="2529"/>
      <c r="AB778" s="2529"/>
      <c r="AC778" s="2529"/>
      <c r="AD778" s="2529"/>
      <c r="AE778" s="1393"/>
      <c r="AF778" s="2529"/>
      <c r="AG778" s="2529"/>
      <c r="AH778" s="2529"/>
      <c r="AI778" s="2529"/>
      <c r="AJ778" s="2529"/>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29"/>
      <c r="Z779" s="2529"/>
      <c r="AA779" s="2529"/>
      <c r="AB779" s="2529"/>
      <c r="AC779" s="2529"/>
      <c r="AD779" s="2529"/>
      <c r="AE779" s="1393"/>
      <c r="AF779" s="2529"/>
      <c r="AG779" s="2529"/>
      <c r="AH779" s="2529"/>
      <c r="AI779" s="2529"/>
      <c r="AJ779" s="2529"/>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29"/>
      <c r="Z780" s="2529"/>
      <c r="AA780" s="2529"/>
      <c r="AB780" s="2529"/>
      <c r="AC780" s="2529"/>
      <c r="AD780" s="2529"/>
      <c r="AE780" s="1393"/>
      <c r="AF780" s="2529"/>
      <c r="AG780" s="2529"/>
      <c r="AH780" s="2529"/>
      <c r="AI780" s="2529"/>
      <c r="AJ780" s="2529"/>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29"/>
      <c r="Z781" s="2529"/>
      <c r="AA781" s="2529"/>
      <c r="AB781" s="2529"/>
      <c r="AC781" s="2529"/>
      <c r="AD781" s="2529"/>
      <c r="AE781" s="1393"/>
      <c r="AF781" s="2529"/>
      <c r="AG781" s="2529"/>
      <c r="AH781" s="2529"/>
      <c r="AI781" s="2529"/>
      <c r="AJ781" s="2529"/>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29"/>
      <c r="Z782" s="2529"/>
      <c r="AA782" s="2529"/>
      <c r="AB782" s="2529"/>
      <c r="AC782" s="2529"/>
      <c r="AD782" s="2529"/>
      <c r="AE782" s="1393"/>
      <c r="AF782" s="2529"/>
      <c r="AG782" s="2529"/>
      <c r="AH782" s="2529"/>
      <c r="AI782" s="2529"/>
      <c r="AJ782" s="2529"/>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29"/>
      <c r="Z783" s="2529"/>
      <c r="AA783" s="2529"/>
      <c r="AB783" s="2529"/>
      <c r="AC783" s="2529"/>
      <c r="AD783" s="2529"/>
      <c r="AE783" s="1393"/>
      <c r="AF783" s="2529"/>
      <c r="AG783" s="2529"/>
      <c r="AH783" s="2529"/>
      <c r="AI783" s="2529"/>
      <c r="AJ783" s="2529"/>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8"/>
      <c r="Z785" s="2538"/>
      <c r="AA785" s="2538"/>
      <c r="AB785" s="2538"/>
      <c r="AC785" s="2538"/>
      <c r="AD785" s="338"/>
      <c r="AE785" s="338"/>
      <c r="AF785" s="2538"/>
      <c r="AG785" s="2538"/>
      <c r="AH785" s="2538"/>
      <c r="AI785" s="2538"/>
      <c r="AJ785" s="2538"/>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531" t="s">
        <v>283</v>
      </c>
      <c r="Z786" s="2531"/>
      <c r="AA786" s="2531"/>
      <c r="AB786" s="2531"/>
      <c r="AC786" s="2531"/>
      <c r="AD786" s="2532"/>
      <c r="AE786" s="1514"/>
      <c r="AF786" s="2530" t="s">
        <v>284</v>
      </c>
      <c r="AG786" s="2531"/>
      <c r="AH786" s="2531"/>
      <c r="AI786" s="2531"/>
      <c r="AJ786" s="2532"/>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29"/>
      <c r="Z788" s="2529"/>
      <c r="AA788" s="2529"/>
      <c r="AB788" s="2529"/>
      <c r="AC788" s="2529"/>
      <c r="AD788" s="2529"/>
      <c r="AE788" s="1393"/>
      <c r="AF788" s="2529"/>
      <c r="AG788" s="2529"/>
      <c r="AH788" s="2529"/>
      <c r="AI788" s="2529"/>
      <c r="AJ788" s="2529"/>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29"/>
      <c r="Z789" s="2529"/>
      <c r="AA789" s="2529"/>
      <c r="AB789" s="2529"/>
      <c r="AC789" s="2529"/>
      <c r="AD789" s="2529"/>
      <c r="AE789" s="1393"/>
      <c r="AF789" s="2529"/>
      <c r="AG789" s="2529"/>
      <c r="AH789" s="2529"/>
      <c r="AI789" s="2529"/>
      <c r="AJ789" s="2529"/>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29"/>
      <c r="Z790" s="2529"/>
      <c r="AA790" s="2529"/>
      <c r="AB790" s="2529"/>
      <c r="AC790" s="2529"/>
      <c r="AD790" s="2529"/>
      <c r="AE790" s="1393"/>
      <c r="AF790" s="2529"/>
      <c r="AG790" s="2529"/>
      <c r="AH790" s="2529"/>
      <c r="AI790" s="2529"/>
      <c r="AJ790" s="2529"/>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29"/>
      <c r="Z791" s="2529"/>
      <c r="AA791" s="2529"/>
      <c r="AB791" s="2529"/>
      <c r="AC791" s="2529"/>
      <c r="AD791" s="2529"/>
      <c r="AE791" s="1393"/>
      <c r="AF791" s="2529"/>
      <c r="AG791" s="2529"/>
      <c r="AH791" s="2529"/>
      <c r="AI791" s="2529"/>
      <c r="AJ791" s="2529"/>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37"/>
      <c r="Z792" s="2537"/>
      <c r="AA792" s="2537"/>
      <c r="AB792" s="2537"/>
      <c r="AC792" s="2537"/>
      <c r="AD792" s="2537"/>
      <c r="AE792" s="1399"/>
      <c r="AF792" s="2537"/>
      <c r="AG792" s="2537"/>
      <c r="AH792" s="2537"/>
      <c r="AI792" s="2537"/>
      <c r="AJ792" s="2537"/>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531" t="s">
        <v>283</v>
      </c>
      <c r="Z799" s="2531"/>
      <c r="AA799" s="2531"/>
      <c r="AB799" s="2531"/>
      <c r="AC799" s="2531"/>
      <c r="AD799" s="2532"/>
      <c r="AE799" s="1514"/>
      <c r="AF799" s="2530" t="s">
        <v>284</v>
      </c>
      <c r="AG799" s="2531"/>
      <c r="AH799" s="2531"/>
      <c r="AI799" s="2531"/>
      <c r="AJ799" s="2532"/>
      <c r="AK799" s="1874"/>
      <c r="AL799" s="1453">
        <v>0</v>
      </c>
      <c r="AM799" s="1461"/>
      <c r="AN799" s="337" t="s">
        <v>2791</v>
      </c>
    </row>
    <row r="800" spans="2:40" s="311" customFormat="1" ht="26.25" customHeight="1" x14ac:dyDescent="0.4">
      <c r="C800" s="2533" t="s">
        <v>3049</v>
      </c>
      <c r="D800" s="2534"/>
      <c r="E800" s="2534"/>
      <c r="F800" s="2534"/>
      <c r="G800" s="2535"/>
      <c r="H800" s="2535"/>
      <c r="I800" s="2535"/>
      <c r="J800" s="2535"/>
      <c r="K800" s="2535"/>
      <c r="L800" s="2535"/>
      <c r="M800" s="2535"/>
      <c r="N800" s="2535"/>
      <c r="O800" s="2535"/>
      <c r="P800" s="2535"/>
      <c r="Q800" s="2535"/>
      <c r="R800" s="2535"/>
      <c r="S800" s="2535"/>
      <c r="T800" s="2535"/>
      <c r="U800" s="2535"/>
      <c r="V800" s="2535"/>
      <c r="W800" s="1375"/>
      <c r="X800" s="1375"/>
      <c r="Y800" s="2536"/>
      <c r="Z800" s="2536"/>
      <c r="AA800" s="2536"/>
      <c r="AB800" s="2536"/>
      <c r="AC800" s="2536"/>
      <c r="AD800" s="2536"/>
      <c r="AE800" s="1375"/>
      <c r="AF800" s="2536"/>
      <c r="AG800" s="2536"/>
      <c r="AH800" s="2536"/>
      <c r="AI800" s="2536"/>
      <c r="AJ800" s="2536"/>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21"/>
      <c r="Z801" s="2521"/>
      <c r="AA801" s="2521"/>
      <c r="AB801" s="2521"/>
      <c r="AC801" s="2521"/>
      <c r="AD801" s="2521"/>
      <c r="AE801" s="1377"/>
      <c r="AF801" s="2521"/>
      <c r="AG801" s="2521"/>
      <c r="AH801" s="2521"/>
      <c r="AI801" s="2521"/>
      <c r="AJ801" s="2521"/>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21"/>
      <c r="Z802" s="2521"/>
      <c r="AA802" s="2521"/>
      <c r="AB802" s="2521"/>
      <c r="AC802" s="2521"/>
      <c r="AD802" s="2521"/>
      <c r="AE802" s="1377"/>
      <c r="AF802" s="2521"/>
      <c r="AG802" s="2521"/>
      <c r="AH802" s="2521"/>
      <c r="AI802" s="2521"/>
      <c r="AJ802" s="2521"/>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22"/>
      <c r="Z803" s="2522"/>
      <c r="AA803" s="2522"/>
      <c r="AB803" s="2522"/>
      <c r="AC803" s="2522"/>
      <c r="AD803" s="2522"/>
      <c r="AE803" s="1380"/>
      <c r="AF803" s="2522"/>
      <c r="AG803" s="2522"/>
      <c r="AH803" s="2522"/>
      <c r="AI803" s="2522"/>
      <c r="AJ803" s="2522"/>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3"/>
      <c r="Z806" s="2523"/>
      <c r="AA806" s="2523"/>
      <c r="AB806" s="2523"/>
      <c r="AC806" s="2523"/>
      <c r="AD806" s="2523"/>
      <c r="AE806" s="315"/>
      <c r="AF806" s="2524"/>
      <c r="AG806" s="2524"/>
      <c r="AH806" s="2524"/>
      <c r="AI806" s="2524"/>
      <c r="AJ806" s="2524"/>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3"/>
      <c r="Z807" s="2523"/>
      <c r="AA807" s="2523"/>
      <c r="AB807" s="2523"/>
      <c r="AC807" s="2523"/>
      <c r="AD807" s="2523"/>
      <c r="AE807" s="315"/>
      <c r="AF807" s="2524"/>
      <c r="AG807" s="2524"/>
      <c r="AH807" s="2524"/>
      <c r="AI807" s="2524"/>
      <c r="AJ807" s="2524"/>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3"/>
      <c r="Z808" s="2523"/>
      <c r="AA808" s="2523"/>
      <c r="AB808" s="2523"/>
      <c r="AC808" s="2523"/>
      <c r="AD808" s="2523"/>
      <c r="AE808" s="315"/>
      <c r="AF808" s="2524"/>
      <c r="AG808" s="2524"/>
      <c r="AH808" s="2524"/>
      <c r="AI808" s="2524"/>
      <c r="AJ808" s="2524"/>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3"/>
      <c r="Z809" s="2523"/>
      <c r="AA809" s="2523"/>
      <c r="AB809" s="2523"/>
      <c r="AC809" s="2523"/>
      <c r="AD809" s="2523"/>
      <c r="AE809" s="315"/>
      <c r="AF809" s="2524"/>
      <c r="AG809" s="2524"/>
      <c r="AH809" s="2524"/>
      <c r="AI809" s="2524"/>
      <c r="AJ809" s="2524"/>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3"/>
      <c r="Z810" s="2523"/>
      <c r="AA810" s="2523"/>
      <c r="AB810" s="2523"/>
      <c r="AC810" s="2523"/>
      <c r="AD810" s="2523"/>
      <c r="AE810" s="315"/>
      <c r="AF810" s="2524"/>
      <c r="AG810" s="2524"/>
      <c r="AH810" s="2524"/>
      <c r="AI810" s="2524"/>
      <c r="AJ810" s="2524"/>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3"/>
      <c r="Z811" s="2523"/>
      <c r="AA811" s="2523"/>
      <c r="AB811" s="2523"/>
      <c r="AC811" s="2523"/>
      <c r="AD811" s="2523"/>
      <c r="AE811" s="315"/>
      <c r="AF811" s="2524"/>
      <c r="AG811" s="2524"/>
      <c r="AH811" s="2524"/>
      <c r="AI811" s="2524"/>
      <c r="AJ811" s="2524"/>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3"/>
      <c r="Z814" s="2523"/>
      <c r="AA814" s="2523"/>
      <c r="AB814" s="2523"/>
      <c r="AC814" s="2523"/>
      <c r="AD814" s="2523"/>
      <c r="AE814" s="315"/>
      <c r="AF814" s="2524"/>
      <c r="AG814" s="2524"/>
      <c r="AH814" s="2524"/>
      <c r="AI814" s="2524"/>
      <c r="AJ814" s="2524"/>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3"/>
      <c r="Z815" s="2523"/>
      <c r="AA815" s="2523"/>
      <c r="AB815" s="2523"/>
      <c r="AC815" s="2523"/>
      <c r="AD815" s="2523"/>
      <c r="AE815" s="315"/>
      <c r="AF815" s="2524"/>
      <c r="AG815" s="2524"/>
      <c r="AH815" s="2524"/>
      <c r="AI815" s="2524"/>
      <c r="AJ815" s="2524"/>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3"/>
      <c r="Z816" s="2523"/>
      <c r="AA816" s="2523"/>
      <c r="AB816" s="2523"/>
      <c r="AC816" s="2523"/>
      <c r="AD816" s="2523"/>
      <c r="AE816" s="315"/>
      <c r="AF816" s="2524"/>
      <c r="AG816" s="2524"/>
      <c r="AH816" s="2524"/>
      <c r="AI816" s="2524"/>
      <c r="AJ816" s="2524"/>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3"/>
      <c r="Z817" s="2523"/>
      <c r="AA817" s="2523"/>
      <c r="AB817" s="2523"/>
      <c r="AC817" s="2523"/>
      <c r="AD817" s="2523"/>
      <c r="AE817" s="315"/>
      <c r="AF817" s="2524"/>
      <c r="AG817" s="2524"/>
      <c r="AH817" s="2524"/>
      <c r="AI817" s="2524"/>
      <c r="AJ817" s="2524"/>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3"/>
      <c r="Z818" s="2523"/>
      <c r="AA818" s="2523"/>
      <c r="AB818" s="2523"/>
      <c r="AC818" s="2523"/>
      <c r="AD818" s="2523"/>
      <c r="AE818" s="315"/>
      <c r="AF818" s="2524"/>
      <c r="AG818" s="2524"/>
      <c r="AH818" s="2524"/>
      <c r="AI818" s="2524"/>
      <c r="AJ818" s="2524"/>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3"/>
      <c r="Z819" s="2523"/>
      <c r="AA819" s="2523"/>
      <c r="AB819" s="2523"/>
      <c r="AC819" s="2523"/>
      <c r="AD819" s="2523"/>
      <c r="AE819" s="315"/>
      <c r="AF819" s="2524"/>
      <c r="AG819" s="2524"/>
      <c r="AH819" s="2524"/>
      <c r="AI819" s="2524"/>
      <c r="AJ819" s="2524"/>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525" t="s">
        <v>3061</v>
      </c>
      <c r="D831" s="2525"/>
      <c r="E831" s="2525"/>
      <c r="F831" s="2525"/>
      <c r="G831" s="2525"/>
      <c r="H831" s="2525"/>
      <c r="I831" s="2525"/>
      <c r="J831" s="2525"/>
      <c r="K831" s="2525"/>
      <c r="L831" s="2525"/>
      <c r="M831" s="2525"/>
      <c r="N831" s="2525"/>
      <c r="O831" s="2525"/>
      <c r="P831" s="2525"/>
      <c r="Q831" s="2525"/>
      <c r="R831" s="2525"/>
      <c r="S831" s="2525"/>
      <c r="T831" s="2525"/>
      <c r="U831" s="2525"/>
      <c r="V831" s="2525"/>
      <c r="W831" s="2525"/>
      <c r="X831" s="2525"/>
      <c r="Y831" s="2525"/>
      <c r="Z831" s="2525"/>
      <c r="AA831" s="2525"/>
      <c r="AB831" s="2525"/>
      <c r="AC831" s="2525"/>
      <c r="AD831" s="2525"/>
      <c r="AE831" s="2525"/>
      <c r="AF831" s="2525"/>
      <c r="AG831" s="2525"/>
      <c r="AH831" s="2525"/>
      <c r="AI831" s="2525"/>
      <c r="AJ831" s="2525"/>
      <c r="AK831" s="315"/>
      <c r="AL831" s="1453">
        <v>0</v>
      </c>
      <c r="AM831" s="1456"/>
      <c r="AN831" s="317"/>
    </row>
    <row r="832" spans="2:40" s="311" customFormat="1" ht="14" x14ac:dyDescent="0.4">
      <c r="B832" s="360"/>
      <c r="C832" s="2525"/>
      <c r="D832" s="2525"/>
      <c r="E832" s="2525"/>
      <c r="F832" s="2525"/>
      <c r="G832" s="2525"/>
      <c r="H832" s="2525"/>
      <c r="I832" s="2525"/>
      <c r="J832" s="2525"/>
      <c r="K832" s="2525"/>
      <c r="L832" s="2525"/>
      <c r="M832" s="2525"/>
      <c r="N832" s="2525"/>
      <c r="O832" s="2525"/>
      <c r="P832" s="2525"/>
      <c r="Q832" s="2525"/>
      <c r="R832" s="2525"/>
      <c r="S832" s="2525"/>
      <c r="T832" s="2525"/>
      <c r="U832" s="2525"/>
      <c r="V832" s="2525"/>
      <c r="W832" s="2525"/>
      <c r="X832" s="2525"/>
      <c r="Y832" s="2525"/>
      <c r="Z832" s="2525"/>
      <c r="AA832" s="2525"/>
      <c r="AB832" s="2525"/>
      <c r="AC832" s="2525"/>
      <c r="AD832" s="2525"/>
      <c r="AE832" s="2525"/>
      <c r="AF832" s="2525"/>
      <c r="AG832" s="2525"/>
      <c r="AH832" s="2525"/>
      <c r="AI832" s="2525"/>
      <c r="AJ832" s="2525"/>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4" t="s">
        <v>32</v>
      </c>
      <c r="D11" s="2201" t="s">
        <v>787</v>
      </c>
      <c r="E11" s="2201"/>
      <c r="F11" s="2201"/>
      <c r="G11" s="2201"/>
      <c r="H11" s="2201"/>
      <c r="I11" s="2201"/>
      <c r="J11" s="2201"/>
      <c r="K11" s="2201"/>
      <c r="L11" s="2201" t="s">
        <v>840</v>
      </c>
      <c r="M11" s="2224" t="s">
        <v>788</v>
      </c>
      <c r="AI11" s="373" t="s">
        <v>237</v>
      </c>
    </row>
    <row r="12" spans="3:42" x14ac:dyDescent="0.45">
      <c r="C12" s="2655"/>
      <c r="D12" s="2384" t="s">
        <v>789</v>
      </c>
      <c r="E12" s="2384" t="s">
        <v>790</v>
      </c>
      <c r="F12" s="2384" t="s">
        <v>791</v>
      </c>
      <c r="G12" s="2384"/>
      <c r="H12" s="2384" t="s">
        <v>842</v>
      </c>
      <c r="I12" s="2384" t="s">
        <v>176</v>
      </c>
      <c r="J12" s="2384" t="s">
        <v>841</v>
      </c>
      <c r="K12" s="2384" t="s">
        <v>843</v>
      </c>
      <c r="L12" s="2384"/>
      <c r="M12" s="2385"/>
      <c r="AC12" s="2657" t="s">
        <v>45</v>
      </c>
      <c r="AD12" s="2657" t="s">
        <v>830</v>
      </c>
      <c r="AE12" s="2657"/>
      <c r="AF12" s="2657" t="str">
        <f>"Số còn phải nộp năm trước chuyển sang năm "&amp;KB_Nam</f>
        <v>Số còn phải nộp năm trước chuyển sang năm 2026</v>
      </c>
      <c r="AG12" s="2657" t="str">
        <f>"Số phát sinh phải nộp năm "&amp;KB_Nam</f>
        <v>Số phát sinh phải nộp năm 2026</v>
      </c>
      <c r="AH12" s="2657" t="str">
        <f>"Tổng số đã nộp năm "&amp;KB_Nam</f>
        <v>Tổng số đã nộp năm 2026</v>
      </c>
      <c r="AI12" s="2657" t="s">
        <v>831</v>
      </c>
      <c r="AM12" s="369" t="s">
        <v>1043</v>
      </c>
      <c r="AN12" s="370"/>
      <c r="AO12" s="370"/>
      <c r="AP12" s="370"/>
    </row>
    <row r="13" spans="3:42" ht="32" x14ac:dyDescent="0.45">
      <c r="C13" s="2656"/>
      <c r="D13" s="2211"/>
      <c r="E13" s="2211"/>
      <c r="F13" s="474" t="s">
        <v>792</v>
      </c>
      <c r="G13" s="474" t="s">
        <v>793</v>
      </c>
      <c r="H13" s="2211"/>
      <c r="I13" s="2211"/>
      <c r="J13" s="2211"/>
      <c r="K13" s="2211"/>
      <c r="L13" s="2211"/>
      <c r="M13" s="2225"/>
      <c r="AC13" s="2658"/>
      <c r="AD13" s="2658"/>
      <c r="AE13" s="2658"/>
      <c r="AF13" s="2658"/>
      <c r="AG13" s="2658"/>
      <c r="AH13" s="2658"/>
      <c r="AI13" s="2658"/>
    </row>
    <row r="14" spans="3:42" x14ac:dyDescent="0.45">
      <c r="C14" s="809">
        <v>1</v>
      </c>
      <c r="D14" s="406"/>
      <c r="E14" s="406"/>
      <c r="F14" s="406"/>
      <c r="G14" s="406"/>
      <c r="H14" s="406"/>
      <c r="I14" s="406"/>
      <c r="J14" s="406"/>
      <c r="K14" s="406"/>
      <c r="L14" s="406"/>
      <c r="M14" s="398"/>
      <c r="AC14" s="788" t="s">
        <v>36</v>
      </c>
      <c r="AD14" s="2662" t="s">
        <v>37</v>
      </c>
      <c r="AE14" s="2662"/>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3" t="s">
        <v>169</v>
      </c>
      <c r="AE15" s="2663"/>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4" t="s">
        <v>170</v>
      </c>
      <c r="AE16" s="2664"/>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4" t="s">
        <v>966</v>
      </c>
      <c r="AE17" s="2664"/>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4" t="s">
        <v>173</v>
      </c>
      <c r="AE18" s="2664"/>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4" t="s">
        <v>175</v>
      </c>
      <c r="AE19" s="2664"/>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4" t="s">
        <v>176</v>
      </c>
      <c r="AE20" s="2664"/>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4" t="s">
        <v>177</v>
      </c>
      <c r="AE21" s="2664"/>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4" t="s">
        <v>948</v>
      </c>
      <c r="AE22" s="2664"/>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4" t="s">
        <v>178</v>
      </c>
      <c r="AE23" s="2664"/>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3"/>
      <c r="AE24" s="2653"/>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60" t="s">
        <v>82</v>
      </c>
      <c r="AE25" s="2661"/>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9" t="s">
        <v>982</v>
      </c>
      <c r="AD27" s="2659"/>
      <c r="AE27" s="2659"/>
      <c r="AF27" s="2659"/>
      <c r="AG27" s="2659"/>
      <c r="AH27" s="2659"/>
      <c r="AI27" s="2659"/>
      <c r="AN27" s="807">
        <f>SUM(AN15:AN26)</f>
        <v>0</v>
      </c>
    </row>
    <row r="28" spans="3:42" x14ac:dyDescent="0.45">
      <c r="C28" s="581"/>
      <c r="D28" s="581"/>
      <c r="E28" s="581"/>
      <c r="F28" s="581"/>
      <c r="G28" s="581"/>
      <c r="H28" s="581"/>
      <c r="I28" s="581"/>
      <c r="J28" s="581"/>
      <c r="K28" s="581"/>
      <c r="L28" s="581"/>
      <c r="M28" s="581"/>
      <c r="AC28" s="2659"/>
      <c r="AD28" s="2659"/>
      <c r="AE28" s="2659"/>
      <c r="AF28" s="2659"/>
      <c r="AG28" s="2659"/>
      <c r="AH28" s="2659"/>
      <c r="AI28" s="2659"/>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5"/>
      <c r="C8" s="818" t="s">
        <v>1142</v>
      </c>
      <c r="D8" s="818" t="s">
        <v>1143</v>
      </c>
      <c r="E8" s="818" t="s">
        <v>1144</v>
      </c>
      <c r="F8" s="818" t="s">
        <v>1145</v>
      </c>
      <c r="G8" s="818" t="s">
        <v>1146</v>
      </c>
      <c r="H8" s="819" t="s">
        <v>1147</v>
      </c>
      <c r="J8" s="2215"/>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5"/>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5"/>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5"/>
      <c r="C6" s="2211"/>
      <c r="D6" s="2211"/>
      <c r="E6" s="2211"/>
      <c r="F6" s="2211"/>
      <c r="G6" s="2211" t="s">
        <v>30</v>
      </c>
      <c r="H6" s="2211"/>
      <c r="I6" s="2211" t="s">
        <v>31</v>
      </c>
      <c r="J6" s="2211"/>
      <c r="K6" s="2211"/>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5777</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4496</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0" t="str">
        <f>"PHIẾU "&amp;UPPER($G$1)</f>
        <v>PHIẾU NHẬP KHO</v>
      </c>
      <c r="D8" s="2240"/>
      <c r="E8" s="2240"/>
      <c r="F8" s="2240"/>
      <c r="G8" s="2240"/>
      <c r="H8" s="2240"/>
      <c r="I8" s="2240"/>
      <c r="J8" s="2240"/>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41" t="s">
        <v>2665</v>
      </c>
      <c r="E15" s="2241" t="s">
        <v>268</v>
      </c>
      <c r="F15" s="2241" t="s">
        <v>229</v>
      </c>
      <c r="G15" s="2241" t="s">
        <v>230</v>
      </c>
      <c r="H15" s="2241"/>
      <c r="I15" s="2241" t="s">
        <v>231</v>
      </c>
      <c r="J15" s="2237" t="s">
        <v>19</v>
      </c>
    </row>
    <row r="16" spans="1:16" ht="21.75" customHeight="1" x14ac:dyDescent="0.45">
      <c r="C16" s="2236"/>
      <c r="D16" s="2243"/>
      <c r="E16" s="2243"/>
      <c r="F16" s="2243"/>
      <c r="G16" s="1033" t="s">
        <v>772</v>
      </c>
      <c r="H16" s="1033" t="s">
        <v>773</v>
      </c>
      <c r="I16" s="2243"/>
      <c r="J16" s="2239"/>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675" t="s">
        <v>755</v>
      </c>
      <c r="I1" s="2675"/>
      <c r="J1" s="2675"/>
      <c r="K1" s="2675"/>
      <c r="L1" s="2676"/>
      <c r="M1" s="1306" t="s">
        <v>648</v>
      </c>
      <c r="N1" s="1310" t="s">
        <v>1546</v>
      </c>
      <c r="O1" s="1306" t="s">
        <v>610</v>
      </c>
      <c r="P1" s="2677" t="s">
        <v>1463</v>
      </c>
      <c r="Q1" s="2678"/>
    </row>
    <row r="2" spans="6:17" x14ac:dyDescent="0.45">
      <c r="F2" s="672"/>
      <c r="G2" s="673"/>
      <c r="H2" s="2679"/>
      <c r="I2" s="2679"/>
      <c r="J2" s="2679"/>
      <c r="K2" s="2679"/>
      <c r="L2" s="2679"/>
      <c r="M2" s="1308"/>
      <c r="N2" s="1307"/>
      <c r="O2" s="2680"/>
      <c r="P2" s="2680"/>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681" t="str">
        <f>IF(OR($H$1="Sổ kế toán",$H$1="Sổ cái"),UPPER($H$1),IF($H$1="Sổ chi tiết vật liệu, sản phẩm, hàng hóa","SỔ CHI TIẾT","SỔ"))</f>
        <v>SỔ KẾ TOÁN</v>
      </c>
      <c r="H16" s="2681"/>
      <c r="I16" s="2681"/>
      <c r="J16" s="2681"/>
      <c r="K16" s="2681"/>
      <c r="L16" s="2681"/>
      <c r="M16" s="2681"/>
      <c r="N16" s="2681"/>
      <c r="O16" s="2681"/>
      <c r="P16" s="2681"/>
      <c r="Q16" s="2681"/>
    </row>
    <row r="17" spans="6:17" x14ac:dyDescent="0.45">
      <c r="F17" s="1281"/>
      <c r="G17" s="2681"/>
      <c r="H17" s="2681"/>
      <c r="I17" s="2681"/>
      <c r="J17" s="2681"/>
      <c r="K17" s="2681"/>
      <c r="L17" s="2681"/>
      <c r="M17" s="2681"/>
      <c r="N17" s="2681"/>
      <c r="O17" s="2681"/>
      <c r="P17" s="2681"/>
      <c r="Q17" s="2681"/>
    </row>
    <row r="18" spans="6:17" x14ac:dyDescent="0.45">
      <c r="F18" s="1281"/>
      <c r="G18" s="2681"/>
      <c r="H18" s="2681"/>
      <c r="I18" s="2681"/>
      <c r="J18" s="2681"/>
      <c r="K18" s="2681"/>
      <c r="L18" s="2681"/>
      <c r="M18" s="2681"/>
      <c r="N18" s="2681"/>
      <c r="O18" s="2681"/>
      <c r="P18" s="2681"/>
      <c r="Q18" s="2681"/>
    </row>
    <row r="19" spans="6:17" x14ac:dyDescent="0.45">
      <c r="F19" s="1281"/>
      <c r="G19" s="2681"/>
      <c r="H19" s="2681"/>
      <c r="I19" s="2681"/>
      <c r="J19" s="2681"/>
      <c r="K19" s="2681"/>
      <c r="L19" s="2681"/>
      <c r="M19" s="2681"/>
      <c r="N19" s="2681"/>
      <c r="O19" s="2681"/>
      <c r="P19" s="2681"/>
      <c r="Q19" s="2681"/>
    </row>
    <row r="20" spans="6:17" x14ac:dyDescent="0.45">
      <c r="F20" s="1281"/>
      <c r="G20" s="2681"/>
      <c r="H20" s="2681"/>
      <c r="I20" s="2681"/>
      <c r="J20" s="2681"/>
      <c r="K20" s="2681"/>
      <c r="L20" s="2681"/>
      <c r="M20" s="2681"/>
      <c r="N20" s="2681"/>
      <c r="O20" s="2681"/>
      <c r="P20" s="2681"/>
      <c r="Q20" s="2681"/>
    </row>
    <row r="21" spans="6:17" x14ac:dyDescent="0.45">
      <c r="F21" s="1281"/>
      <c r="G21" s="2681"/>
      <c r="H21" s="2681"/>
      <c r="I21" s="2681"/>
      <c r="J21" s="2681"/>
      <c r="K21" s="2681"/>
      <c r="L21" s="2681"/>
      <c r="M21" s="2681"/>
      <c r="N21" s="2681"/>
      <c r="O21" s="2681"/>
      <c r="P21" s="2681"/>
      <c r="Q21" s="2681"/>
    </row>
    <row r="22" spans="6:17" ht="20" x14ac:dyDescent="0.55000000000000004">
      <c r="F22" s="1281"/>
      <c r="G22" s="2682" t="str">
        <f>IF($H$1="Sổ cái","(DÙNG CHO HÌNH THỨC KẾ TOÁN NHẬT KÝ CHUNG)","")</f>
        <v/>
      </c>
      <c r="H22" s="2682"/>
      <c r="I22" s="2682"/>
      <c r="J22" s="2682"/>
      <c r="K22" s="2682"/>
      <c r="L22" s="2682"/>
      <c r="M22" s="2682"/>
      <c r="N22" s="2682"/>
      <c r="O22" s="2682"/>
      <c r="P22" s="2682"/>
      <c r="Q22" s="2682"/>
    </row>
    <row r="23" spans="6:17" x14ac:dyDescent="0.45">
      <c r="F23" s="1281"/>
      <c r="G23" s="2690">
        <f>VLOOKUP($H$1,KB_Bia,2,0)</f>
        <v>0</v>
      </c>
      <c r="H23" s="2690"/>
      <c r="I23" s="2690"/>
      <c r="J23" s="2690"/>
      <c r="K23" s="2690"/>
      <c r="L23" s="2690"/>
      <c r="M23" s="2690"/>
      <c r="N23" s="2690"/>
      <c r="O23" s="2690"/>
      <c r="P23" s="2690"/>
      <c r="Q23" s="2690"/>
    </row>
    <row r="24" spans="6:17" x14ac:dyDescent="0.45">
      <c r="F24" s="1281"/>
      <c r="G24" s="2690"/>
      <c r="H24" s="2690"/>
      <c r="I24" s="2690"/>
      <c r="J24" s="2690"/>
      <c r="K24" s="2690"/>
      <c r="L24" s="2690"/>
      <c r="M24" s="2690"/>
      <c r="N24" s="2690"/>
      <c r="O24" s="2690"/>
      <c r="P24" s="2690"/>
      <c r="Q24" s="2690"/>
    </row>
    <row r="25" spans="6:17" x14ac:dyDescent="0.45">
      <c r="F25" s="1281"/>
      <c r="G25" s="2690"/>
      <c r="H25" s="2690"/>
      <c r="I25" s="2690"/>
      <c r="J25" s="2690"/>
      <c r="K25" s="2690"/>
      <c r="L25" s="2690"/>
      <c r="M25" s="2690"/>
      <c r="N25" s="2690"/>
      <c r="O25" s="2690"/>
      <c r="P25" s="2690"/>
      <c r="Q25" s="2690"/>
    </row>
    <row r="26" spans="6:17" x14ac:dyDescent="0.45">
      <c r="F26" s="1281"/>
      <c r="G26" s="2690"/>
      <c r="H26" s="2690"/>
      <c r="I26" s="2690"/>
      <c r="J26" s="2690"/>
      <c r="K26" s="2690"/>
      <c r="L26" s="2690"/>
      <c r="M26" s="2690"/>
      <c r="N26" s="2690"/>
      <c r="O26" s="2690"/>
      <c r="P26" s="2690"/>
      <c r="Q26" s="2690"/>
    </row>
    <row r="27" spans="6:17" ht="20" x14ac:dyDescent="0.55000000000000004">
      <c r="F27" s="1281"/>
      <c r="G27" s="2691">
        <f>VLOOKUP($H$1,KB_Bia,3,0)</f>
        <v>0</v>
      </c>
      <c r="H27" s="2691"/>
      <c r="I27" s="2691"/>
      <c r="J27" s="2691"/>
      <c r="K27" s="2691"/>
      <c r="L27" s="2691"/>
      <c r="M27" s="2691"/>
      <c r="N27" s="2691"/>
      <c r="O27" s="2691"/>
      <c r="P27" s="2691"/>
      <c r="Q27" s="269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692">
        <f>VLOOKUP($H$1,KB_Bia,4,0)</f>
        <v>0</v>
      </c>
      <c r="H29" s="2692"/>
      <c r="I29" s="2692"/>
      <c r="J29" s="2692"/>
      <c r="K29" s="2692"/>
      <c r="L29" s="2692"/>
      <c r="M29" s="2692"/>
      <c r="N29" s="2692"/>
      <c r="O29" s="2692"/>
      <c r="P29" s="2692"/>
      <c r="Q29" s="2692"/>
    </row>
    <row r="30" spans="6:17" ht="20" x14ac:dyDescent="0.45">
      <c r="F30" s="1281"/>
      <c r="G30" s="2692">
        <f>VLOOKUP($H$1,KB_Bia,5,0)</f>
        <v>0</v>
      </c>
      <c r="H30" s="2692"/>
      <c r="I30" s="2692"/>
      <c r="J30" s="2692"/>
      <c r="K30" s="2692"/>
      <c r="L30" s="2692"/>
      <c r="M30" s="2692"/>
      <c r="N30" s="2692"/>
      <c r="O30" s="2692"/>
      <c r="P30" s="2692"/>
      <c r="Q30" s="2692"/>
    </row>
    <row r="31" spans="6:17" ht="20" x14ac:dyDescent="0.45">
      <c r="F31" s="1281"/>
      <c r="G31" s="2692">
        <f>VLOOKUP($H$1,KB_Bia,6,0)</f>
        <v>0</v>
      </c>
      <c r="H31" s="2692"/>
      <c r="I31" s="2692"/>
      <c r="J31" s="2692"/>
      <c r="K31" s="2692"/>
      <c r="L31" s="2692"/>
      <c r="M31" s="2692"/>
      <c r="N31" s="2692"/>
      <c r="O31" s="2692"/>
      <c r="P31" s="2692"/>
      <c r="Q31" s="269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693" t="str">
        <f>IF($H$1="Sổ kế toán","","Quyển số:")</f>
        <v/>
      </c>
      <c r="G36" s="2694"/>
      <c r="H36" s="2694"/>
      <c r="I36" s="2694"/>
      <c r="J36" s="2694"/>
      <c r="K36" s="1283"/>
      <c r="Q36" s="1284"/>
    </row>
    <row r="37" spans="6:17" x14ac:dyDescent="0.45">
      <c r="F37" s="1281"/>
      <c r="Q37" s="1282"/>
    </row>
    <row r="38" spans="6:17" x14ac:dyDescent="0.45">
      <c r="F38" s="1281"/>
      <c r="Q38" s="1282"/>
    </row>
    <row r="39" spans="6:17" ht="20" x14ac:dyDescent="0.55000000000000004">
      <c r="F39" s="1281"/>
      <c r="G39" s="2683" t="s">
        <v>1547</v>
      </c>
      <c r="H39" s="2684"/>
      <c r="I39" s="2684"/>
      <c r="J39" s="2684"/>
      <c r="K39" s="2684"/>
      <c r="L39" s="2684"/>
      <c r="M39" s="2684"/>
      <c r="N39" s="2684"/>
      <c r="O39" s="2684"/>
      <c r="P39" s="2684"/>
      <c r="Q39" s="2684"/>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685" t="str">
        <f>IF($N$1="Trong",KB_Den,"")</f>
        <v/>
      </c>
      <c r="L48" s="2685"/>
      <c r="M48" s="2685"/>
      <c r="N48" s="2685"/>
      <c r="O48" s="2685"/>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686" t="s">
        <v>800</v>
      </c>
      <c r="H311" s="2686"/>
      <c r="I311" s="2686"/>
      <c r="J311" s="2686"/>
      <c r="K311" s="2686"/>
      <c r="L311" s="2686"/>
      <c r="M311" s="2686"/>
      <c r="N311" s="2686"/>
      <c r="O311" s="2686"/>
      <c r="Q311" s="1144"/>
    </row>
    <row r="312" spans="6:17" ht="17.5" x14ac:dyDescent="0.45">
      <c r="F312" s="1143"/>
      <c r="G312" s="2686" t="str">
        <f>"NĂM "&amp;KB_Nam</f>
        <v>NĂM 2026</v>
      </c>
      <c r="H312" s="2686"/>
      <c r="I312" s="2686"/>
      <c r="J312" s="2686"/>
      <c r="K312" s="2686"/>
      <c r="L312" s="2686"/>
      <c r="M312" s="2686"/>
      <c r="N312" s="2686"/>
      <c r="O312" s="2686"/>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87" t="s">
        <v>801</v>
      </c>
      <c r="I322" s="2687"/>
      <c r="J322" s="2687"/>
      <c r="K322" s="2687"/>
      <c r="L322" s="2687"/>
      <c r="M322" s="2687" t="s">
        <v>22</v>
      </c>
      <c r="N322" s="2687"/>
      <c r="Q322" s="1144"/>
    </row>
    <row r="323" spans="6:17" x14ac:dyDescent="0.45">
      <c r="F323" s="1143"/>
      <c r="G323" s="1294">
        <v>1</v>
      </c>
      <c r="H323" s="2688" t="s">
        <v>3125</v>
      </c>
      <c r="I323" s="2688"/>
      <c r="J323" s="2688"/>
      <c r="K323" s="2688"/>
      <c r="L323" s="2688"/>
      <c r="M323" s="2689"/>
      <c r="N323" s="2689"/>
      <c r="Q323" s="1144"/>
    </row>
    <row r="324" spans="6:17" x14ac:dyDescent="0.45">
      <c r="F324" s="1143"/>
      <c r="G324" s="1295">
        <v>2</v>
      </c>
      <c r="H324" s="2695" t="s">
        <v>3126</v>
      </c>
      <c r="I324" s="2695"/>
      <c r="J324" s="2695"/>
      <c r="K324" s="2695"/>
      <c r="L324" s="2695"/>
      <c r="M324" s="2696"/>
      <c r="N324" s="2696"/>
      <c r="Q324" s="1144"/>
    </row>
    <row r="325" spans="6:17" x14ac:dyDescent="0.45">
      <c r="F325" s="1143"/>
      <c r="G325" s="1295">
        <v>3</v>
      </c>
      <c r="H325" s="2695" t="s">
        <v>802</v>
      </c>
      <c r="I325" s="2695"/>
      <c r="J325" s="2695"/>
      <c r="K325" s="2695"/>
      <c r="L325" s="2695"/>
      <c r="M325" s="2696"/>
      <c r="N325" s="2696"/>
      <c r="Q325" s="1144"/>
    </row>
    <row r="326" spans="6:17" x14ac:dyDescent="0.45">
      <c r="F326" s="1143"/>
      <c r="G326" s="1295">
        <v>4</v>
      </c>
      <c r="H326" s="2695" t="s">
        <v>803</v>
      </c>
      <c r="I326" s="2695"/>
      <c r="J326" s="2695"/>
      <c r="K326" s="2695"/>
      <c r="L326" s="2695"/>
      <c r="M326" s="2696"/>
      <c r="N326" s="2696"/>
      <c r="Q326" s="1144"/>
    </row>
    <row r="327" spans="6:17" x14ac:dyDescent="0.45">
      <c r="F327" s="1143"/>
      <c r="G327" s="1295">
        <v>5</v>
      </c>
      <c r="H327" s="2695" t="s">
        <v>765</v>
      </c>
      <c r="I327" s="2695"/>
      <c r="J327" s="2695"/>
      <c r="K327" s="2695"/>
      <c r="L327" s="2695"/>
      <c r="M327" s="2696"/>
      <c r="N327" s="2696"/>
      <c r="Q327" s="1144"/>
    </row>
    <row r="328" spans="6:17" x14ac:dyDescent="0.45">
      <c r="F328" s="1143"/>
      <c r="G328" s="1295"/>
      <c r="H328" s="2695"/>
      <c r="I328" s="2695"/>
      <c r="J328" s="2695"/>
      <c r="K328" s="2695"/>
      <c r="L328" s="2695"/>
      <c r="M328" s="2696"/>
      <c r="N328" s="2696"/>
      <c r="Q328" s="1144"/>
    </row>
    <row r="329" spans="6:17" x14ac:dyDescent="0.45">
      <c r="F329" s="1143"/>
      <c r="G329" s="1295"/>
      <c r="H329" s="2695"/>
      <c r="I329" s="2695"/>
      <c r="J329" s="2695"/>
      <c r="K329" s="2695"/>
      <c r="L329" s="2695"/>
      <c r="M329" s="2696"/>
      <c r="N329" s="2696"/>
      <c r="Q329" s="1144"/>
    </row>
    <row r="330" spans="6:17" x14ac:dyDescent="0.45">
      <c r="F330" s="1143"/>
      <c r="G330" s="1296"/>
      <c r="H330" s="2696"/>
      <c r="I330" s="2696"/>
      <c r="J330" s="2696"/>
      <c r="K330" s="2696"/>
      <c r="L330" s="2696"/>
      <c r="M330" s="2696"/>
      <c r="N330" s="2696"/>
      <c r="Q330" s="1144"/>
    </row>
    <row r="331" spans="6:17" x14ac:dyDescent="0.45">
      <c r="F331" s="1143"/>
      <c r="G331" s="1296"/>
      <c r="H331" s="2702" t="s">
        <v>804</v>
      </c>
      <c r="I331" s="2703"/>
      <c r="J331" s="2703"/>
      <c r="K331" s="2703"/>
      <c r="L331" s="2704"/>
      <c r="M331" s="2696"/>
      <c r="N331" s="2696"/>
      <c r="Q331" s="1144"/>
    </row>
    <row r="332" spans="6:17" x14ac:dyDescent="0.45">
      <c r="F332" s="1143"/>
      <c r="G332" s="1297"/>
      <c r="H332" s="2705" t="s">
        <v>805</v>
      </c>
      <c r="I332" s="2706"/>
      <c r="J332" s="2706"/>
      <c r="K332" s="2706"/>
      <c r="L332" s="2707"/>
      <c r="M332" s="2708"/>
      <c r="N332" s="2708"/>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97" t="s">
        <v>810</v>
      </c>
      <c r="H459" s="2697"/>
      <c r="I459" s="2697"/>
      <c r="J459" s="2697"/>
      <c r="K459" s="2697"/>
      <c r="L459" s="2697"/>
      <c r="M459" s="2697"/>
      <c r="N459" s="2697"/>
      <c r="O459" s="2697"/>
    </row>
    <row r="460" spans="7:15" x14ac:dyDescent="0.45">
      <c r="G460" s="2698" t="s">
        <v>823</v>
      </c>
      <c r="H460" s="2698"/>
      <c r="I460" s="2698"/>
      <c r="J460" s="2698"/>
      <c r="K460" s="2698"/>
      <c r="L460" s="2698"/>
      <c r="M460" s="2698"/>
      <c r="N460" s="2698"/>
      <c r="O460" s="2698"/>
    </row>
    <row r="462" spans="7:15" ht="50" customHeight="1" x14ac:dyDescent="0.45">
      <c r="G462" s="2699" t="s">
        <v>811</v>
      </c>
      <c r="H462" s="2699"/>
      <c r="I462" s="2699"/>
      <c r="J462" s="2699"/>
      <c r="K462" s="2699"/>
      <c r="L462" s="2699" t="s">
        <v>812</v>
      </c>
      <c r="M462" s="2699"/>
      <c r="N462" s="2699" t="s">
        <v>813</v>
      </c>
      <c r="O462" s="2699"/>
    </row>
    <row r="463" spans="7:15" x14ac:dyDescent="0.45">
      <c r="G463" s="2700" t="s">
        <v>814</v>
      </c>
      <c r="H463" s="2700"/>
      <c r="I463" s="2700"/>
      <c r="J463" s="2700"/>
      <c r="K463" s="2700"/>
      <c r="L463" s="2701"/>
      <c r="M463" s="2701"/>
      <c r="N463" s="2701"/>
      <c r="O463" s="2701"/>
    </row>
    <row r="464" spans="7:15" x14ac:dyDescent="0.45">
      <c r="G464" s="2713" t="s">
        <v>983</v>
      </c>
      <c r="H464" s="2713"/>
      <c r="I464" s="2713"/>
      <c r="J464" s="2713"/>
      <c r="K464" s="2713"/>
      <c r="L464" s="2714">
        <v>8</v>
      </c>
      <c r="M464" s="2714"/>
      <c r="N464" s="2714">
        <v>15</v>
      </c>
      <c r="O464" s="2714"/>
    </row>
    <row r="465" spans="7:15" ht="24.75" customHeight="1" x14ac:dyDescent="0.45">
      <c r="G465" s="2709" t="s">
        <v>984</v>
      </c>
      <c r="H465" s="2709"/>
      <c r="I465" s="2709"/>
      <c r="J465" s="2709"/>
      <c r="K465" s="2709"/>
      <c r="L465" s="2710">
        <v>7</v>
      </c>
      <c r="M465" s="2710"/>
      <c r="N465" s="2710">
        <v>20</v>
      </c>
      <c r="O465" s="2710"/>
    </row>
    <row r="466" spans="7:15" x14ac:dyDescent="0.45">
      <c r="G466" s="2709" t="s">
        <v>985</v>
      </c>
      <c r="H466" s="2709"/>
      <c r="I466" s="2709"/>
      <c r="J466" s="2709"/>
      <c r="K466" s="2709"/>
      <c r="L466" s="2710">
        <v>7</v>
      </c>
      <c r="M466" s="2710"/>
      <c r="N466" s="2710">
        <v>15</v>
      </c>
      <c r="O466" s="2710"/>
    </row>
    <row r="467" spans="7:15" x14ac:dyDescent="0.45">
      <c r="G467" s="2711" t="s">
        <v>986</v>
      </c>
      <c r="H467" s="2711"/>
      <c r="I467" s="2711"/>
      <c r="J467" s="2711"/>
      <c r="K467" s="2711"/>
      <c r="L467" s="2712">
        <v>6</v>
      </c>
      <c r="M467" s="2712"/>
      <c r="N467" s="2712">
        <v>15</v>
      </c>
      <c r="O467" s="2712"/>
    </row>
    <row r="468" spans="7:15" x14ac:dyDescent="0.45">
      <c r="G468" s="2700" t="s">
        <v>815</v>
      </c>
      <c r="H468" s="2700"/>
      <c r="I468" s="2700"/>
      <c r="J468" s="2700"/>
      <c r="K468" s="2700"/>
      <c r="L468" s="2701"/>
      <c r="M468" s="2701"/>
      <c r="N468" s="2701"/>
      <c r="O468" s="2701"/>
    </row>
    <row r="469" spans="7:15" x14ac:dyDescent="0.45">
      <c r="G469" s="2713" t="s">
        <v>987</v>
      </c>
      <c r="H469" s="2713"/>
      <c r="I469" s="2713"/>
      <c r="J469" s="2713"/>
      <c r="K469" s="2713"/>
      <c r="L469" s="2714">
        <v>7</v>
      </c>
      <c r="M469" s="2714"/>
      <c r="N469" s="2714">
        <v>15</v>
      </c>
      <c r="O469" s="2714"/>
    </row>
    <row r="470" spans="7:15" x14ac:dyDescent="0.45">
      <c r="G470" s="2709" t="s">
        <v>988</v>
      </c>
      <c r="H470" s="2709"/>
      <c r="I470" s="2709"/>
      <c r="J470" s="2709"/>
      <c r="K470" s="2709"/>
      <c r="L470" s="2710">
        <v>5</v>
      </c>
      <c r="M470" s="2710"/>
      <c r="N470" s="2710">
        <v>15</v>
      </c>
      <c r="O470" s="2710"/>
    </row>
    <row r="471" spans="7:15" x14ac:dyDescent="0.45">
      <c r="G471" s="2709" t="s">
        <v>989</v>
      </c>
      <c r="H471" s="2709"/>
      <c r="I471" s="2709"/>
      <c r="J471" s="2709"/>
      <c r="K471" s="2709"/>
      <c r="L471" s="2710">
        <v>6</v>
      </c>
      <c r="M471" s="2710"/>
      <c r="N471" s="2710">
        <v>15</v>
      </c>
      <c r="O471" s="2710"/>
    </row>
    <row r="472" spans="7:15" x14ac:dyDescent="0.45">
      <c r="G472" s="2709" t="s">
        <v>990</v>
      </c>
      <c r="H472" s="2709"/>
      <c r="I472" s="2709"/>
      <c r="J472" s="2709"/>
      <c r="K472" s="2709"/>
      <c r="L472" s="2710">
        <v>6</v>
      </c>
      <c r="M472" s="2710"/>
      <c r="N472" s="2710">
        <v>15</v>
      </c>
      <c r="O472" s="2710"/>
    </row>
    <row r="473" spans="7:15" x14ac:dyDescent="0.45">
      <c r="G473" s="2709" t="s">
        <v>991</v>
      </c>
      <c r="H473" s="2709"/>
      <c r="I473" s="2709"/>
      <c r="J473" s="2709"/>
      <c r="K473" s="2709"/>
      <c r="L473" s="2710">
        <v>6</v>
      </c>
      <c r="M473" s="2710"/>
      <c r="N473" s="2710">
        <v>15</v>
      </c>
      <c r="O473" s="2710"/>
    </row>
    <row r="474" spans="7:15" ht="27.75" customHeight="1" x14ac:dyDescent="0.45">
      <c r="G474" s="2709" t="s">
        <v>992</v>
      </c>
      <c r="H474" s="2709"/>
      <c r="I474" s="2709"/>
      <c r="J474" s="2709"/>
      <c r="K474" s="2709"/>
      <c r="L474" s="2710">
        <v>7</v>
      </c>
      <c r="M474" s="2710"/>
      <c r="N474" s="2710">
        <v>15</v>
      </c>
      <c r="O474" s="2710"/>
    </row>
    <row r="475" spans="7:15" x14ac:dyDescent="0.45">
      <c r="G475" s="2709" t="s">
        <v>993</v>
      </c>
      <c r="H475" s="2709"/>
      <c r="I475" s="2709"/>
      <c r="J475" s="2709"/>
      <c r="K475" s="2709"/>
      <c r="L475" s="2710">
        <v>6</v>
      </c>
      <c r="M475" s="2710"/>
      <c r="N475" s="2710">
        <v>15</v>
      </c>
      <c r="O475" s="2710"/>
    </row>
    <row r="476" spans="7:15" ht="27.75" customHeight="1" x14ac:dyDescent="0.45">
      <c r="G476" s="2709" t="s">
        <v>994</v>
      </c>
      <c r="H476" s="2709"/>
      <c r="I476" s="2709"/>
      <c r="J476" s="2709"/>
      <c r="K476" s="2709"/>
      <c r="L476" s="2710">
        <v>10</v>
      </c>
      <c r="M476" s="2710"/>
      <c r="N476" s="2710">
        <v>20</v>
      </c>
      <c r="O476" s="2710"/>
    </row>
    <row r="477" spans="7:15" ht="28.5" customHeight="1" x14ac:dyDescent="0.45">
      <c r="G477" s="2709" t="s">
        <v>995</v>
      </c>
      <c r="H477" s="2709"/>
      <c r="I477" s="2709"/>
      <c r="J477" s="2709"/>
      <c r="K477" s="2709"/>
      <c r="L477" s="2710">
        <v>5</v>
      </c>
      <c r="M477" s="2710"/>
      <c r="N477" s="2710">
        <v>15</v>
      </c>
      <c r="O477" s="2710"/>
    </row>
    <row r="478" spans="7:15" ht="25.5" customHeight="1" x14ac:dyDescent="0.45">
      <c r="G478" s="2709" t="s">
        <v>997</v>
      </c>
      <c r="H478" s="2709"/>
      <c r="I478" s="2709"/>
      <c r="J478" s="2709"/>
      <c r="K478" s="2709"/>
      <c r="L478" s="2710">
        <v>7</v>
      </c>
      <c r="M478" s="2710"/>
      <c r="N478" s="2710">
        <v>15</v>
      </c>
      <c r="O478" s="2710"/>
    </row>
    <row r="479" spans="7:15" x14ac:dyDescent="0.45">
      <c r="G479" s="2709" t="s">
        <v>996</v>
      </c>
      <c r="H479" s="2709"/>
      <c r="I479" s="2709"/>
      <c r="J479" s="2709"/>
      <c r="K479" s="2709"/>
      <c r="L479" s="2710">
        <v>10</v>
      </c>
      <c r="M479" s="2710"/>
      <c r="N479" s="2710">
        <v>15</v>
      </c>
      <c r="O479" s="2710"/>
    </row>
    <row r="480" spans="7:15" x14ac:dyDescent="0.45">
      <c r="G480" s="2709" t="s">
        <v>998</v>
      </c>
      <c r="H480" s="2709"/>
      <c r="I480" s="2709"/>
      <c r="J480" s="2709"/>
      <c r="K480" s="2709"/>
      <c r="L480" s="2710">
        <v>5</v>
      </c>
      <c r="M480" s="2710"/>
      <c r="N480" s="2710">
        <v>10</v>
      </c>
      <c r="O480" s="2710"/>
    </row>
    <row r="481" spans="7:15" x14ac:dyDescent="0.45">
      <c r="G481" s="2709" t="s">
        <v>999</v>
      </c>
      <c r="H481" s="2709"/>
      <c r="I481" s="2709"/>
      <c r="J481" s="2709"/>
      <c r="K481" s="2709"/>
      <c r="L481" s="2710">
        <v>5</v>
      </c>
      <c r="M481" s="2710"/>
      <c r="N481" s="2710">
        <v>15</v>
      </c>
      <c r="O481" s="2710"/>
    </row>
    <row r="482" spans="7:15" ht="24.75" customHeight="1" x14ac:dyDescent="0.45">
      <c r="G482" s="2709" t="s">
        <v>1000</v>
      </c>
      <c r="H482" s="2709"/>
      <c r="I482" s="2709"/>
      <c r="J482" s="2709"/>
      <c r="K482" s="2709"/>
      <c r="L482" s="2710">
        <v>7</v>
      </c>
      <c r="M482" s="2710"/>
      <c r="N482" s="2710">
        <v>15</v>
      </c>
      <c r="O482" s="2710"/>
    </row>
    <row r="483" spans="7:15" x14ac:dyDescent="0.45">
      <c r="G483" s="2709" t="s">
        <v>1001</v>
      </c>
      <c r="H483" s="2709"/>
      <c r="I483" s="2709"/>
      <c r="J483" s="2709"/>
      <c r="K483" s="2709"/>
      <c r="L483" s="2710">
        <v>6</v>
      </c>
      <c r="M483" s="2710"/>
      <c r="N483" s="2710">
        <v>15</v>
      </c>
      <c r="O483" s="2710"/>
    </row>
    <row r="484" spans="7:15" ht="27" customHeight="1" x14ac:dyDescent="0.45">
      <c r="G484" s="2709" t="s">
        <v>1002</v>
      </c>
      <c r="H484" s="2709"/>
      <c r="I484" s="2709"/>
      <c r="J484" s="2709"/>
      <c r="K484" s="2709"/>
      <c r="L484" s="2710">
        <v>3</v>
      </c>
      <c r="M484" s="2710"/>
      <c r="N484" s="2710">
        <v>15</v>
      </c>
      <c r="O484" s="2710"/>
    </row>
    <row r="485" spans="7:15" x14ac:dyDescent="0.45">
      <c r="G485" s="2709" t="s">
        <v>1003</v>
      </c>
      <c r="H485" s="2709"/>
      <c r="I485" s="2709"/>
      <c r="J485" s="2709"/>
      <c r="K485" s="2709"/>
      <c r="L485" s="2710">
        <v>6</v>
      </c>
      <c r="M485" s="2710"/>
      <c r="N485" s="2710">
        <v>10</v>
      </c>
      <c r="O485" s="2710"/>
    </row>
    <row r="486" spans="7:15" x14ac:dyDescent="0.45">
      <c r="G486" s="2709" t="s">
        <v>1004</v>
      </c>
      <c r="H486" s="2709"/>
      <c r="I486" s="2709"/>
      <c r="J486" s="2709"/>
      <c r="K486" s="2709"/>
      <c r="L486" s="2710">
        <v>5</v>
      </c>
      <c r="M486" s="2710"/>
      <c r="N486" s="2710">
        <v>12</v>
      </c>
      <c r="O486" s="2710"/>
    </row>
    <row r="487" spans="7:15" x14ac:dyDescent="0.45">
      <c r="G487" s="2709" t="s">
        <v>1005</v>
      </c>
      <c r="H487" s="2709"/>
      <c r="I487" s="2709"/>
      <c r="J487" s="2709"/>
      <c r="K487" s="2709"/>
      <c r="L487" s="2710">
        <v>10</v>
      </c>
      <c r="M487" s="2710"/>
      <c r="N487" s="2710">
        <v>20</v>
      </c>
      <c r="O487" s="2710"/>
    </row>
    <row r="488" spans="7:15" ht="24.75" customHeight="1" x14ac:dyDescent="0.45">
      <c r="G488" s="2709" t="s">
        <v>1006</v>
      </c>
      <c r="H488" s="2709"/>
      <c r="I488" s="2709"/>
      <c r="J488" s="2709"/>
      <c r="K488" s="2709"/>
      <c r="L488" s="2710">
        <v>7</v>
      </c>
      <c r="M488" s="2710"/>
      <c r="N488" s="2710">
        <v>10</v>
      </c>
      <c r="O488" s="2710"/>
    </row>
    <row r="489" spans="7:15" x14ac:dyDescent="0.45">
      <c r="G489" s="2709" t="s">
        <v>1007</v>
      </c>
      <c r="H489" s="2709"/>
      <c r="I489" s="2709"/>
      <c r="J489" s="2709"/>
      <c r="K489" s="2709"/>
      <c r="L489" s="2710">
        <v>8</v>
      </c>
      <c r="M489" s="2710"/>
      <c r="N489" s="2710">
        <v>15</v>
      </c>
      <c r="O489" s="2710"/>
    </row>
    <row r="490" spans="7:15" x14ac:dyDescent="0.45">
      <c r="G490" s="2711" t="s">
        <v>1008</v>
      </c>
      <c r="H490" s="2711"/>
      <c r="I490" s="2711"/>
      <c r="J490" s="2711"/>
      <c r="K490" s="2711"/>
      <c r="L490" s="2712">
        <v>10</v>
      </c>
      <c r="M490" s="2712"/>
      <c r="N490" s="2712">
        <v>20</v>
      </c>
      <c r="O490" s="2712"/>
    </row>
    <row r="491" spans="7:15" x14ac:dyDescent="0.45">
      <c r="G491" s="2700" t="s">
        <v>816</v>
      </c>
      <c r="H491" s="2700"/>
      <c r="I491" s="2700"/>
      <c r="J491" s="2700"/>
      <c r="K491" s="2700"/>
      <c r="L491" s="2701"/>
      <c r="M491" s="2701"/>
      <c r="N491" s="2701"/>
      <c r="O491" s="2701"/>
    </row>
    <row r="492" spans="7:15" ht="22.5" customHeight="1" x14ac:dyDescent="0.45">
      <c r="G492" s="2713" t="s">
        <v>1009</v>
      </c>
      <c r="H492" s="2713"/>
      <c r="I492" s="2713"/>
      <c r="J492" s="2713"/>
      <c r="K492" s="2713"/>
      <c r="L492" s="2714">
        <v>5</v>
      </c>
      <c r="M492" s="2714"/>
      <c r="N492" s="2714">
        <v>10</v>
      </c>
      <c r="O492" s="2714"/>
    </row>
    <row r="493" spans="7:15" x14ac:dyDescent="0.45">
      <c r="G493" s="2709" t="s">
        <v>1010</v>
      </c>
      <c r="H493" s="2709"/>
      <c r="I493" s="2709"/>
      <c r="J493" s="2709"/>
      <c r="K493" s="2709"/>
      <c r="L493" s="2710">
        <v>6</v>
      </c>
      <c r="M493" s="2710"/>
      <c r="N493" s="2710">
        <v>10</v>
      </c>
      <c r="O493" s="2710"/>
    </row>
    <row r="494" spans="7:15" x14ac:dyDescent="0.45">
      <c r="G494" s="2709" t="s">
        <v>1011</v>
      </c>
      <c r="H494" s="2709"/>
      <c r="I494" s="2709"/>
      <c r="J494" s="2709"/>
      <c r="K494" s="2709"/>
      <c r="L494" s="2710">
        <v>5</v>
      </c>
      <c r="M494" s="2710"/>
      <c r="N494" s="2710">
        <v>10</v>
      </c>
      <c r="O494" s="2710"/>
    </row>
    <row r="495" spans="7:15" x14ac:dyDescent="0.45">
      <c r="G495" s="2709" t="s">
        <v>1012</v>
      </c>
      <c r="H495" s="2709"/>
      <c r="I495" s="2709"/>
      <c r="J495" s="2709"/>
      <c r="K495" s="2709"/>
      <c r="L495" s="2710">
        <v>6</v>
      </c>
      <c r="M495" s="2710"/>
      <c r="N495" s="2710">
        <v>10</v>
      </c>
      <c r="O495" s="2710"/>
    </row>
    <row r="496" spans="7:15" x14ac:dyDescent="0.45">
      <c r="G496" s="2709" t="s">
        <v>1013</v>
      </c>
      <c r="H496" s="2709"/>
      <c r="I496" s="2709"/>
      <c r="J496" s="2709"/>
      <c r="K496" s="2709"/>
      <c r="L496" s="2710">
        <v>6</v>
      </c>
      <c r="M496" s="2710"/>
      <c r="N496" s="2710">
        <v>10</v>
      </c>
      <c r="O496" s="2710"/>
    </row>
    <row r="497" spans="7:15" x14ac:dyDescent="0.45">
      <c r="G497" s="2709" t="s">
        <v>1014</v>
      </c>
      <c r="H497" s="2709"/>
      <c r="I497" s="2709"/>
      <c r="J497" s="2709"/>
      <c r="K497" s="2709"/>
      <c r="L497" s="2710">
        <v>5</v>
      </c>
      <c r="M497" s="2710"/>
      <c r="N497" s="2710">
        <v>10</v>
      </c>
      <c r="O497" s="2710"/>
    </row>
    <row r="498" spans="7:15" x14ac:dyDescent="0.45">
      <c r="G498" s="2709" t="s">
        <v>1015</v>
      </c>
      <c r="H498" s="2709"/>
      <c r="I498" s="2709"/>
      <c r="J498" s="2709"/>
      <c r="K498" s="2709"/>
      <c r="L498" s="2710">
        <v>6</v>
      </c>
      <c r="M498" s="2710"/>
      <c r="N498" s="2710">
        <v>10</v>
      </c>
      <c r="O498" s="2710"/>
    </row>
    <row r="499" spans="7:15" x14ac:dyDescent="0.45">
      <c r="G499" s="2711" t="s">
        <v>1016</v>
      </c>
      <c r="H499" s="2711"/>
      <c r="I499" s="2711"/>
      <c r="J499" s="2711"/>
      <c r="K499" s="2711"/>
      <c r="L499" s="2712">
        <v>2</v>
      </c>
      <c r="M499" s="2712"/>
      <c r="N499" s="2712">
        <v>5</v>
      </c>
      <c r="O499" s="2712"/>
    </row>
    <row r="500" spans="7:15" x14ac:dyDescent="0.45">
      <c r="G500" s="2700" t="s">
        <v>817</v>
      </c>
      <c r="H500" s="2700"/>
      <c r="I500" s="2700"/>
      <c r="J500" s="2700"/>
      <c r="K500" s="2700"/>
      <c r="L500" s="2701"/>
      <c r="M500" s="2701"/>
      <c r="N500" s="2701"/>
      <c r="O500" s="2701"/>
    </row>
    <row r="501" spans="7:15" x14ac:dyDescent="0.45">
      <c r="G501" s="2713" t="s">
        <v>1017</v>
      </c>
      <c r="H501" s="2713"/>
      <c r="I501" s="2713"/>
      <c r="J501" s="2713"/>
      <c r="K501" s="2713"/>
      <c r="L501" s="2714">
        <v>6</v>
      </c>
      <c r="M501" s="2714"/>
      <c r="N501" s="2714">
        <v>10</v>
      </c>
      <c r="O501" s="2714"/>
    </row>
    <row r="502" spans="7:15" x14ac:dyDescent="0.45">
      <c r="G502" s="2709" t="s">
        <v>1018</v>
      </c>
      <c r="H502" s="2709"/>
      <c r="I502" s="2709"/>
      <c r="J502" s="2709"/>
      <c r="K502" s="2709"/>
      <c r="L502" s="2710">
        <v>7</v>
      </c>
      <c r="M502" s="2710"/>
      <c r="N502" s="2710">
        <v>15</v>
      </c>
      <c r="O502" s="2710"/>
    </row>
    <row r="503" spans="7:15" x14ac:dyDescent="0.45">
      <c r="G503" s="2709" t="s">
        <v>1019</v>
      </c>
      <c r="H503" s="2709"/>
      <c r="I503" s="2709"/>
      <c r="J503" s="2709"/>
      <c r="K503" s="2709"/>
      <c r="L503" s="2710">
        <v>7</v>
      </c>
      <c r="M503" s="2710"/>
      <c r="N503" s="2710">
        <v>15</v>
      </c>
      <c r="O503" s="2710"/>
    </row>
    <row r="504" spans="7:15" x14ac:dyDescent="0.45">
      <c r="G504" s="2709" t="s">
        <v>1020</v>
      </c>
      <c r="H504" s="2709"/>
      <c r="I504" s="2709"/>
      <c r="J504" s="2709"/>
      <c r="K504" s="2709"/>
      <c r="L504" s="2710">
        <v>8</v>
      </c>
      <c r="M504" s="2710"/>
      <c r="N504" s="2710">
        <v>20</v>
      </c>
      <c r="O504" s="2710"/>
    </row>
    <row r="505" spans="7:15" x14ac:dyDescent="0.45">
      <c r="G505" s="2709" t="s">
        <v>1021</v>
      </c>
      <c r="H505" s="2709"/>
      <c r="I505" s="2709"/>
      <c r="J505" s="2709"/>
      <c r="K505" s="2709"/>
      <c r="L505" s="2710">
        <v>10</v>
      </c>
      <c r="M505" s="2710"/>
      <c r="N505" s="2710">
        <v>30</v>
      </c>
      <c r="O505" s="2710"/>
    </row>
    <row r="506" spans="7:15" x14ac:dyDescent="0.45">
      <c r="G506" s="2709" t="s">
        <v>1022</v>
      </c>
      <c r="H506" s="2709"/>
      <c r="I506" s="2709"/>
      <c r="J506" s="2709"/>
      <c r="K506" s="2709"/>
      <c r="L506" s="2710">
        <v>6</v>
      </c>
      <c r="M506" s="2710"/>
      <c r="N506" s="2710">
        <v>10</v>
      </c>
      <c r="O506" s="2710"/>
    </row>
    <row r="507" spans="7:15" x14ac:dyDescent="0.45">
      <c r="G507" s="2711" t="s">
        <v>1023</v>
      </c>
      <c r="H507" s="2711"/>
      <c r="I507" s="2711"/>
      <c r="J507" s="2711"/>
      <c r="K507" s="2711"/>
      <c r="L507" s="2712">
        <v>6</v>
      </c>
      <c r="M507" s="2712"/>
      <c r="N507" s="2712">
        <v>10</v>
      </c>
      <c r="O507" s="2712"/>
    </row>
    <row r="508" spans="7:15" x14ac:dyDescent="0.45">
      <c r="G508" s="2700" t="s">
        <v>818</v>
      </c>
      <c r="H508" s="2700"/>
      <c r="I508" s="2700"/>
      <c r="J508" s="2700"/>
      <c r="K508" s="2700"/>
      <c r="L508" s="2701"/>
      <c r="M508" s="2701"/>
      <c r="N508" s="2701"/>
      <c r="O508" s="2701"/>
    </row>
    <row r="509" spans="7:15" x14ac:dyDescent="0.45">
      <c r="G509" s="2713" t="s">
        <v>1024</v>
      </c>
      <c r="H509" s="2713"/>
      <c r="I509" s="2713"/>
      <c r="J509" s="2713"/>
      <c r="K509" s="2713"/>
      <c r="L509" s="2714">
        <v>5</v>
      </c>
      <c r="M509" s="2714"/>
      <c r="N509" s="2714">
        <v>8</v>
      </c>
      <c r="O509" s="2714"/>
    </row>
    <row r="510" spans="7:15" ht="27" customHeight="1" x14ac:dyDescent="0.45">
      <c r="G510" s="2709" t="s">
        <v>1025</v>
      </c>
      <c r="H510" s="2709"/>
      <c r="I510" s="2709"/>
      <c r="J510" s="2709"/>
      <c r="K510" s="2709"/>
      <c r="L510" s="2710">
        <v>3</v>
      </c>
      <c r="M510" s="2710"/>
      <c r="N510" s="2710">
        <v>8</v>
      </c>
      <c r="O510" s="2710"/>
    </row>
    <row r="511" spans="7:15" x14ac:dyDescent="0.45">
      <c r="G511" s="2711" t="s">
        <v>1026</v>
      </c>
      <c r="H511" s="2711"/>
      <c r="I511" s="2711"/>
      <c r="J511" s="2711"/>
      <c r="K511" s="2711"/>
      <c r="L511" s="2712">
        <v>5</v>
      </c>
      <c r="M511" s="2712"/>
      <c r="N511" s="2712">
        <v>10</v>
      </c>
      <c r="O511" s="2712"/>
    </row>
    <row r="512" spans="7:15" x14ac:dyDescent="0.45">
      <c r="G512" s="2700" t="s">
        <v>819</v>
      </c>
      <c r="H512" s="2700"/>
      <c r="I512" s="2700"/>
      <c r="J512" s="2700"/>
      <c r="K512" s="2700"/>
      <c r="L512" s="2701"/>
      <c r="M512" s="2701"/>
      <c r="N512" s="2701"/>
      <c r="O512" s="2701"/>
    </row>
    <row r="513" spans="7:15" x14ac:dyDescent="0.45">
      <c r="G513" s="2713" t="s">
        <v>1027</v>
      </c>
      <c r="H513" s="2713"/>
      <c r="I513" s="2713"/>
      <c r="J513" s="2713"/>
      <c r="K513" s="2713"/>
      <c r="L513" s="2714">
        <v>25</v>
      </c>
      <c r="M513" s="2714"/>
      <c r="N513" s="2714">
        <v>50</v>
      </c>
      <c r="O513" s="2714"/>
    </row>
    <row r="514" spans="7:15" ht="24.75" customHeight="1" x14ac:dyDescent="0.45">
      <c r="G514" s="2709" t="s">
        <v>1028</v>
      </c>
      <c r="H514" s="2709"/>
      <c r="I514" s="2709"/>
      <c r="J514" s="2709"/>
      <c r="K514" s="2709"/>
      <c r="L514" s="2710">
        <v>6</v>
      </c>
      <c r="M514" s="2710"/>
      <c r="N514" s="2710">
        <v>25</v>
      </c>
      <c r="O514" s="2710"/>
    </row>
    <row r="515" spans="7:15" x14ac:dyDescent="0.45">
      <c r="G515" s="2709" t="s">
        <v>1029</v>
      </c>
      <c r="H515" s="2709"/>
      <c r="I515" s="2709"/>
      <c r="J515" s="2709"/>
      <c r="K515" s="2709"/>
      <c r="L515" s="2710">
        <v>6</v>
      </c>
      <c r="M515" s="2710"/>
      <c r="N515" s="2710">
        <v>25</v>
      </c>
      <c r="O515" s="2710"/>
    </row>
    <row r="516" spans="7:15" ht="29.25" customHeight="1" x14ac:dyDescent="0.45">
      <c r="G516" s="2709" t="s">
        <v>1031</v>
      </c>
      <c r="H516" s="2709"/>
      <c r="I516" s="2709"/>
      <c r="J516" s="2709"/>
      <c r="K516" s="2709"/>
      <c r="L516" s="2710">
        <v>5</v>
      </c>
      <c r="M516" s="2710"/>
      <c r="N516" s="2710">
        <v>20</v>
      </c>
      <c r="O516" s="2710"/>
    </row>
    <row r="517" spans="7:15" x14ac:dyDescent="0.45">
      <c r="G517" s="2709" t="s">
        <v>1030</v>
      </c>
      <c r="H517" s="2709"/>
      <c r="I517" s="2709"/>
      <c r="J517" s="2709"/>
      <c r="K517" s="2709"/>
      <c r="L517" s="2710">
        <v>6</v>
      </c>
      <c r="M517" s="2710"/>
      <c r="N517" s="2710">
        <v>30</v>
      </c>
      <c r="O517" s="2710"/>
    </row>
    <row r="518" spans="7:15" x14ac:dyDescent="0.45">
      <c r="G518" s="2709" t="s">
        <v>1032</v>
      </c>
      <c r="H518" s="2709"/>
      <c r="I518" s="2709"/>
      <c r="J518" s="2709"/>
      <c r="K518" s="2709"/>
      <c r="L518" s="2710">
        <v>10</v>
      </c>
      <c r="M518" s="2710"/>
      <c r="N518" s="2710">
        <v>40</v>
      </c>
      <c r="O518" s="2710"/>
    </row>
    <row r="519" spans="7:15" x14ac:dyDescent="0.45">
      <c r="G519" s="2711" t="s">
        <v>1033</v>
      </c>
      <c r="H519" s="2711"/>
      <c r="I519" s="2711"/>
      <c r="J519" s="2711"/>
      <c r="K519" s="2711"/>
      <c r="L519" s="2712">
        <v>5</v>
      </c>
      <c r="M519" s="2712"/>
      <c r="N519" s="2712">
        <v>10</v>
      </c>
      <c r="O519" s="2712"/>
    </row>
    <row r="520" spans="7:15" x14ac:dyDescent="0.45">
      <c r="G520" s="2700" t="s">
        <v>820</v>
      </c>
      <c r="H520" s="2700"/>
      <c r="I520" s="2700"/>
      <c r="J520" s="2700"/>
      <c r="K520" s="2700"/>
      <c r="L520" s="2701"/>
      <c r="M520" s="2701"/>
      <c r="N520" s="2701"/>
      <c r="O520" s="2701"/>
    </row>
    <row r="521" spans="7:15" x14ac:dyDescent="0.45">
      <c r="G521" s="2713" t="s">
        <v>1034</v>
      </c>
      <c r="H521" s="2713"/>
      <c r="I521" s="2713"/>
      <c r="J521" s="2713"/>
      <c r="K521" s="2713"/>
      <c r="L521" s="2714">
        <v>4</v>
      </c>
      <c r="M521" s="2714"/>
      <c r="N521" s="2714">
        <v>15</v>
      </c>
      <c r="O521" s="2714"/>
    </row>
    <row r="522" spans="7:15" ht="27" customHeight="1" x14ac:dyDescent="0.45">
      <c r="G522" s="2709" t="s">
        <v>1035</v>
      </c>
      <c r="H522" s="2709"/>
      <c r="I522" s="2709"/>
      <c r="J522" s="2709"/>
      <c r="K522" s="2709"/>
      <c r="L522" s="2710">
        <v>6</v>
      </c>
      <c r="M522" s="2710"/>
      <c r="N522" s="2710">
        <v>40</v>
      </c>
      <c r="O522" s="2710"/>
    </row>
    <row r="523" spans="7:15" x14ac:dyDescent="0.45">
      <c r="G523" s="2711" t="s">
        <v>1036</v>
      </c>
      <c r="H523" s="2711"/>
      <c r="I523" s="2711"/>
      <c r="J523" s="2711"/>
      <c r="K523" s="2711"/>
      <c r="L523" s="2712">
        <v>2</v>
      </c>
      <c r="M523" s="2712"/>
      <c r="N523" s="2712">
        <v>8</v>
      </c>
      <c r="O523" s="2712"/>
    </row>
    <row r="524" spans="7:15" ht="24.75" customHeight="1" x14ac:dyDescent="0.45">
      <c r="G524" s="2700" t="s">
        <v>821</v>
      </c>
      <c r="H524" s="2700"/>
      <c r="I524" s="2700"/>
      <c r="J524" s="2700"/>
      <c r="K524" s="2700"/>
      <c r="L524" s="2701">
        <v>4</v>
      </c>
      <c r="M524" s="2701"/>
      <c r="N524" s="2701">
        <v>25</v>
      </c>
      <c r="O524" s="2701"/>
    </row>
    <row r="525" spans="7:15" x14ac:dyDescent="0.45">
      <c r="G525" s="2700" t="s">
        <v>822</v>
      </c>
      <c r="H525" s="2700"/>
      <c r="I525" s="2700"/>
      <c r="J525" s="2700"/>
      <c r="K525" s="2700"/>
      <c r="L525" s="2701">
        <v>2</v>
      </c>
      <c r="M525" s="2701"/>
      <c r="N525" s="2701">
        <v>20</v>
      </c>
      <c r="O525" s="2701"/>
    </row>
    <row r="526" spans="7:15" x14ac:dyDescent="0.45">
      <c r="G526" s="2715"/>
      <c r="H526" s="2715"/>
      <c r="I526" s="2715"/>
      <c r="J526" s="2715"/>
      <c r="K526" s="2715"/>
      <c r="L526" s="2716"/>
      <c r="M526" s="2716"/>
      <c r="N526" s="2716"/>
      <c r="O526" s="271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5849</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41" t="s">
        <v>253</v>
      </c>
      <c r="CG12" s="2241" t="s">
        <v>254</v>
      </c>
      <c r="CH12" s="2241"/>
      <c r="CI12" s="2241" t="s">
        <v>99</v>
      </c>
      <c r="CJ12" s="2241" t="s">
        <v>246</v>
      </c>
      <c r="CK12" s="2241"/>
      <c r="CL12" s="2241"/>
      <c r="CM12" s="2237" t="s">
        <v>22</v>
      </c>
      <c r="DE12" s="1029"/>
      <c r="DF12" s="1029"/>
      <c r="DG12" s="1029"/>
      <c r="DH12" s="1030" t="s">
        <v>96</v>
      </c>
      <c r="DI12" s="1031">
        <v>2025</v>
      </c>
      <c r="DJ12" s="1029"/>
      <c r="DK12" s="1029"/>
      <c r="DL12" s="1029"/>
      <c r="DM12" s="1029"/>
      <c r="ED12" s="2234" t="s">
        <v>97</v>
      </c>
      <c r="EE12" s="2241" t="s">
        <v>98</v>
      </c>
      <c r="EF12" s="2241"/>
      <c r="EG12" s="2241" t="s">
        <v>99</v>
      </c>
      <c r="EH12" s="2241" t="s">
        <v>301</v>
      </c>
      <c r="EI12" s="2241" t="s">
        <v>250</v>
      </c>
      <c r="EJ12" s="2241"/>
      <c r="EK12" s="2241"/>
      <c r="EL12" s="2241"/>
      <c r="EM12" s="2241"/>
      <c r="EN12" s="2237"/>
      <c r="FE12" s="2234" t="s">
        <v>97</v>
      </c>
      <c r="FF12" s="2241" t="s">
        <v>98</v>
      </c>
      <c r="FG12" s="2241"/>
      <c r="FH12" s="2241" t="s">
        <v>99</v>
      </c>
      <c r="FI12" s="2241" t="s">
        <v>248</v>
      </c>
      <c r="FJ12" s="2241"/>
      <c r="FK12" s="2241"/>
      <c r="FL12" s="2241"/>
      <c r="FM12" s="2237" t="s">
        <v>754</v>
      </c>
    </row>
    <row r="13" spans="1:169" ht="16" customHeight="1" x14ac:dyDescent="0.45">
      <c r="V13" s="1032" t="s">
        <v>237</v>
      </c>
      <c r="AK13" s="1032" t="s">
        <v>237</v>
      </c>
      <c r="BQ13" s="1032" t="s">
        <v>237</v>
      </c>
      <c r="CE13" s="2236"/>
      <c r="CF13" s="2243"/>
      <c r="CG13" s="1033" t="s">
        <v>255</v>
      </c>
      <c r="CH13" s="1033" t="s">
        <v>256</v>
      </c>
      <c r="CI13" s="2243"/>
      <c r="CJ13" s="1033" t="s">
        <v>255</v>
      </c>
      <c r="CK13" s="1033" t="s">
        <v>256</v>
      </c>
      <c r="CL13" s="1033" t="s">
        <v>257</v>
      </c>
      <c r="CM13" s="2239"/>
      <c r="DH13" s="1019"/>
      <c r="DM13" s="1032" t="s">
        <v>237</v>
      </c>
      <c r="ED13" s="2235"/>
      <c r="EE13" s="2242" t="s">
        <v>104</v>
      </c>
      <c r="EF13" s="2242" t="s">
        <v>105</v>
      </c>
      <c r="EG13" s="2242"/>
      <c r="EH13" s="2242"/>
      <c r="EI13" s="2242" t="s">
        <v>825</v>
      </c>
      <c r="EJ13" s="2242" t="s">
        <v>826</v>
      </c>
      <c r="EK13" s="2242" t="s">
        <v>827</v>
      </c>
      <c r="EL13" s="2242" t="s">
        <v>828</v>
      </c>
      <c r="EM13" s="2242" t="s">
        <v>245</v>
      </c>
      <c r="EN13" s="2238"/>
      <c r="FE13" s="2235"/>
      <c r="FF13" s="2242" t="s">
        <v>104</v>
      </c>
      <c r="FG13" s="2242" t="s">
        <v>105</v>
      </c>
      <c r="FH13" s="2242"/>
      <c r="FI13" s="2242" t="s">
        <v>829</v>
      </c>
      <c r="FJ13" s="2242" t="s">
        <v>738</v>
      </c>
      <c r="FK13" s="2242" t="s">
        <v>245</v>
      </c>
      <c r="FL13" s="2242"/>
      <c r="FM13" s="2238"/>
    </row>
    <row r="14" spans="1:169" ht="16" customHeight="1" x14ac:dyDescent="0.45">
      <c r="N14" s="2234" t="s">
        <v>97</v>
      </c>
      <c r="O14" s="2241" t="s">
        <v>98</v>
      </c>
      <c r="P14" s="2241"/>
      <c r="Q14" s="2241" t="s">
        <v>99</v>
      </c>
      <c r="R14" s="2241" t="s">
        <v>252</v>
      </c>
      <c r="S14" s="2241"/>
      <c r="T14" s="2241" t="s">
        <v>102</v>
      </c>
      <c r="U14" s="2241" t="s">
        <v>246</v>
      </c>
      <c r="V14" s="2237"/>
      <c r="AC14" s="2234" t="s">
        <v>97</v>
      </c>
      <c r="AD14" s="2241" t="s">
        <v>98</v>
      </c>
      <c r="AE14" s="2241"/>
      <c r="AF14" s="2241" t="s">
        <v>99</v>
      </c>
      <c r="AG14" s="2241" t="s">
        <v>259</v>
      </c>
      <c r="AH14" s="2241" t="s">
        <v>103</v>
      </c>
      <c r="AI14" s="2241"/>
      <c r="AJ14" s="2241" t="s">
        <v>297</v>
      </c>
      <c r="AK14" s="2237"/>
      <c r="BB14" s="2234" t="s">
        <v>97</v>
      </c>
      <c r="BC14" s="2241" t="s">
        <v>98</v>
      </c>
      <c r="BD14" s="2241"/>
      <c r="BE14" s="2241" t="s">
        <v>99</v>
      </c>
      <c r="BF14" s="2241" t="s">
        <v>259</v>
      </c>
      <c r="BG14" s="2241" t="s">
        <v>301</v>
      </c>
      <c r="BH14" s="2241"/>
      <c r="BI14" s="2241"/>
      <c r="BJ14" s="2241"/>
      <c r="BK14" s="2241"/>
      <c r="BL14" s="2241"/>
      <c r="BM14" s="2241"/>
      <c r="BN14" s="2241"/>
      <c r="BO14" s="2241"/>
      <c r="BP14" s="2241"/>
      <c r="BQ14" s="2237"/>
      <c r="CE14" s="1035" t="s">
        <v>106</v>
      </c>
      <c r="CF14" s="1036" t="s">
        <v>107</v>
      </c>
      <c r="CG14" s="1036" t="s">
        <v>108</v>
      </c>
      <c r="CH14" s="1036" t="s">
        <v>109</v>
      </c>
      <c r="CI14" s="1036" t="s">
        <v>110</v>
      </c>
      <c r="CJ14" s="1036">
        <v>1</v>
      </c>
      <c r="CK14" s="1036">
        <v>2</v>
      </c>
      <c r="CL14" s="1036">
        <v>3</v>
      </c>
      <c r="CM14" s="1037" t="s">
        <v>111</v>
      </c>
      <c r="DE14" s="2234" t="s">
        <v>97</v>
      </c>
      <c r="DF14" s="2241" t="s">
        <v>98</v>
      </c>
      <c r="DG14" s="2241"/>
      <c r="DH14" s="2241" t="s">
        <v>99</v>
      </c>
      <c r="DI14" s="2241" t="s">
        <v>259</v>
      </c>
      <c r="DJ14" s="2241" t="s">
        <v>246</v>
      </c>
      <c r="DK14" s="2241"/>
      <c r="DL14" s="2241"/>
      <c r="DM14" s="2237" t="s">
        <v>22</v>
      </c>
      <c r="ED14" s="2236"/>
      <c r="EE14" s="2243"/>
      <c r="EF14" s="2243"/>
      <c r="EG14" s="2243"/>
      <c r="EH14" s="2243"/>
      <c r="EI14" s="2243"/>
      <c r="EJ14" s="2243"/>
      <c r="EK14" s="2243"/>
      <c r="EL14" s="2243"/>
      <c r="EM14" s="1033" t="s">
        <v>246</v>
      </c>
      <c r="EN14" s="1034" t="s">
        <v>104</v>
      </c>
      <c r="FE14" s="2236"/>
      <c r="FF14" s="2243"/>
      <c r="FG14" s="2243"/>
      <c r="FH14" s="2243"/>
      <c r="FI14" s="2243"/>
      <c r="FJ14" s="2243"/>
      <c r="FK14" s="1033" t="s">
        <v>104</v>
      </c>
      <c r="FL14" s="1033" t="s">
        <v>246</v>
      </c>
      <c r="FM14" s="2239"/>
    </row>
    <row r="15" spans="1:169" ht="16" customHeight="1" x14ac:dyDescent="0.45">
      <c r="N15" s="2235"/>
      <c r="O15" s="2242" t="s">
        <v>104</v>
      </c>
      <c r="P15" s="2242" t="s">
        <v>105</v>
      </c>
      <c r="Q15" s="2242"/>
      <c r="R15" s="2242" t="s">
        <v>101</v>
      </c>
      <c r="S15" s="2242" t="s">
        <v>100</v>
      </c>
      <c r="T15" s="2242"/>
      <c r="U15" s="2242" t="s">
        <v>33</v>
      </c>
      <c r="V15" s="2238" t="s">
        <v>34</v>
      </c>
      <c r="AC15" s="2235"/>
      <c r="AD15" s="2242" t="s">
        <v>104</v>
      </c>
      <c r="AE15" s="2242" t="s">
        <v>105</v>
      </c>
      <c r="AF15" s="2242"/>
      <c r="AG15" s="2242"/>
      <c r="AH15" s="2242"/>
      <c r="AI15" s="2242"/>
      <c r="AJ15" s="2242"/>
      <c r="AK15" s="2238"/>
      <c r="BB15" s="2235"/>
      <c r="BC15" s="2242" t="s">
        <v>104</v>
      </c>
      <c r="BD15" s="2242" t="s">
        <v>105</v>
      </c>
      <c r="BE15" s="2242"/>
      <c r="BF15" s="2242"/>
      <c r="BG15" s="2242" t="s">
        <v>302</v>
      </c>
      <c r="BH15" s="2242" t="s">
        <v>303</v>
      </c>
      <c r="BI15" s="2242"/>
      <c r="BJ15" s="2242"/>
      <c r="BK15" s="2242"/>
      <c r="BL15" s="2242"/>
      <c r="BM15" s="2242"/>
      <c r="BN15" s="2242"/>
      <c r="BO15" s="2242"/>
      <c r="BP15" s="2242"/>
      <c r="BQ15" s="2238"/>
      <c r="CE15" s="1047">
        <v>45658</v>
      </c>
      <c r="CF15" s="1080"/>
      <c r="CG15" s="1097"/>
      <c r="CH15" s="1097"/>
      <c r="CI15" s="1098" t="s">
        <v>264</v>
      </c>
      <c r="CJ15" s="1082"/>
      <c r="CK15" s="1082"/>
      <c r="CL15" s="1056"/>
      <c r="CM15" s="1099"/>
      <c r="DE15" s="2236"/>
      <c r="DF15" s="1033" t="s">
        <v>260</v>
      </c>
      <c r="DG15" s="1033" t="s">
        <v>105</v>
      </c>
      <c r="DH15" s="2243"/>
      <c r="DI15" s="2243"/>
      <c r="DJ15" s="1033" t="s">
        <v>261</v>
      </c>
      <c r="DK15" s="1033" t="s">
        <v>262</v>
      </c>
      <c r="DL15" s="1033" t="s">
        <v>263</v>
      </c>
      <c r="DM15" s="2239"/>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36"/>
      <c r="O16" s="2243"/>
      <c r="P16" s="2243"/>
      <c r="Q16" s="2243"/>
      <c r="R16" s="2243"/>
      <c r="S16" s="2243"/>
      <c r="T16" s="2243"/>
      <c r="U16" s="2243"/>
      <c r="V16" s="2239"/>
      <c r="AC16" s="2236"/>
      <c r="AD16" s="2243"/>
      <c r="AE16" s="2243"/>
      <c r="AF16" s="2243"/>
      <c r="AG16" s="2243"/>
      <c r="AH16" s="1033" t="s">
        <v>33</v>
      </c>
      <c r="AI16" s="1033" t="s">
        <v>34</v>
      </c>
      <c r="AJ16" s="1033" t="s">
        <v>33</v>
      </c>
      <c r="AK16" s="1034" t="s">
        <v>34</v>
      </c>
      <c r="BB16" s="2236"/>
      <c r="BC16" s="2243"/>
      <c r="BD16" s="2243"/>
      <c r="BE16" s="2243"/>
      <c r="BF16" s="2243"/>
      <c r="BG16" s="2243"/>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5775</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4497</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0" t="str">
        <f>"SỔ CHI TIẾT "&amp;UPPER($A$1)</f>
        <v>SỔ CHI TIẾT HÀNG HÓA</v>
      </c>
      <c r="C8" s="2240"/>
      <c r="D8" s="2240"/>
      <c r="E8" s="2240"/>
      <c r="F8" s="2240"/>
      <c r="G8" s="2240"/>
      <c r="H8" s="2240"/>
      <c r="I8" s="2240"/>
      <c r="J8" s="2240"/>
      <c r="K8" s="2240"/>
      <c r="L8" s="2240"/>
      <c r="M8" s="2240"/>
    </row>
    <row r="9" spans="1:13" x14ac:dyDescent="0.45">
      <c r="F9" s="1030" t="s">
        <v>94</v>
      </c>
      <c r="G9" s="1031" t="s">
        <v>95</v>
      </c>
      <c r="H9" s="1026"/>
    </row>
    <row r="10" spans="1:13" x14ac:dyDescent="0.45">
      <c r="F10" s="1030" t="s">
        <v>96</v>
      </c>
      <c r="G10" s="1031">
        <f>KB_Nam</f>
        <v>2026</v>
      </c>
      <c r="H10" s="1026"/>
    </row>
    <row r="11" spans="1:13" x14ac:dyDescent="0.45">
      <c r="C11" s="1119" t="s">
        <v>5778</v>
      </c>
      <c r="D11" s="1116"/>
      <c r="E11" s="1116"/>
      <c r="F11" s="1116"/>
      <c r="G11" s="1116"/>
      <c r="H11" s="1116"/>
      <c r="I11" s="1116"/>
      <c r="J11" s="1116"/>
      <c r="K11" s="1116"/>
    </row>
    <row r="12" spans="1:13" x14ac:dyDescent="0.45">
      <c r="C12" s="1119" t="s">
        <v>5779</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41"/>
      <c r="D16" s="2241" t="s">
        <v>99</v>
      </c>
      <c r="E16" s="2241" t="s">
        <v>781</v>
      </c>
      <c r="F16" s="2241"/>
      <c r="G16" s="2241"/>
      <c r="H16" s="2241" t="s">
        <v>782</v>
      </c>
      <c r="I16" s="2241"/>
      <c r="J16" s="2241"/>
      <c r="K16" s="2241" t="s">
        <v>257</v>
      </c>
      <c r="L16" s="2241"/>
      <c r="M16" s="2237"/>
    </row>
    <row r="17" spans="2:13" x14ac:dyDescent="0.45">
      <c r="B17" s="2235" t="s">
        <v>104</v>
      </c>
      <c r="C17" s="2242" t="s">
        <v>105</v>
      </c>
      <c r="D17" s="2242"/>
      <c r="E17" s="2242" t="s">
        <v>230</v>
      </c>
      <c r="F17" s="2242" t="s">
        <v>231</v>
      </c>
      <c r="G17" s="2242" t="s">
        <v>19</v>
      </c>
      <c r="H17" s="2242" t="s">
        <v>230</v>
      </c>
      <c r="I17" s="2242" t="s">
        <v>231</v>
      </c>
      <c r="J17" s="2242" t="s">
        <v>19</v>
      </c>
      <c r="K17" s="2242" t="s">
        <v>230</v>
      </c>
      <c r="L17" s="2242" t="s">
        <v>231</v>
      </c>
      <c r="M17" s="2238" t="s">
        <v>19</v>
      </c>
    </row>
    <row r="18" spans="2:13" x14ac:dyDescent="0.45">
      <c r="B18" s="2236"/>
      <c r="C18" s="2243"/>
      <c r="D18" s="2243"/>
      <c r="E18" s="2243"/>
      <c r="F18" s="2243"/>
      <c r="G18" s="2243"/>
      <c r="H18" s="2243"/>
      <c r="I18" s="2243"/>
      <c r="J18" s="2243"/>
      <c r="K18" s="2243"/>
      <c r="L18" s="2243"/>
      <c r="M18" s="2239"/>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5780</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E16:G16"/>
    <mergeCell ref="H17:H18"/>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12</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5702</v>
      </c>
      <c r="G70" s="5" t="s">
        <v>3155</v>
      </c>
      <c r="H70" s="16" t="s">
        <v>3156</v>
      </c>
      <c r="I70" s="5" t="s">
        <v>3157</v>
      </c>
    </row>
    <row r="71" spans="1:12" x14ac:dyDescent="0.45">
      <c r="A71" s="5" t="s">
        <v>3315</v>
      </c>
      <c r="B71" s="5" t="s">
        <v>3152</v>
      </c>
      <c r="C71" s="1205">
        <v>44561.708333333336</v>
      </c>
      <c r="E71" s="5" t="s">
        <v>3266</v>
      </c>
      <c r="F71" s="5" t="s">
        <v>5702</v>
      </c>
      <c r="G71" s="5" t="s">
        <v>3155</v>
      </c>
      <c r="H71" s="16" t="s">
        <v>3232</v>
      </c>
      <c r="I71" s="5" t="s">
        <v>3317</v>
      </c>
    </row>
    <row r="72" spans="1:12" x14ac:dyDescent="0.45">
      <c r="A72" s="5" t="s">
        <v>3315</v>
      </c>
      <c r="B72" s="5" t="s">
        <v>3152</v>
      </c>
      <c r="C72" s="1205">
        <v>44561.708333333336</v>
      </c>
      <c r="E72" s="5" t="s">
        <v>3266</v>
      </c>
      <c r="F72" s="5" t="s">
        <v>5702</v>
      </c>
      <c r="G72" s="5" t="s">
        <v>3170</v>
      </c>
      <c r="H72" s="1206" t="s">
        <v>413</v>
      </c>
      <c r="I72" s="5" t="s">
        <v>3319</v>
      </c>
      <c r="J72" s="5" t="s">
        <v>3320</v>
      </c>
      <c r="L72" s="5" t="s">
        <v>3321</v>
      </c>
    </row>
    <row r="73" spans="1:12" x14ac:dyDescent="0.45">
      <c r="A73" s="5" t="s">
        <v>3315</v>
      </c>
      <c r="B73" s="5" t="s">
        <v>3152</v>
      </c>
      <c r="C73" s="1205">
        <v>44561.708333333336</v>
      </c>
      <c r="E73" s="5" t="s">
        <v>3266</v>
      </c>
      <c r="F73" s="5" t="s">
        <v>5702</v>
      </c>
      <c r="G73" s="5" t="s">
        <v>3170</v>
      </c>
      <c r="H73" s="1206" t="s">
        <v>415</v>
      </c>
      <c r="I73" s="5" t="s">
        <v>3184</v>
      </c>
      <c r="J73" s="5" t="s">
        <v>3322</v>
      </c>
      <c r="L73" s="5" t="s">
        <v>3318</v>
      </c>
    </row>
    <row r="74" spans="1:12" x14ac:dyDescent="0.45">
      <c r="A74" s="5" t="s">
        <v>3315</v>
      </c>
      <c r="B74" s="5" t="s">
        <v>3152</v>
      </c>
      <c r="C74" s="1205">
        <v>44561.708333333336</v>
      </c>
      <c r="E74" s="5" t="s">
        <v>3266</v>
      </c>
      <c r="F74" s="5" t="s">
        <v>5702</v>
      </c>
      <c r="G74" s="5" t="s">
        <v>3170</v>
      </c>
      <c r="H74" s="1206" t="s">
        <v>418</v>
      </c>
      <c r="I74" s="5" t="s">
        <v>3186</v>
      </c>
      <c r="J74" s="5" t="s">
        <v>3323</v>
      </c>
      <c r="L74" s="5" t="s">
        <v>3318</v>
      </c>
    </row>
    <row r="75" spans="1:12" x14ac:dyDescent="0.45">
      <c r="A75" s="5" t="s">
        <v>3315</v>
      </c>
      <c r="B75" s="5" t="s">
        <v>3152</v>
      </c>
      <c r="C75" s="1205">
        <v>44561.708333333336</v>
      </c>
      <c r="E75" s="5" t="s">
        <v>3266</v>
      </c>
      <c r="F75" s="5" t="s">
        <v>5702</v>
      </c>
      <c r="G75" s="5" t="s">
        <v>3170</v>
      </c>
      <c r="H75" s="1206" t="s">
        <v>421</v>
      </c>
      <c r="I75" s="5" t="s">
        <v>3324</v>
      </c>
      <c r="J75" s="5" t="s">
        <v>3325</v>
      </c>
      <c r="L75" s="5" t="s">
        <v>3318</v>
      </c>
    </row>
    <row r="76" spans="1:12" x14ac:dyDescent="0.45">
      <c r="A76" s="5" t="s">
        <v>3315</v>
      </c>
      <c r="B76" s="5" t="s">
        <v>3152</v>
      </c>
      <c r="C76" s="1205">
        <v>44561.708333333336</v>
      </c>
      <c r="E76" s="5" t="s">
        <v>3266</v>
      </c>
      <c r="F76" s="5" t="s">
        <v>5702</v>
      </c>
      <c r="G76" s="5" t="s">
        <v>3170</v>
      </c>
      <c r="H76" s="1206" t="s">
        <v>424</v>
      </c>
      <c r="I76" s="5" t="s">
        <v>3326</v>
      </c>
      <c r="J76" s="5" t="s">
        <v>3327</v>
      </c>
      <c r="L76" s="5" t="s">
        <v>3318</v>
      </c>
    </row>
    <row r="77" spans="1:12" x14ac:dyDescent="0.45">
      <c r="A77" s="5" t="s">
        <v>3315</v>
      </c>
      <c r="B77" s="5" t="s">
        <v>3152</v>
      </c>
      <c r="C77" s="1205">
        <v>44561.708333333336</v>
      </c>
      <c r="E77" s="5" t="s">
        <v>3266</v>
      </c>
      <c r="F77" s="5" t="s">
        <v>5702</v>
      </c>
      <c r="G77" s="5" t="s">
        <v>3170</v>
      </c>
      <c r="H77" s="1206" t="s">
        <v>427</v>
      </c>
      <c r="I77" s="5" t="s">
        <v>3328</v>
      </c>
      <c r="J77" s="5" t="s">
        <v>3329</v>
      </c>
      <c r="L77" s="5" t="s">
        <v>3318</v>
      </c>
    </row>
    <row r="78" spans="1:12" x14ac:dyDescent="0.45">
      <c r="A78" s="5" t="s">
        <v>3315</v>
      </c>
      <c r="B78" s="5" t="s">
        <v>3152</v>
      </c>
      <c r="C78" s="1205">
        <v>44561.708333333336</v>
      </c>
      <c r="E78" s="5" t="s">
        <v>3266</v>
      </c>
      <c r="F78" s="5" t="s">
        <v>5702</v>
      </c>
      <c r="G78" s="5" t="s">
        <v>3170</v>
      </c>
      <c r="H78" s="1206" t="s">
        <v>430</v>
      </c>
      <c r="I78" s="5" t="s">
        <v>3330</v>
      </c>
      <c r="J78" s="5" t="s">
        <v>3331</v>
      </c>
      <c r="L78" s="5" t="s">
        <v>3318</v>
      </c>
    </row>
    <row r="79" spans="1:12" x14ac:dyDescent="0.45">
      <c r="A79" s="5" t="s">
        <v>3315</v>
      </c>
      <c r="B79" s="5" t="s">
        <v>3152</v>
      </c>
      <c r="C79" s="1205">
        <v>44561.708333333336</v>
      </c>
      <c r="E79" s="5" t="s">
        <v>3266</v>
      </c>
      <c r="F79" s="5" t="s">
        <v>5702</v>
      </c>
      <c r="G79" s="5" t="s">
        <v>3170</v>
      </c>
      <c r="H79" s="1206" t="s">
        <v>433</v>
      </c>
      <c r="I79" s="5" t="s">
        <v>3199</v>
      </c>
      <c r="J79" s="5" t="s">
        <v>3332</v>
      </c>
      <c r="L79" s="5" t="s">
        <v>3318</v>
      </c>
    </row>
    <row r="80" spans="1:12" x14ac:dyDescent="0.45">
      <c r="A80" s="5" t="s">
        <v>3315</v>
      </c>
      <c r="B80" s="5" t="s">
        <v>3152</v>
      </c>
      <c r="C80" s="1205">
        <v>44561.708333333336</v>
      </c>
      <c r="E80" s="5" t="s">
        <v>3266</v>
      </c>
      <c r="F80" s="5" t="s">
        <v>5702</v>
      </c>
      <c r="G80" s="5" t="s">
        <v>3170</v>
      </c>
      <c r="H80" s="1206" t="s">
        <v>434</v>
      </c>
      <c r="I80" s="5" t="s">
        <v>3206</v>
      </c>
      <c r="J80" s="5" t="s">
        <v>3333</v>
      </c>
      <c r="L80" s="5" t="s">
        <v>3318</v>
      </c>
    </row>
    <row r="81" spans="1:12" x14ac:dyDescent="0.45">
      <c r="A81" s="5" t="s">
        <v>3315</v>
      </c>
      <c r="B81" s="5" t="s">
        <v>3152</v>
      </c>
      <c r="C81" s="1205">
        <v>44561.708333333336</v>
      </c>
      <c r="E81" s="5" t="s">
        <v>3266</v>
      </c>
      <c r="F81" s="5" t="s">
        <v>5702</v>
      </c>
      <c r="G81" s="5" t="s">
        <v>3170</v>
      </c>
      <c r="H81" s="1206" t="s">
        <v>437</v>
      </c>
      <c r="I81" s="5" t="s">
        <v>3334</v>
      </c>
      <c r="J81" s="5" t="s">
        <v>3335</v>
      </c>
      <c r="L81" s="5" t="s">
        <v>3318</v>
      </c>
    </row>
    <row r="82" spans="1:12" x14ac:dyDescent="0.45">
      <c r="A82" s="5" t="s">
        <v>3315</v>
      </c>
      <c r="B82" s="5" t="s">
        <v>3152</v>
      </c>
      <c r="C82" s="1205">
        <v>44561.708333333336</v>
      </c>
      <c r="E82" s="5" t="s">
        <v>3266</v>
      </c>
      <c r="F82" s="5" t="s">
        <v>5702</v>
      </c>
      <c r="G82" s="5" t="s">
        <v>3170</v>
      </c>
      <c r="H82" s="1206" t="s">
        <v>440</v>
      </c>
      <c r="I82" s="5" t="s">
        <v>3336</v>
      </c>
      <c r="J82" s="5" t="s">
        <v>3337</v>
      </c>
      <c r="L82" s="5" t="s">
        <v>3318</v>
      </c>
    </row>
    <row r="83" spans="1:12" x14ac:dyDescent="0.45">
      <c r="A83" s="5" t="s">
        <v>3315</v>
      </c>
      <c r="B83" s="5" t="s">
        <v>3152</v>
      </c>
      <c r="C83" s="1205">
        <v>44561.708333333336</v>
      </c>
      <c r="E83" s="5" t="s">
        <v>3266</v>
      </c>
      <c r="F83" s="5" t="s">
        <v>5702</v>
      </c>
      <c r="G83" s="5" t="s">
        <v>3170</v>
      </c>
      <c r="H83" s="1206" t="s">
        <v>443</v>
      </c>
      <c r="I83" s="5" t="s">
        <v>3209</v>
      </c>
      <c r="J83" s="5" t="s">
        <v>3338</v>
      </c>
      <c r="L83" s="5" t="s">
        <v>3318</v>
      </c>
    </row>
    <row r="84" spans="1:12" x14ac:dyDescent="0.45">
      <c r="A84" s="5" t="s">
        <v>3315</v>
      </c>
      <c r="B84" s="5" t="s">
        <v>3152</v>
      </c>
      <c r="C84" s="1205">
        <v>44561.708333333336</v>
      </c>
      <c r="E84" s="5" t="s">
        <v>3266</v>
      </c>
      <c r="F84" s="5" t="s">
        <v>5702</v>
      </c>
      <c r="G84" s="5" t="s">
        <v>3170</v>
      </c>
      <c r="H84" s="1206" t="s">
        <v>444</v>
      </c>
      <c r="I84" s="5" t="s">
        <v>3339</v>
      </c>
      <c r="J84" s="5" t="s">
        <v>3340</v>
      </c>
      <c r="L84" s="5" t="s">
        <v>3318</v>
      </c>
    </row>
    <row r="85" spans="1:12" x14ac:dyDescent="0.45">
      <c r="A85" s="5" t="s">
        <v>3315</v>
      </c>
      <c r="B85" s="5" t="s">
        <v>3152</v>
      </c>
      <c r="C85" s="1205">
        <v>44561.708333333336</v>
      </c>
      <c r="E85" s="5" t="s">
        <v>3266</v>
      </c>
      <c r="F85" s="5" t="s">
        <v>5702</v>
      </c>
      <c r="G85" s="5" t="s">
        <v>3170</v>
      </c>
      <c r="H85" s="1206" t="s">
        <v>447</v>
      </c>
      <c r="I85" s="5" t="s">
        <v>3212</v>
      </c>
      <c r="J85" s="5" t="s">
        <v>3341</v>
      </c>
      <c r="L85" s="5" t="s">
        <v>3318</v>
      </c>
    </row>
    <row r="86" spans="1:12" x14ac:dyDescent="0.45">
      <c r="A86" s="5" t="s">
        <v>3315</v>
      </c>
      <c r="B86" s="5" t="s">
        <v>3152</v>
      </c>
      <c r="C86" s="1205">
        <v>44561.708333333336</v>
      </c>
      <c r="E86" s="5" t="s">
        <v>3266</v>
      </c>
      <c r="F86" s="5" t="s">
        <v>5702</v>
      </c>
      <c r="G86" s="5" t="s">
        <v>3170</v>
      </c>
      <c r="H86" s="1206" t="s">
        <v>449</v>
      </c>
      <c r="I86" s="5" t="s">
        <v>3214</v>
      </c>
      <c r="J86" s="5" t="s">
        <v>3342</v>
      </c>
      <c r="L86" s="5" t="s">
        <v>3318</v>
      </c>
    </row>
    <row r="87" spans="1:12" x14ac:dyDescent="0.45">
      <c r="A87" s="5" t="s">
        <v>3315</v>
      </c>
      <c r="B87" s="5" t="s">
        <v>3152</v>
      </c>
      <c r="C87" s="1205">
        <v>44561.708333333336</v>
      </c>
      <c r="E87" s="5" t="s">
        <v>3266</v>
      </c>
      <c r="F87" s="5" t="s">
        <v>5702</v>
      </c>
      <c r="G87" s="5" t="s">
        <v>3170</v>
      </c>
      <c r="H87" s="1206" t="s">
        <v>1928</v>
      </c>
      <c r="I87" s="5" t="s">
        <v>3343</v>
      </c>
      <c r="J87" s="5" t="s">
        <v>3344</v>
      </c>
      <c r="L87" s="5" t="s">
        <v>3318</v>
      </c>
    </row>
    <row r="88" spans="1:12" x14ac:dyDescent="0.45">
      <c r="A88" s="5" t="s">
        <v>3315</v>
      </c>
      <c r="B88" s="5" t="s">
        <v>3152</v>
      </c>
      <c r="C88" s="1205">
        <v>44561.708333333336</v>
      </c>
      <c r="E88" s="5" t="s">
        <v>3266</v>
      </c>
      <c r="F88" s="5" t="s">
        <v>5702</v>
      </c>
      <c r="G88" s="5" t="s">
        <v>3170</v>
      </c>
      <c r="H88" s="1206" t="s">
        <v>451</v>
      </c>
      <c r="I88" s="5" t="s">
        <v>3345</v>
      </c>
      <c r="J88" s="5" t="s">
        <v>3346</v>
      </c>
      <c r="L88" s="5" t="s">
        <v>3318</v>
      </c>
    </row>
    <row r="89" spans="1:12" x14ac:dyDescent="0.45">
      <c r="A89" s="5" t="s">
        <v>3315</v>
      </c>
      <c r="B89" s="5" t="s">
        <v>3152</v>
      </c>
      <c r="C89" s="1205">
        <v>44561.708333333336</v>
      </c>
      <c r="E89" s="5" t="s">
        <v>3266</v>
      </c>
      <c r="F89" s="5" t="s">
        <v>5702</v>
      </c>
      <c r="G89" s="5" t="s">
        <v>3170</v>
      </c>
      <c r="H89" s="1206" t="s">
        <v>453</v>
      </c>
      <c r="I89" s="5" t="s">
        <v>3347</v>
      </c>
      <c r="J89" s="5" t="s">
        <v>3348</v>
      </c>
      <c r="L89" s="5" t="s">
        <v>3318</v>
      </c>
    </row>
    <row r="90" spans="1:12" x14ac:dyDescent="0.45">
      <c r="A90" s="5" t="s">
        <v>3315</v>
      </c>
      <c r="B90" s="5" t="s">
        <v>3152</v>
      </c>
      <c r="C90" s="1205">
        <v>44561.708333333336</v>
      </c>
      <c r="E90" s="5" t="s">
        <v>3266</v>
      </c>
      <c r="F90" s="5" t="s">
        <v>5702</v>
      </c>
      <c r="G90" s="5" t="s">
        <v>3170</v>
      </c>
      <c r="H90" s="1206" t="s">
        <v>454</v>
      </c>
      <c r="I90" s="5" t="s">
        <v>3349</v>
      </c>
      <c r="J90" s="5" t="s">
        <v>3350</v>
      </c>
      <c r="L90" s="5" t="s">
        <v>3318</v>
      </c>
    </row>
    <row r="91" spans="1:12" x14ac:dyDescent="0.45">
      <c r="A91" s="5" t="s">
        <v>3315</v>
      </c>
      <c r="B91" s="5" t="s">
        <v>3152</v>
      </c>
      <c r="C91" s="1205">
        <v>44561.708333333336</v>
      </c>
      <c r="E91" s="5" t="s">
        <v>3266</v>
      </c>
      <c r="F91" s="5" t="s">
        <v>5702</v>
      </c>
      <c r="G91" s="5" t="s">
        <v>3170</v>
      </c>
      <c r="H91" s="1206" t="s">
        <v>1092</v>
      </c>
      <c r="I91" s="5" t="s">
        <v>3351</v>
      </c>
      <c r="J91" s="5" t="s">
        <v>3352</v>
      </c>
      <c r="L91" s="5" t="s">
        <v>3318</v>
      </c>
    </row>
    <row r="92" spans="1:12" x14ac:dyDescent="0.45">
      <c r="A92" s="5" t="s">
        <v>3315</v>
      </c>
      <c r="B92" s="5" t="s">
        <v>3152</v>
      </c>
      <c r="C92" s="1205">
        <v>44561.708333333336</v>
      </c>
      <c r="E92" s="5" t="s">
        <v>3266</v>
      </c>
      <c r="F92" s="5" t="s">
        <v>5702</v>
      </c>
      <c r="G92" s="5" t="s">
        <v>3170</v>
      </c>
      <c r="H92" s="1206" t="s">
        <v>1094</v>
      </c>
      <c r="I92" s="5" t="s">
        <v>3353</v>
      </c>
      <c r="J92" s="5" t="s">
        <v>3354</v>
      </c>
      <c r="L92" s="5" t="s">
        <v>3318</v>
      </c>
    </row>
    <row r="93" spans="1:12" x14ac:dyDescent="0.45">
      <c r="A93" s="5" t="s">
        <v>3315</v>
      </c>
      <c r="B93" s="5" t="s">
        <v>3152</v>
      </c>
      <c r="C93" s="1205">
        <v>44561.708333333336</v>
      </c>
      <c r="E93" s="5" t="s">
        <v>3266</v>
      </c>
      <c r="F93" s="5" t="s">
        <v>5702</v>
      </c>
      <c r="G93" s="5" t="s">
        <v>3170</v>
      </c>
      <c r="H93" s="1206" t="s">
        <v>455</v>
      </c>
      <c r="I93" s="5" t="s">
        <v>3355</v>
      </c>
      <c r="J93" s="5" t="s">
        <v>3356</v>
      </c>
      <c r="L93" s="5" t="s">
        <v>3318</v>
      </c>
    </row>
    <row r="94" spans="1:12" x14ac:dyDescent="0.45">
      <c r="A94" s="5" t="s">
        <v>3315</v>
      </c>
      <c r="B94" s="5" t="s">
        <v>3152</v>
      </c>
      <c r="C94" s="1205">
        <v>44561.708333333336</v>
      </c>
      <c r="E94" s="5" t="s">
        <v>3266</v>
      </c>
      <c r="F94" s="5" t="s">
        <v>5702</v>
      </c>
      <c r="G94" s="5" t="s">
        <v>3170</v>
      </c>
      <c r="H94" s="1206" t="s">
        <v>457</v>
      </c>
      <c r="I94" s="5" t="s">
        <v>3357</v>
      </c>
      <c r="J94" s="5" t="s">
        <v>3358</v>
      </c>
      <c r="L94" s="5" t="s">
        <v>3318</v>
      </c>
    </row>
    <row r="95" spans="1:12" x14ac:dyDescent="0.45">
      <c r="A95" s="5" t="s">
        <v>3315</v>
      </c>
      <c r="B95" s="5" t="s">
        <v>3152</v>
      </c>
      <c r="C95" s="1205">
        <v>44561.708333333336</v>
      </c>
      <c r="E95" s="5" t="s">
        <v>3266</v>
      </c>
      <c r="F95" s="5" t="s">
        <v>5702</v>
      </c>
      <c r="G95" s="5" t="s">
        <v>3170</v>
      </c>
      <c r="H95" s="1206" t="s">
        <v>458</v>
      </c>
      <c r="I95" s="5" t="s">
        <v>3359</v>
      </c>
      <c r="J95" s="5" t="s">
        <v>3360</v>
      </c>
      <c r="L95" s="5" t="s">
        <v>3318</v>
      </c>
    </row>
    <row r="96" spans="1:12" x14ac:dyDescent="0.45">
      <c r="A96" s="5" t="s">
        <v>3315</v>
      </c>
      <c r="B96" s="5" t="s">
        <v>3152</v>
      </c>
      <c r="C96" s="1205">
        <v>44561.708333333336</v>
      </c>
      <c r="E96" s="5" t="s">
        <v>3266</v>
      </c>
      <c r="F96" s="5" t="s">
        <v>5702</v>
      </c>
      <c r="G96" s="5" t="s">
        <v>3170</v>
      </c>
      <c r="H96" s="1206" t="s">
        <v>460</v>
      </c>
      <c r="I96" s="5" t="s">
        <v>3361</v>
      </c>
      <c r="J96" s="5" t="s">
        <v>3620</v>
      </c>
      <c r="L96" s="5" t="s">
        <v>3621</v>
      </c>
    </row>
    <row r="97" spans="1:12" x14ac:dyDescent="0.45">
      <c r="A97" s="5" t="s">
        <v>3315</v>
      </c>
      <c r="B97" s="5" t="s">
        <v>3152</v>
      </c>
      <c r="C97" s="1205">
        <v>44561.708333333336</v>
      </c>
      <c r="E97" s="5" t="s">
        <v>3266</v>
      </c>
      <c r="F97" s="5" t="s">
        <v>5702</v>
      </c>
      <c r="G97" s="5" t="s">
        <v>3170</v>
      </c>
      <c r="H97" s="1206" t="s">
        <v>462</v>
      </c>
      <c r="I97" s="5" t="s">
        <v>3362</v>
      </c>
      <c r="J97" s="5" t="s">
        <v>3363</v>
      </c>
      <c r="L97" s="5" t="s">
        <v>3318</v>
      </c>
    </row>
    <row r="98" spans="1:12" x14ac:dyDescent="0.45">
      <c r="A98" s="5" t="s">
        <v>3315</v>
      </c>
      <c r="B98" s="5" t="s">
        <v>3152</v>
      </c>
      <c r="C98" s="1205">
        <v>44561.708333333336</v>
      </c>
      <c r="E98" s="5" t="s">
        <v>3266</v>
      </c>
      <c r="F98" s="5" t="s">
        <v>5702</v>
      </c>
      <c r="G98" s="5" t="s">
        <v>3170</v>
      </c>
      <c r="H98" s="1206" t="s">
        <v>1934</v>
      </c>
      <c r="I98" s="5" t="s">
        <v>3364</v>
      </c>
      <c r="J98" s="5" t="s">
        <v>3365</v>
      </c>
      <c r="L98" s="5" t="s">
        <v>3318</v>
      </c>
    </row>
    <row r="99" spans="1:12" x14ac:dyDescent="0.45">
      <c r="A99" s="5" t="s">
        <v>3315</v>
      </c>
      <c r="B99" s="5" t="s">
        <v>3152</v>
      </c>
      <c r="C99" s="1205">
        <v>44561.708333333336</v>
      </c>
      <c r="E99" s="5" t="s">
        <v>3266</v>
      </c>
      <c r="F99" s="5" t="s">
        <v>5702</v>
      </c>
      <c r="G99" s="5" t="s">
        <v>3170</v>
      </c>
      <c r="H99" s="1206" t="s">
        <v>464</v>
      </c>
      <c r="I99" s="5" t="s">
        <v>3366</v>
      </c>
      <c r="J99" s="5" t="s">
        <v>3367</v>
      </c>
      <c r="L99" s="5" t="s">
        <v>3318</v>
      </c>
    </row>
    <row r="100" spans="1:12" x14ac:dyDescent="0.45">
      <c r="A100" s="5" t="s">
        <v>3315</v>
      </c>
      <c r="B100" s="5" t="s">
        <v>3152</v>
      </c>
      <c r="C100" s="1205">
        <v>44561.708333333336</v>
      </c>
      <c r="E100" s="5" t="s">
        <v>3266</v>
      </c>
      <c r="F100" s="5" t="s">
        <v>5702</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5702</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5702</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5702</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5702</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5702</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5702</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5702</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5702</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5702</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5702</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5702</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5702</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5702</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5702</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5702</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5702</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5702</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5702</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5702</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5702</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5702</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5702</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5702</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5702</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5702</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5702</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5702</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5702</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5702</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5702</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5702</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5702</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5702</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5702</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5703</v>
      </c>
      <c r="G135" s="5" t="s">
        <v>3155</v>
      </c>
      <c r="H135" s="16" t="s">
        <v>3156</v>
      </c>
      <c r="I135" s="5" t="s">
        <v>3622</v>
      </c>
      <c r="L135" s="5" t="s">
        <v>3623</v>
      </c>
    </row>
    <row r="136" spans="1:12" x14ac:dyDescent="0.45">
      <c r="A136" s="5" t="s">
        <v>3438</v>
      </c>
      <c r="B136" s="5" t="s">
        <v>3152</v>
      </c>
      <c r="C136" s="1205">
        <v>44561.708333333336</v>
      </c>
      <c r="E136" s="5" t="s">
        <v>3266</v>
      </c>
      <c r="F136" s="5" t="s">
        <v>5703</v>
      </c>
      <c r="G136" s="5" t="s">
        <v>3155</v>
      </c>
      <c r="H136" s="16" t="s">
        <v>3232</v>
      </c>
      <c r="I136" s="5" t="s">
        <v>3440</v>
      </c>
      <c r="L136" s="5" t="s">
        <v>3614</v>
      </c>
    </row>
    <row r="137" spans="1:12" x14ac:dyDescent="0.45">
      <c r="A137" s="5" t="s">
        <v>3438</v>
      </c>
      <c r="B137" s="5" t="s">
        <v>3152</v>
      </c>
      <c r="C137" s="1205">
        <v>44561.708333333336</v>
      </c>
      <c r="E137" s="5" t="s">
        <v>3266</v>
      </c>
      <c r="F137" s="5" t="s">
        <v>5703</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5703</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5703</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5703</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5703</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5703</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5703</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5703</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5703</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5703</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5703</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5703</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5703</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5703</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5703</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5703</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5703</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5703</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5703</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5704</v>
      </c>
      <c r="G798" s="5" t="s">
        <v>3155</v>
      </c>
      <c r="H798" s="16" t="s">
        <v>3156</v>
      </c>
      <c r="I798" s="16" t="s">
        <v>3157</v>
      </c>
      <c r="L798" s="5" t="s">
        <v>3158</v>
      </c>
    </row>
    <row r="799" spans="1:12" x14ac:dyDescent="0.45">
      <c r="A799" s="5" t="s">
        <v>3265</v>
      </c>
      <c r="B799" s="5" t="s">
        <v>4192</v>
      </c>
      <c r="C799" s="1205">
        <v>46204</v>
      </c>
      <c r="E799" s="5" t="s">
        <v>3266</v>
      </c>
      <c r="F799" s="5" t="s">
        <v>5704</v>
      </c>
      <c r="G799" s="5" t="s">
        <v>3155</v>
      </c>
      <c r="H799" s="16" t="s">
        <v>3232</v>
      </c>
      <c r="I799" s="16" t="s">
        <v>4229</v>
      </c>
      <c r="L799" s="5" t="s">
        <v>4230</v>
      </c>
    </row>
    <row r="800" spans="1:12" x14ac:dyDescent="0.45">
      <c r="A800" s="5" t="s">
        <v>3265</v>
      </c>
      <c r="B800" s="5" t="s">
        <v>4192</v>
      </c>
      <c r="C800" s="1205">
        <v>46204</v>
      </c>
      <c r="E800" s="5" t="s">
        <v>3266</v>
      </c>
      <c r="F800" s="5" t="s">
        <v>5704</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5704</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5704</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5704</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5704</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5704</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5704</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5704</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5704</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5704</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5704</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5704</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5704</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5704</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5704</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5704</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5704</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5704</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5704</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5704</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5704</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5704</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5704</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5704</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5704</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5704</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5704</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5704</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5704</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5704</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5704</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5704</v>
      </c>
      <c r="G837" s="5" t="s">
        <v>3155</v>
      </c>
      <c r="H837" s="16" t="s">
        <v>4234</v>
      </c>
      <c r="I837" s="16" t="s">
        <v>4242</v>
      </c>
      <c r="L837" s="5" t="s">
        <v>4240</v>
      </c>
    </row>
    <row r="838" spans="1:12" x14ac:dyDescent="0.45">
      <c r="A838" s="5" t="s">
        <v>3265</v>
      </c>
      <c r="B838" s="5" t="s">
        <v>4192</v>
      </c>
      <c r="C838" s="1205">
        <v>46204</v>
      </c>
      <c r="E838" s="5" t="s">
        <v>3266</v>
      </c>
      <c r="F838" s="5" t="s">
        <v>5704</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5704</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4474</v>
      </c>
      <c r="B10" s="16" t="s">
        <v>4475</v>
      </c>
      <c r="E10" s="5" t="s">
        <v>4476</v>
      </c>
      <c r="F10" s="5" t="s">
        <v>4477</v>
      </c>
    </row>
    <row r="11" spans="1:6" x14ac:dyDescent="0.45">
      <c r="A11" s="16" t="s">
        <v>5757</v>
      </c>
      <c r="B11" s="1206" t="s">
        <v>4652</v>
      </c>
      <c r="E11" s="5" t="s">
        <v>5758</v>
      </c>
      <c r="F11" s="5" t="s">
        <v>5759</v>
      </c>
    </row>
    <row r="12" spans="1:6" x14ac:dyDescent="0.45">
      <c r="A12" s="16" t="s">
        <v>5760</v>
      </c>
      <c r="B12" s="1206">
        <v>10</v>
      </c>
      <c r="E12" s="5" t="s">
        <v>5758</v>
      </c>
      <c r="F12" s="5" t="s">
        <v>5761</v>
      </c>
    </row>
    <row r="13" spans="1:6" x14ac:dyDescent="0.45">
      <c r="A13" s="16" t="s">
        <v>5762</v>
      </c>
      <c r="B13" s="1206">
        <v>5.0000000000000002E-5</v>
      </c>
      <c r="E13" s="5" t="s">
        <v>5758</v>
      </c>
      <c r="F13" s="5" t="s">
        <v>5763</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4348</v>
      </c>
      <c r="K1" t="s">
        <v>4349</v>
      </c>
    </row>
    <row r="2" spans="1:11" x14ac:dyDescent="0.3">
      <c r="A2" t="s">
        <v>1865</v>
      </c>
      <c r="B2" t="s">
        <v>4294</v>
      </c>
      <c r="C2" s="365">
        <v>5</v>
      </c>
      <c r="D2" t="s">
        <v>4295</v>
      </c>
      <c r="E2">
        <v>1</v>
      </c>
      <c r="F2" t="s">
        <v>15</v>
      </c>
      <c r="J2" t="s">
        <v>4350</v>
      </c>
      <c r="K2" t="s">
        <v>4351</v>
      </c>
    </row>
    <row r="3" spans="1:11" x14ac:dyDescent="0.3">
      <c r="A3" t="s">
        <v>1865</v>
      </c>
      <c r="B3" t="s">
        <v>4294</v>
      </c>
      <c r="C3" s="365">
        <v>9</v>
      </c>
      <c r="D3" t="s">
        <v>4296</v>
      </c>
      <c r="F3" t="s">
        <v>19</v>
      </c>
      <c r="J3" t="s">
        <v>4352</v>
      </c>
      <c r="K3" t="s">
        <v>4353</v>
      </c>
    </row>
    <row r="4" spans="1:11" x14ac:dyDescent="0.3">
      <c r="A4" t="s">
        <v>1865</v>
      </c>
      <c r="B4" t="s">
        <v>4294</v>
      </c>
      <c r="C4" s="365">
        <v>10</v>
      </c>
      <c r="D4" t="s">
        <v>4297</v>
      </c>
      <c r="F4" t="s">
        <v>20</v>
      </c>
      <c r="H4" t="s">
        <v>4298</v>
      </c>
      <c r="J4" t="s">
        <v>4354</v>
      </c>
      <c r="K4" t="s">
        <v>4355</v>
      </c>
    </row>
    <row r="5" spans="1:11" x14ac:dyDescent="0.3">
      <c r="A5" t="s">
        <v>1865</v>
      </c>
      <c r="B5" t="s">
        <v>4294</v>
      </c>
      <c r="C5" s="365">
        <v>11</v>
      </c>
      <c r="D5" t="s">
        <v>4296</v>
      </c>
      <c r="F5" t="s">
        <v>4299</v>
      </c>
      <c r="J5" t="s">
        <v>4356</v>
      </c>
      <c r="K5" t="s">
        <v>4357</v>
      </c>
    </row>
    <row r="6" spans="1:11" x14ac:dyDescent="0.3">
      <c r="A6" t="s">
        <v>1865</v>
      </c>
      <c r="B6" t="s">
        <v>4294</v>
      </c>
      <c r="C6" s="365">
        <v>13</v>
      </c>
      <c r="D6" t="s">
        <v>4300</v>
      </c>
      <c r="F6" t="s">
        <v>4301</v>
      </c>
      <c r="J6" t="s">
        <v>4358</v>
      </c>
      <c r="K6" t="s">
        <v>4359</v>
      </c>
    </row>
    <row r="7" spans="1:11" x14ac:dyDescent="0.3">
      <c r="A7" t="s">
        <v>1865</v>
      </c>
      <c r="B7" t="s">
        <v>4294</v>
      </c>
      <c r="C7" s="365">
        <v>14</v>
      </c>
      <c r="D7" t="s">
        <v>4300</v>
      </c>
      <c r="F7" t="s">
        <v>4302</v>
      </c>
      <c r="J7" t="s">
        <v>4360</v>
      </c>
      <c r="K7" t="s">
        <v>4361</v>
      </c>
    </row>
    <row r="8" spans="1:11" x14ac:dyDescent="0.3">
      <c r="A8" t="s">
        <v>1865</v>
      </c>
      <c r="B8" t="s">
        <v>4294</v>
      </c>
      <c r="C8" s="365">
        <v>15</v>
      </c>
      <c r="D8" t="s">
        <v>4300</v>
      </c>
      <c r="F8" t="s">
        <v>4303</v>
      </c>
      <c r="J8" t="s">
        <v>4362</v>
      </c>
      <c r="K8" t="s">
        <v>4363</v>
      </c>
    </row>
    <row r="9" spans="1:11" x14ac:dyDescent="0.3">
      <c r="A9" t="s">
        <v>1865</v>
      </c>
      <c r="B9" t="s">
        <v>4294</v>
      </c>
      <c r="C9" s="365">
        <v>16</v>
      </c>
      <c r="D9" t="s">
        <v>4300</v>
      </c>
      <c r="F9" t="s">
        <v>4304</v>
      </c>
      <c r="J9" t="s">
        <v>4364</v>
      </c>
      <c r="K9" t="s">
        <v>4365</v>
      </c>
    </row>
    <row r="10" spans="1:11" x14ac:dyDescent="0.3">
      <c r="A10" t="s">
        <v>1865</v>
      </c>
      <c r="B10" t="s">
        <v>4294</v>
      </c>
      <c r="C10" s="365">
        <v>17</v>
      </c>
      <c r="D10" t="s">
        <v>4305</v>
      </c>
      <c r="E10">
        <v>2</v>
      </c>
      <c r="F10" t="s">
        <v>32</v>
      </c>
      <c r="J10" t="s">
        <v>4366</v>
      </c>
      <c r="K10" t="s">
        <v>4367</v>
      </c>
    </row>
    <row r="11" spans="1:11" x14ac:dyDescent="0.3">
      <c r="A11" t="s">
        <v>1864</v>
      </c>
      <c r="B11" t="s">
        <v>4306</v>
      </c>
      <c r="C11" s="365">
        <v>5</v>
      </c>
      <c r="D11" t="s">
        <v>4295</v>
      </c>
      <c r="E11">
        <v>1</v>
      </c>
      <c r="F11" t="s">
        <v>15</v>
      </c>
      <c r="J11" t="s">
        <v>4368</v>
      </c>
      <c r="K11" t="s">
        <v>4369</v>
      </c>
    </row>
    <row r="12" spans="1:11" x14ac:dyDescent="0.3">
      <c r="A12" t="s">
        <v>1864</v>
      </c>
      <c r="B12" t="s">
        <v>4306</v>
      </c>
      <c r="C12" s="365">
        <v>9</v>
      </c>
      <c r="D12" t="s">
        <v>4296</v>
      </c>
      <c r="F12" t="s">
        <v>4307</v>
      </c>
      <c r="J12" t="s">
        <v>4370</v>
      </c>
      <c r="K12" t="s">
        <v>4371</v>
      </c>
    </row>
    <row r="13" spans="1:11" x14ac:dyDescent="0.3">
      <c r="A13" t="s">
        <v>1864</v>
      </c>
      <c r="B13" t="s">
        <v>4306</v>
      </c>
      <c r="C13" s="365">
        <v>10</v>
      </c>
      <c r="D13" t="s">
        <v>4297</v>
      </c>
      <c r="F13" t="s">
        <v>20</v>
      </c>
      <c r="H13" t="s">
        <v>4298</v>
      </c>
      <c r="J13" t="s">
        <v>4372</v>
      </c>
      <c r="K13" t="s">
        <v>4373</v>
      </c>
    </row>
    <row r="14" spans="1:11" x14ac:dyDescent="0.3">
      <c r="A14" t="s">
        <v>1864</v>
      </c>
      <c r="B14" t="s">
        <v>4306</v>
      </c>
      <c r="C14" s="365">
        <v>11</v>
      </c>
      <c r="D14" t="s">
        <v>4296</v>
      </c>
      <c r="F14" t="s">
        <v>4299</v>
      </c>
      <c r="J14" t="s">
        <v>4374</v>
      </c>
      <c r="K14" t="s">
        <v>4375</v>
      </c>
    </row>
    <row r="15" spans="1:11" x14ac:dyDescent="0.3">
      <c r="A15" t="s">
        <v>1864</v>
      </c>
      <c r="B15" t="s">
        <v>4306</v>
      </c>
      <c r="C15" s="365">
        <v>13</v>
      </c>
      <c r="D15" t="s">
        <v>4300</v>
      </c>
      <c r="F15" t="s">
        <v>4301</v>
      </c>
      <c r="J15" t="s">
        <v>4376</v>
      </c>
      <c r="K15" t="s">
        <v>4377</v>
      </c>
    </row>
    <row r="16" spans="1:11" ht="140" x14ac:dyDescent="0.3">
      <c r="A16" t="s">
        <v>1864</v>
      </c>
      <c r="B16" t="s">
        <v>4306</v>
      </c>
      <c r="C16" s="365">
        <v>14</v>
      </c>
      <c r="D16" t="s">
        <v>4300</v>
      </c>
      <c r="F16" t="s">
        <v>4302</v>
      </c>
      <c r="J16" t="s">
        <v>4378</v>
      </c>
      <c r="K16" s="366" t="s">
        <v>4379</v>
      </c>
    </row>
    <row r="17" spans="1:11" x14ac:dyDescent="0.3">
      <c r="A17" t="s">
        <v>1864</v>
      </c>
      <c r="B17" t="s">
        <v>4306</v>
      </c>
      <c r="C17" s="365">
        <v>15</v>
      </c>
      <c r="D17" t="s">
        <v>4300</v>
      </c>
      <c r="F17" t="s">
        <v>4303</v>
      </c>
      <c r="J17" t="s">
        <v>4380</v>
      </c>
      <c r="K17" t="s">
        <v>4381</v>
      </c>
    </row>
    <row r="18" spans="1:11" x14ac:dyDescent="0.3">
      <c r="A18" t="s">
        <v>1864</v>
      </c>
      <c r="B18" t="s">
        <v>4306</v>
      </c>
      <c r="C18" s="365">
        <v>16</v>
      </c>
      <c r="D18" t="s">
        <v>4300</v>
      </c>
      <c r="F18" t="s">
        <v>4304</v>
      </c>
      <c r="J18" t="s">
        <v>4382</v>
      </c>
      <c r="K18" t="s">
        <v>4383</v>
      </c>
    </row>
    <row r="19" spans="1:11" x14ac:dyDescent="0.3">
      <c r="A19" t="s">
        <v>1864</v>
      </c>
      <c r="B19" t="s">
        <v>4306</v>
      </c>
      <c r="C19" s="365">
        <v>17</v>
      </c>
      <c r="D19" t="s">
        <v>4305</v>
      </c>
      <c r="E19">
        <v>2</v>
      </c>
      <c r="F19" t="s">
        <v>51</v>
      </c>
      <c r="J19" t="s">
        <v>4389</v>
      </c>
      <c r="K19" t="s">
        <v>4390</v>
      </c>
    </row>
    <row r="20" spans="1:11" ht="182" x14ac:dyDescent="0.3">
      <c r="A20" t="s">
        <v>1864</v>
      </c>
      <c r="B20" t="s">
        <v>4306</v>
      </c>
      <c r="C20" s="365">
        <v>19</v>
      </c>
      <c r="D20" t="s">
        <v>4305</v>
      </c>
      <c r="F20" t="s">
        <v>835</v>
      </c>
      <c r="J20" t="s">
        <v>4391</v>
      </c>
      <c r="K20" s="366" t="s">
        <v>4392</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8" x14ac:dyDescent="0.3">
      <c r="A49" t="s">
        <v>3519</v>
      </c>
      <c r="B49" t="s">
        <v>4323</v>
      </c>
      <c r="C49" s="365">
        <v>8</v>
      </c>
      <c r="D49" t="s">
        <v>4296</v>
      </c>
      <c r="F49" t="s">
        <v>231</v>
      </c>
    </row>
    <row r="50" spans="1:8" x14ac:dyDescent="0.3">
      <c r="A50" t="s">
        <v>3519</v>
      </c>
      <c r="B50" t="s">
        <v>4323</v>
      </c>
      <c r="C50" s="365">
        <v>9</v>
      </c>
      <c r="D50" t="s">
        <v>4296</v>
      </c>
      <c r="F50" t="s">
        <v>19</v>
      </c>
    </row>
    <row r="51" spans="1:8" x14ac:dyDescent="0.3">
      <c r="A51" t="s">
        <v>3516</v>
      </c>
      <c r="B51" t="s">
        <v>4324</v>
      </c>
      <c r="C51" s="365">
        <v>1</v>
      </c>
      <c r="D51" t="s">
        <v>4305</v>
      </c>
      <c r="E51">
        <v>1</v>
      </c>
      <c r="F51" t="s">
        <v>32</v>
      </c>
    </row>
    <row r="52" spans="1:8" x14ac:dyDescent="0.3">
      <c r="A52" t="s">
        <v>3516</v>
      </c>
      <c r="B52" t="s">
        <v>4324</v>
      </c>
      <c r="C52" s="365">
        <v>3</v>
      </c>
      <c r="D52" t="s">
        <v>4295</v>
      </c>
      <c r="E52">
        <v>1</v>
      </c>
      <c r="F52" t="s">
        <v>15</v>
      </c>
    </row>
    <row r="53" spans="1:8" x14ac:dyDescent="0.3">
      <c r="A53" t="s">
        <v>3516</v>
      </c>
      <c r="B53" t="s">
        <v>4324</v>
      </c>
      <c r="C53" s="365">
        <v>7</v>
      </c>
      <c r="D53" t="s">
        <v>4319</v>
      </c>
      <c r="F53" t="s">
        <v>230</v>
      </c>
    </row>
    <row r="54" spans="1:8" x14ac:dyDescent="0.3">
      <c r="A54" t="s">
        <v>3516</v>
      </c>
      <c r="B54" t="s">
        <v>4324</v>
      </c>
      <c r="C54" s="365">
        <v>8</v>
      </c>
      <c r="D54" t="s">
        <v>4296</v>
      </c>
      <c r="F54" t="s">
        <v>231</v>
      </c>
    </row>
    <row r="55" spans="1:8" x14ac:dyDescent="0.3">
      <c r="A55" t="s">
        <v>3516</v>
      </c>
      <c r="B55" t="s">
        <v>4324</v>
      </c>
      <c r="C55" s="365">
        <v>9</v>
      </c>
      <c r="D55" t="s">
        <v>4296</v>
      </c>
      <c r="F55" t="s">
        <v>19</v>
      </c>
    </row>
    <row r="56" spans="1:8" x14ac:dyDescent="0.3">
      <c r="A56" t="s">
        <v>3516</v>
      </c>
      <c r="B56" t="s">
        <v>4324</v>
      </c>
      <c r="C56" s="365">
        <v>16</v>
      </c>
      <c r="D56" t="s">
        <v>4296</v>
      </c>
      <c r="F56" t="s">
        <v>1861</v>
      </c>
    </row>
    <row r="57" spans="1:8" x14ac:dyDescent="0.3">
      <c r="A57" t="s">
        <v>4325</v>
      </c>
      <c r="B57" t="s">
        <v>4326</v>
      </c>
      <c r="C57" s="365">
        <v>6</v>
      </c>
      <c r="D57" t="s">
        <v>4295</v>
      </c>
      <c r="F57" t="s">
        <v>4327</v>
      </c>
    </row>
    <row r="58" spans="1:8" x14ac:dyDescent="0.3">
      <c r="A58" t="s">
        <v>4325</v>
      </c>
      <c r="B58" t="s">
        <v>4326</v>
      </c>
      <c r="C58" s="365">
        <v>15</v>
      </c>
      <c r="D58" t="s">
        <v>4296</v>
      </c>
      <c r="F58" t="s">
        <v>4328</v>
      </c>
    </row>
    <row r="59" spans="1:8" x14ac:dyDescent="0.3">
      <c r="A59" t="s">
        <v>4325</v>
      </c>
      <c r="B59" t="s">
        <v>4326</v>
      </c>
      <c r="C59" s="365">
        <v>16</v>
      </c>
      <c r="D59" t="s">
        <v>4296</v>
      </c>
      <c r="F59" t="s">
        <v>4329</v>
      </c>
    </row>
    <row r="60" spans="1:8" x14ac:dyDescent="0.3">
      <c r="A60" t="s">
        <v>4325</v>
      </c>
      <c r="B60" t="s">
        <v>4326</v>
      </c>
      <c r="C60" s="365">
        <v>19</v>
      </c>
      <c r="D60" t="s">
        <v>4295</v>
      </c>
      <c r="F60" t="s">
        <v>4330</v>
      </c>
    </row>
    <row r="61" spans="1:8" x14ac:dyDescent="0.3">
      <c r="A61" t="s">
        <v>4325</v>
      </c>
      <c r="B61" t="s">
        <v>4326</v>
      </c>
      <c r="C61" s="365">
        <v>20</v>
      </c>
      <c r="D61" t="s">
        <v>4295</v>
      </c>
      <c r="F61" t="s">
        <v>4331</v>
      </c>
    </row>
    <row r="62" spans="1:8" x14ac:dyDescent="0.3">
      <c r="A62" t="s">
        <v>4325</v>
      </c>
      <c r="B62" t="s">
        <v>6006</v>
      </c>
      <c r="C62" s="365">
        <v>1</v>
      </c>
      <c r="D62" t="s">
        <v>4296</v>
      </c>
      <c r="F62" t="s">
        <v>6007</v>
      </c>
      <c r="H62" t="s">
        <v>6008</v>
      </c>
    </row>
    <row r="63" spans="1:8" x14ac:dyDescent="0.3">
      <c r="A63" t="s">
        <v>4325</v>
      </c>
      <c r="B63" t="s">
        <v>6009</v>
      </c>
      <c r="C63" s="365">
        <v>1</v>
      </c>
      <c r="D63" t="s">
        <v>4296</v>
      </c>
      <c r="F63" t="s">
        <v>6010</v>
      </c>
      <c r="H63" t="s">
        <v>6011</v>
      </c>
    </row>
    <row r="64" spans="1:8" x14ac:dyDescent="0.3">
      <c r="A64" t="s">
        <v>4325</v>
      </c>
      <c r="B64" t="s">
        <v>6009</v>
      </c>
      <c r="C64" s="365">
        <v>2</v>
      </c>
      <c r="D64" t="s">
        <v>4305</v>
      </c>
      <c r="F64" t="s">
        <v>1723</v>
      </c>
      <c r="H64" t="s">
        <v>6011</v>
      </c>
    </row>
    <row r="65" spans="1:8" x14ac:dyDescent="0.3">
      <c r="C65" s="365"/>
    </row>
    <row r="66" spans="1:8" x14ac:dyDescent="0.3">
      <c r="C66" s="365"/>
    </row>
    <row r="67" spans="1:8" x14ac:dyDescent="0.3">
      <c r="C67" s="365"/>
    </row>
    <row r="68" spans="1:8" x14ac:dyDescent="0.3">
      <c r="C68" s="365"/>
    </row>
    <row r="69" spans="1:8" x14ac:dyDescent="0.3">
      <c r="A69" t="s">
        <v>3528</v>
      </c>
      <c r="B69" t="s">
        <v>4332</v>
      </c>
      <c r="C69" s="365">
        <v>4</v>
      </c>
      <c r="D69" t="s">
        <v>4295</v>
      </c>
      <c r="F69" t="s">
        <v>15</v>
      </c>
    </row>
    <row r="70" spans="1:8" x14ac:dyDescent="0.3">
      <c r="A70" t="s">
        <v>3528</v>
      </c>
      <c r="B70" t="s">
        <v>4332</v>
      </c>
      <c r="C70" s="365">
        <v>6</v>
      </c>
      <c r="D70" t="s">
        <v>4295</v>
      </c>
      <c r="F70" t="s">
        <v>698</v>
      </c>
      <c r="H70" t="s">
        <v>3170</v>
      </c>
    </row>
    <row r="71" spans="1:8" x14ac:dyDescent="0.3">
      <c r="A71" t="s">
        <v>3528</v>
      </c>
      <c r="B71" t="s">
        <v>4332</v>
      </c>
      <c r="C71" s="365">
        <v>7</v>
      </c>
      <c r="D71" t="s">
        <v>4295</v>
      </c>
      <c r="F71" t="s">
        <v>4333</v>
      </c>
      <c r="H71" t="s">
        <v>3170</v>
      </c>
    </row>
    <row r="72" spans="1:8" x14ac:dyDescent="0.3">
      <c r="A72" t="s">
        <v>3528</v>
      </c>
      <c r="B72" t="s">
        <v>4332</v>
      </c>
      <c r="C72" s="365">
        <v>8</v>
      </c>
      <c r="D72" t="s">
        <v>4296</v>
      </c>
      <c r="F72" t="s">
        <v>699</v>
      </c>
    </row>
    <row r="73" spans="1:8" x14ac:dyDescent="0.3">
      <c r="A73" t="s">
        <v>3528</v>
      </c>
      <c r="B73" t="s">
        <v>4332</v>
      </c>
      <c r="C73" s="365">
        <v>9</v>
      </c>
      <c r="D73" t="s">
        <v>4319</v>
      </c>
      <c r="F73" t="s">
        <v>4334</v>
      </c>
    </row>
    <row r="74" spans="1:8" x14ac:dyDescent="0.3">
      <c r="A74" t="s">
        <v>3528</v>
      </c>
      <c r="B74" t="s">
        <v>4332</v>
      </c>
      <c r="C74" s="365">
        <v>10</v>
      </c>
      <c r="D74" t="s">
        <v>4296</v>
      </c>
      <c r="F74" t="s">
        <v>4335</v>
      </c>
    </row>
    <row r="75" spans="1:8" x14ac:dyDescent="0.3">
      <c r="A75" t="s">
        <v>3528</v>
      </c>
      <c r="B75" t="s">
        <v>4332</v>
      </c>
      <c r="C75" s="365">
        <v>12</v>
      </c>
      <c r="D75" t="s">
        <v>4305</v>
      </c>
      <c r="F75" t="s">
        <v>835</v>
      </c>
    </row>
    <row r="76" spans="1:8" x14ac:dyDescent="0.3">
      <c r="A76" t="s">
        <v>3528</v>
      </c>
      <c r="B76" t="s">
        <v>4332</v>
      </c>
      <c r="C76" s="365">
        <v>13</v>
      </c>
      <c r="D76" t="s">
        <v>4305</v>
      </c>
      <c r="F76" t="s">
        <v>4336</v>
      </c>
    </row>
    <row r="77" spans="1:8" x14ac:dyDescent="0.3">
      <c r="A77" t="s">
        <v>3528</v>
      </c>
      <c r="B77" t="s">
        <v>4332</v>
      </c>
      <c r="C77" s="365">
        <v>14</v>
      </c>
      <c r="D77" t="s">
        <v>4305</v>
      </c>
      <c r="F77" t="s">
        <v>4337</v>
      </c>
    </row>
    <row r="78" spans="1:8" x14ac:dyDescent="0.3">
      <c r="A78" t="s">
        <v>3528</v>
      </c>
      <c r="B78" t="s">
        <v>4332</v>
      </c>
      <c r="C78" s="365">
        <v>16</v>
      </c>
      <c r="D78" t="s">
        <v>4295</v>
      </c>
      <c r="F78" t="s">
        <v>4338</v>
      </c>
    </row>
    <row r="79" spans="1:8" x14ac:dyDescent="0.3">
      <c r="A79" t="s">
        <v>3528</v>
      </c>
      <c r="B79" t="s">
        <v>4332</v>
      </c>
      <c r="C79" s="365">
        <v>18</v>
      </c>
      <c r="D79" t="s">
        <v>4296</v>
      </c>
      <c r="F79" t="s">
        <v>4339</v>
      </c>
    </row>
    <row r="80" spans="1:8" x14ac:dyDescent="0.3">
      <c r="A80" t="s">
        <v>3546</v>
      </c>
      <c r="B80" t="s">
        <v>4340</v>
      </c>
      <c r="C80" s="365">
        <v>3</v>
      </c>
      <c r="D80" t="s">
        <v>4296</v>
      </c>
      <c r="F80" t="s">
        <v>4341</v>
      </c>
      <c r="G80" t="s">
        <v>4342</v>
      </c>
    </row>
    <row r="81" spans="1:7" x14ac:dyDescent="0.3">
      <c r="A81" t="s">
        <v>3546</v>
      </c>
      <c r="B81" t="s">
        <v>4340</v>
      </c>
      <c r="C81" s="365">
        <v>4</v>
      </c>
      <c r="D81" t="s">
        <v>4296</v>
      </c>
      <c r="F81" t="s">
        <v>4343</v>
      </c>
      <c r="G81" t="s">
        <v>4342</v>
      </c>
    </row>
    <row r="82" spans="1:7" x14ac:dyDescent="0.3">
      <c r="A82" t="s">
        <v>3546</v>
      </c>
      <c r="B82" t="s">
        <v>4340</v>
      </c>
      <c r="C82" s="365">
        <v>5</v>
      </c>
      <c r="D82" t="s">
        <v>4296</v>
      </c>
      <c r="F82" t="s">
        <v>4344</v>
      </c>
      <c r="G82" t="s">
        <v>4342</v>
      </c>
    </row>
    <row r="83" spans="1:7" x14ac:dyDescent="0.3">
      <c r="A83" t="s">
        <v>3546</v>
      </c>
      <c r="B83" t="s">
        <v>4340</v>
      </c>
      <c r="C83" s="365">
        <v>6</v>
      </c>
      <c r="D83" t="s">
        <v>4296</v>
      </c>
      <c r="F83" t="s">
        <v>4345</v>
      </c>
      <c r="G83" t="s">
        <v>4342</v>
      </c>
    </row>
    <row r="84" spans="1:7" x14ac:dyDescent="0.3">
      <c r="A84" t="s">
        <v>3546</v>
      </c>
      <c r="B84" t="s">
        <v>4340</v>
      </c>
      <c r="C84" s="365">
        <v>7</v>
      </c>
      <c r="D84" t="s">
        <v>4296</v>
      </c>
      <c r="F84" t="s">
        <v>4346</v>
      </c>
      <c r="G84" t="s">
        <v>4342</v>
      </c>
    </row>
    <row r="85" spans="1:7" x14ac:dyDescent="0.3">
      <c r="A85" t="s">
        <v>3546</v>
      </c>
      <c r="B85" t="s">
        <v>4340</v>
      </c>
      <c r="C85" s="365">
        <v>8</v>
      </c>
      <c r="D85" t="s">
        <v>4296</v>
      </c>
      <c r="F85" t="s">
        <v>4347</v>
      </c>
      <c r="G85" t="s">
        <v>4342</v>
      </c>
    </row>
    <row r="86" spans="1:7" x14ac:dyDescent="0.3">
      <c r="A86" t="s">
        <v>4418</v>
      </c>
      <c r="B86" t="s">
        <v>4419</v>
      </c>
      <c r="C86">
        <v>2</v>
      </c>
      <c r="D86" t="s">
        <v>4295</v>
      </c>
      <c r="F86" t="s">
        <v>4420</v>
      </c>
    </row>
    <row r="87" spans="1:7" x14ac:dyDescent="0.3">
      <c r="A87" t="s">
        <v>4418</v>
      </c>
      <c r="B87" t="s">
        <v>4419</v>
      </c>
      <c r="C87">
        <v>3</v>
      </c>
      <c r="D87" t="s">
        <v>4305</v>
      </c>
      <c r="E87">
        <v>1</v>
      </c>
      <c r="F87" t="s">
        <v>4421</v>
      </c>
    </row>
    <row r="88" spans="1:7" x14ac:dyDescent="0.3">
      <c r="A88" t="s">
        <v>4418</v>
      </c>
      <c r="B88" t="s">
        <v>4419</v>
      </c>
      <c r="C88">
        <v>6</v>
      </c>
      <c r="D88" t="s">
        <v>4296</v>
      </c>
      <c r="F88" t="s">
        <v>2669</v>
      </c>
    </row>
    <row r="89" spans="1:7" x14ac:dyDescent="0.3">
      <c r="A89" t="s">
        <v>4418</v>
      </c>
      <c r="B89" t="s">
        <v>4419</v>
      </c>
      <c r="C89">
        <v>7</v>
      </c>
      <c r="D89" t="s">
        <v>4296</v>
      </c>
      <c r="F89" t="s">
        <v>2670</v>
      </c>
    </row>
    <row r="90" spans="1:7" x14ac:dyDescent="0.3">
      <c r="A90" t="s">
        <v>4325</v>
      </c>
      <c r="B90" t="s">
        <v>4422</v>
      </c>
      <c r="C90">
        <v>1</v>
      </c>
      <c r="D90" t="s">
        <v>4296</v>
      </c>
      <c r="E90">
        <v>1</v>
      </c>
      <c r="F90" t="s">
        <v>4423</v>
      </c>
      <c r="G90" t="s">
        <v>4424</v>
      </c>
    </row>
    <row r="91" spans="1:7" x14ac:dyDescent="0.3">
      <c r="A91" t="s">
        <v>4325</v>
      </c>
      <c r="B91" t="s">
        <v>4422</v>
      </c>
      <c r="C91">
        <v>2</v>
      </c>
      <c r="D91" t="s">
        <v>4296</v>
      </c>
      <c r="F91" t="s">
        <v>4425</v>
      </c>
      <c r="G91" t="s">
        <v>4424</v>
      </c>
    </row>
    <row r="92" spans="1:7" x14ac:dyDescent="0.3">
      <c r="A92" t="s">
        <v>4325</v>
      </c>
      <c r="B92" t="s">
        <v>4422</v>
      </c>
      <c r="C92">
        <v>3</v>
      </c>
      <c r="D92" t="s">
        <v>4296</v>
      </c>
      <c r="E92">
        <v>1</v>
      </c>
      <c r="F92" t="s">
        <v>4426</v>
      </c>
      <c r="G92" t="s">
        <v>4424</v>
      </c>
    </row>
    <row r="93" spans="1:7" x14ac:dyDescent="0.3">
      <c r="A93" t="s">
        <v>4325</v>
      </c>
      <c r="B93" t="s">
        <v>4427</v>
      </c>
      <c r="C93">
        <v>1</v>
      </c>
      <c r="D93" t="s">
        <v>4296</v>
      </c>
      <c r="F93" t="s">
        <v>4428</v>
      </c>
    </row>
    <row r="94" spans="1:7" x14ac:dyDescent="0.3">
      <c r="A94" t="s">
        <v>4325</v>
      </c>
      <c r="B94" t="s">
        <v>4427</v>
      </c>
      <c r="C94">
        <v>2</v>
      </c>
      <c r="D94" t="s">
        <v>4319</v>
      </c>
      <c r="F94" t="s">
        <v>4429</v>
      </c>
    </row>
    <row r="95" spans="1:7" x14ac:dyDescent="0.3">
      <c r="A95" t="s">
        <v>4325</v>
      </c>
      <c r="B95" t="s">
        <v>4427</v>
      </c>
      <c r="C95">
        <v>3</v>
      </c>
      <c r="D95" t="s">
        <v>4296</v>
      </c>
      <c r="F95" t="s">
        <v>4430</v>
      </c>
    </row>
    <row r="96" spans="1:7" x14ac:dyDescent="0.3">
      <c r="A96" t="s">
        <v>4325</v>
      </c>
      <c r="B96" t="s">
        <v>4427</v>
      </c>
      <c r="C96">
        <v>4</v>
      </c>
      <c r="D96" t="s">
        <v>4305</v>
      </c>
      <c r="F96" t="s">
        <v>4431</v>
      </c>
    </row>
    <row r="97" spans="1:6" x14ac:dyDescent="0.3">
      <c r="A97" t="s">
        <v>4325</v>
      </c>
      <c r="B97" t="s">
        <v>4432</v>
      </c>
      <c r="C97">
        <v>1</v>
      </c>
      <c r="D97" t="s">
        <v>4296</v>
      </c>
      <c r="F97" t="s">
        <v>4433</v>
      </c>
    </row>
    <row r="98" spans="1:6" x14ac:dyDescent="0.3">
      <c r="A98" t="s">
        <v>4325</v>
      </c>
      <c r="B98" t="s">
        <v>4432</v>
      </c>
      <c r="C98">
        <v>2</v>
      </c>
      <c r="D98" t="s">
        <v>4296</v>
      </c>
      <c r="F98" t="s">
        <v>4434</v>
      </c>
    </row>
    <row r="99" spans="1:6" x14ac:dyDescent="0.3">
      <c r="A99" t="s">
        <v>4325</v>
      </c>
      <c r="B99" t="s">
        <v>4432</v>
      </c>
      <c r="C99">
        <v>3</v>
      </c>
      <c r="D99" t="s">
        <v>4296</v>
      </c>
      <c r="F99" t="s">
        <v>4435</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4550</v>
      </c>
      <c r="B1" s="1884" t="s">
        <v>4551</v>
      </c>
      <c r="C1" s="1884" t="s">
        <v>4551</v>
      </c>
      <c r="D1" s="1884" t="s">
        <v>4551</v>
      </c>
      <c r="E1" s="1884" t="s">
        <v>4551</v>
      </c>
      <c r="F1" s="1884" t="s">
        <v>91</v>
      </c>
      <c r="G1" s="1884" t="s">
        <v>91</v>
      </c>
      <c r="H1" s="1884" t="s">
        <v>91</v>
      </c>
      <c r="I1" s="1884" t="s">
        <v>91</v>
      </c>
      <c r="J1" s="1884" t="s">
        <v>4552</v>
      </c>
      <c r="L1" s="1884" t="s">
        <v>4906</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5575</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4553</v>
      </c>
      <c r="B2" s="1884" t="s">
        <v>4554</v>
      </c>
      <c r="C2" s="1884" t="s">
        <v>4555</v>
      </c>
      <c r="D2" s="1884" t="s">
        <v>4556</v>
      </c>
      <c r="E2" s="1884" t="s">
        <v>4557</v>
      </c>
      <c r="F2" s="1884" t="s">
        <v>91</v>
      </c>
      <c r="G2" s="1884" t="s">
        <v>91</v>
      </c>
      <c r="H2" s="1884" t="s">
        <v>91</v>
      </c>
      <c r="I2" s="1884" t="s">
        <v>91</v>
      </c>
      <c r="J2" s="1884" t="s">
        <v>4558</v>
      </c>
      <c r="L2" s="1884" t="s">
        <v>4907</v>
      </c>
      <c r="M2" s="1884" t="s">
        <v>4908</v>
      </c>
      <c r="N2" s="1884" t="s">
        <v>4909</v>
      </c>
      <c r="O2" s="1884" t="s">
        <v>4910</v>
      </c>
      <c r="P2" s="1884" t="s">
        <v>4911</v>
      </c>
      <c r="Q2" s="1884" t="s">
        <v>4912</v>
      </c>
      <c r="R2" s="1884" t="s">
        <v>4913</v>
      </c>
      <c r="S2" s="1884" t="s">
        <v>4914</v>
      </c>
      <c r="T2" s="1884" t="s">
        <v>91</v>
      </c>
      <c r="U2" s="1884" t="s">
        <v>4915</v>
      </c>
      <c r="V2" s="1884" t="s">
        <v>91</v>
      </c>
      <c r="W2" s="1884" t="s">
        <v>4916</v>
      </c>
      <c r="X2" s="1884" t="s">
        <v>4917</v>
      </c>
      <c r="Y2" s="1884" t="s">
        <v>4918</v>
      </c>
      <c r="Z2" s="1884" t="s">
        <v>4919</v>
      </c>
      <c r="AA2" s="1884" t="s">
        <v>4920</v>
      </c>
      <c r="AB2" s="1884" t="s">
        <v>4921</v>
      </c>
      <c r="AC2" s="1884" t="s">
        <v>4922</v>
      </c>
      <c r="AD2" s="1884" t="s">
        <v>91</v>
      </c>
      <c r="AE2" s="1884" t="s">
        <v>91</v>
      </c>
      <c r="AF2" s="1884" t="s">
        <v>91</v>
      </c>
      <c r="AG2" s="1884" t="s">
        <v>4923</v>
      </c>
      <c r="AI2" s="1884" t="s">
        <v>4558</v>
      </c>
      <c r="AJ2" s="1884" t="s">
        <v>91</v>
      </c>
      <c r="AK2" s="1884" t="s">
        <v>5576</v>
      </c>
      <c r="AL2" s="1884" t="s">
        <v>5577</v>
      </c>
      <c r="AM2" s="1884" t="s">
        <v>5578</v>
      </c>
      <c r="AN2" s="1884" t="s">
        <v>5579</v>
      </c>
      <c r="AO2" s="1884" t="s">
        <v>5580</v>
      </c>
      <c r="AP2" s="1884" t="s">
        <v>5581</v>
      </c>
      <c r="AQ2" s="1884" t="s">
        <v>91</v>
      </c>
      <c r="AR2" s="1884" t="s">
        <v>91</v>
      </c>
      <c r="AS2" s="1884" t="s">
        <v>91</v>
      </c>
    </row>
    <row r="3" spans="1:45" x14ac:dyDescent="0.3">
      <c r="A3" s="1884" t="s">
        <v>4559</v>
      </c>
      <c r="B3" s="1884" t="s">
        <v>4560</v>
      </c>
      <c r="C3" s="1884" t="s">
        <v>4561</v>
      </c>
      <c r="D3" s="1884" t="s">
        <v>91</v>
      </c>
      <c r="E3" s="1884" t="s">
        <v>91</v>
      </c>
      <c r="F3" s="1884" t="s">
        <v>91</v>
      </c>
      <c r="G3" s="1884" t="s">
        <v>91</v>
      </c>
      <c r="H3" s="1884" t="s">
        <v>91</v>
      </c>
      <c r="I3" s="1884" t="s">
        <v>91</v>
      </c>
      <c r="J3" s="1884" t="s">
        <v>4562</v>
      </c>
      <c r="L3" s="1884" t="s">
        <v>4924</v>
      </c>
      <c r="M3" s="1884" t="s">
        <v>4925</v>
      </c>
      <c r="N3" s="1884" t="s">
        <v>4926</v>
      </c>
      <c r="O3" s="1884" t="s">
        <v>4927</v>
      </c>
      <c r="P3" s="1884" t="s">
        <v>91</v>
      </c>
      <c r="Q3" s="1884" t="s">
        <v>4928</v>
      </c>
      <c r="R3" s="1884" t="s">
        <v>4929</v>
      </c>
      <c r="S3" s="1884" t="s">
        <v>4930</v>
      </c>
      <c r="T3" s="1884" t="s">
        <v>91</v>
      </c>
      <c r="U3" s="1884" t="s">
        <v>4931</v>
      </c>
      <c r="V3" s="1884" t="s">
        <v>91</v>
      </c>
      <c r="W3" s="1884" t="s">
        <v>4932</v>
      </c>
      <c r="X3" s="1884" t="s">
        <v>4933</v>
      </c>
      <c r="Y3" s="1884" t="s">
        <v>4934</v>
      </c>
      <c r="Z3" s="1884" t="s">
        <v>4935</v>
      </c>
      <c r="AA3" s="1884" t="s">
        <v>4936</v>
      </c>
      <c r="AB3" s="1884" t="s">
        <v>4937</v>
      </c>
      <c r="AC3" s="1884" t="s">
        <v>91</v>
      </c>
      <c r="AD3" s="1884" t="s">
        <v>91</v>
      </c>
      <c r="AE3" s="1884" t="s">
        <v>91</v>
      </c>
      <c r="AF3" s="1884" t="s">
        <v>91</v>
      </c>
      <c r="AG3" s="1884" t="s">
        <v>4938</v>
      </c>
      <c r="AI3" s="1884" t="s">
        <v>4562</v>
      </c>
      <c r="AJ3" s="1884" t="s">
        <v>91</v>
      </c>
      <c r="AK3" s="1884" t="s">
        <v>91</v>
      </c>
      <c r="AL3" s="1884" t="s">
        <v>5582</v>
      </c>
      <c r="AM3" s="1884" t="s">
        <v>5583</v>
      </c>
      <c r="AN3" s="1884" t="s">
        <v>5584</v>
      </c>
      <c r="AO3" s="1884" t="s">
        <v>5585</v>
      </c>
      <c r="AP3" s="1884" t="s">
        <v>5586</v>
      </c>
      <c r="AQ3" s="1884" t="s">
        <v>5587</v>
      </c>
      <c r="AR3" s="1884" t="s">
        <v>91</v>
      </c>
      <c r="AS3" s="1884" t="s">
        <v>5588</v>
      </c>
    </row>
    <row r="4" spans="1:45" x14ac:dyDescent="0.3">
      <c r="A4" s="1884" t="s">
        <v>4563</v>
      </c>
      <c r="B4" s="1884" t="s">
        <v>4564</v>
      </c>
      <c r="C4" s="1884" t="s">
        <v>4565</v>
      </c>
      <c r="D4" s="1884" t="s">
        <v>4566</v>
      </c>
      <c r="E4" s="1884" t="s">
        <v>4567</v>
      </c>
      <c r="F4" s="1884" t="s">
        <v>91</v>
      </c>
      <c r="G4" s="1884" t="s">
        <v>91</v>
      </c>
      <c r="H4" s="1884" t="s">
        <v>91</v>
      </c>
      <c r="I4" s="1884" t="s">
        <v>91</v>
      </c>
      <c r="J4" s="1884" t="s">
        <v>4568</v>
      </c>
      <c r="L4" s="1884" t="s">
        <v>4939</v>
      </c>
      <c r="M4" s="1884" t="s">
        <v>4940</v>
      </c>
      <c r="N4" s="1884" t="s">
        <v>4941</v>
      </c>
      <c r="O4" s="1884" t="s">
        <v>4942</v>
      </c>
      <c r="P4" s="1884" t="s">
        <v>91</v>
      </c>
      <c r="Q4" s="1884" t="s">
        <v>4943</v>
      </c>
      <c r="R4" s="1884" t="s">
        <v>4944</v>
      </c>
      <c r="S4" s="1884" t="s">
        <v>4945</v>
      </c>
      <c r="T4" s="1884" t="s">
        <v>91</v>
      </c>
      <c r="U4" s="1884" t="s">
        <v>4946</v>
      </c>
      <c r="V4" s="1884" t="s">
        <v>91</v>
      </c>
      <c r="W4" s="1884" t="s">
        <v>4947</v>
      </c>
      <c r="X4" s="1884" t="s">
        <v>4948</v>
      </c>
      <c r="Y4" s="1884" t="s">
        <v>4949</v>
      </c>
      <c r="Z4" s="1884" t="s">
        <v>4950</v>
      </c>
      <c r="AA4" s="1884" t="s">
        <v>4951</v>
      </c>
      <c r="AB4" s="1884" t="s">
        <v>4952</v>
      </c>
      <c r="AC4" s="1884" t="s">
        <v>91</v>
      </c>
      <c r="AD4" s="1884" t="s">
        <v>91</v>
      </c>
      <c r="AE4" s="1884" t="s">
        <v>91</v>
      </c>
      <c r="AF4" s="1884" t="s">
        <v>4953</v>
      </c>
      <c r="AG4" s="1884" t="s">
        <v>4954</v>
      </c>
      <c r="AI4" s="1884" t="s">
        <v>4568</v>
      </c>
      <c r="AJ4" s="1884" t="s">
        <v>91</v>
      </c>
      <c r="AK4" s="1884" t="s">
        <v>91</v>
      </c>
      <c r="AL4" s="1884" t="s">
        <v>5589</v>
      </c>
      <c r="AM4" s="1884" t="s">
        <v>5590</v>
      </c>
      <c r="AN4" s="1884" t="s">
        <v>5591</v>
      </c>
      <c r="AO4" s="1884" t="s">
        <v>5592</v>
      </c>
      <c r="AP4" s="1884" t="s">
        <v>5593</v>
      </c>
      <c r="AQ4" s="1884" t="s">
        <v>5594</v>
      </c>
      <c r="AR4" s="1884" t="s">
        <v>5595</v>
      </c>
      <c r="AS4" s="1884" t="s">
        <v>91</v>
      </c>
    </row>
    <row r="5" spans="1:45" x14ac:dyDescent="0.3">
      <c r="A5" s="1884" t="s">
        <v>4569</v>
      </c>
      <c r="B5" s="1884" t="s">
        <v>4570</v>
      </c>
      <c r="C5" s="1884" t="s">
        <v>4571</v>
      </c>
      <c r="D5" s="1884" t="s">
        <v>4557</v>
      </c>
      <c r="E5" s="1884" t="s">
        <v>91</v>
      </c>
      <c r="F5" s="1884" t="s">
        <v>4572</v>
      </c>
      <c r="G5" s="1884" t="s">
        <v>3472</v>
      </c>
      <c r="H5" s="1884" t="s">
        <v>4573</v>
      </c>
      <c r="I5" s="1884" t="s">
        <v>91</v>
      </c>
      <c r="J5" s="1884" t="s">
        <v>4574</v>
      </c>
      <c r="L5" s="1884" t="s">
        <v>4955</v>
      </c>
      <c r="M5" s="1884" t="s">
        <v>4956</v>
      </c>
      <c r="N5" s="1884" t="s">
        <v>4957</v>
      </c>
      <c r="O5" s="1884" t="s">
        <v>4958</v>
      </c>
      <c r="P5" s="1884" t="s">
        <v>4959</v>
      </c>
      <c r="Q5" s="1884" t="s">
        <v>4960</v>
      </c>
      <c r="R5" s="1884" t="s">
        <v>4961</v>
      </c>
      <c r="S5" s="1884" t="s">
        <v>4962</v>
      </c>
      <c r="T5" s="1884" t="s">
        <v>91</v>
      </c>
      <c r="U5" s="1884" t="s">
        <v>4963</v>
      </c>
      <c r="V5" s="1884" t="s">
        <v>91</v>
      </c>
      <c r="W5" s="1884" t="s">
        <v>4964</v>
      </c>
      <c r="X5" s="1884" t="s">
        <v>4965</v>
      </c>
      <c r="Y5" s="1884" t="s">
        <v>4966</v>
      </c>
      <c r="Z5" s="1884" t="s">
        <v>4967</v>
      </c>
      <c r="AA5" s="1884" t="s">
        <v>4968</v>
      </c>
      <c r="AB5" s="1884" t="s">
        <v>4969</v>
      </c>
      <c r="AC5" s="1884" t="s">
        <v>91</v>
      </c>
      <c r="AD5" s="1884" t="s">
        <v>91</v>
      </c>
      <c r="AE5" s="1884" t="s">
        <v>91</v>
      </c>
      <c r="AF5" s="1884" t="s">
        <v>91</v>
      </c>
      <c r="AG5" s="1884" t="s">
        <v>4970</v>
      </c>
      <c r="AI5" s="1884" t="s">
        <v>4574</v>
      </c>
      <c r="AJ5" s="1884" t="s">
        <v>91</v>
      </c>
      <c r="AK5" s="1884" t="s">
        <v>5596</v>
      </c>
      <c r="AL5" s="1884" t="s">
        <v>5597</v>
      </c>
      <c r="AM5" s="1884" t="s">
        <v>5598</v>
      </c>
      <c r="AN5" s="1884" t="s">
        <v>5599</v>
      </c>
      <c r="AO5" s="1884" t="s">
        <v>5600</v>
      </c>
      <c r="AP5" s="1884" t="s">
        <v>5601</v>
      </c>
      <c r="AQ5" s="1884" t="s">
        <v>5602</v>
      </c>
      <c r="AR5" s="1884" t="s">
        <v>5603</v>
      </c>
      <c r="AS5" s="1884" t="s">
        <v>91</v>
      </c>
    </row>
    <row r="6" spans="1:45" x14ac:dyDescent="0.3">
      <c r="A6" s="1884" t="s">
        <v>4575</v>
      </c>
      <c r="B6" s="1884" t="s">
        <v>4570</v>
      </c>
      <c r="C6" s="1884" t="s">
        <v>4571</v>
      </c>
      <c r="D6" s="1884" t="s">
        <v>4557</v>
      </c>
      <c r="E6" s="1884" t="s">
        <v>91</v>
      </c>
      <c r="F6" s="1884" t="s">
        <v>4572</v>
      </c>
      <c r="G6" s="1884" t="s">
        <v>3472</v>
      </c>
      <c r="H6" s="1884" t="s">
        <v>4576</v>
      </c>
      <c r="I6" s="1884" t="s">
        <v>91</v>
      </c>
      <c r="J6" s="1884" t="s">
        <v>4577</v>
      </c>
      <c r="L6" s="1884" t="s">
        <v>4955</v>
      </c>
      <c r="M6" s="1884" t="s">
        <v>4956</v>
      </c>
      <c r="N6" s="1884" t="s">
        <v>4957</v>
      </c>
      <c r="O6" s="1884" t="s">
        <v>4958</v>
      </c>
      <c r="P6" s="1884" t="s">
        <v>4971</v>
      </c>
      <c r="Q6" s="1884" t="s">
        <v>4960</v>
      </c>
      <c r="R6" s="1884" t="s">
        <v>4961</v>
      </c>
      <c r="S6" s="1884" t="s">
        <v>4962</v>
      </c>
      <c r="T6" s="1884" t="s">
        <v>91</v>
      </c>
      <c r="U6" s="1884" t="s">
        <v>4963</v>
      </c>
      <c r="V6" s="1884" t="s">
        <v>91</v>
      </c>
      <c r="W6" s="1884" t="s">
        <v>4964</v>
      </c>
      <c r="X6" s="1884" t="s">
        <v>4965</v>
      </c>
      <c r="Y6" s="1884" t="s">
        <v>4966</v>
      </c>
      <c r="Z6" s="1884" t="s">
        <v>4967</v>
      </c>
      <c r="AA6" s="1884" t="s">
        <v>4968</v>
      </c>
      <c r="AB6" s="1884" t="s">
        <v>91</v>
      </c>
      <c r="AC6" s="1884" t="s">
        <v>4972</v>
      </c>
      <c r="AD6" s="1884" t="s">
        <v>91</v>
      </c>
      <c r="AE6" s="1884" t="s">
        <v>91</v>
      </c>
      <c r="AF6" s="1884" t="s">
        <v>91</v>
      </c>
      <c r="AG6" s="1884" t="s">
        <v>4970</v>
      </c>
      <c r="AI6" s="1884" t="s">
        <v>4577</v>
      </c>
      <c r="AJ6" s="1884" t="s">
        <v>91</v>
      </c>
      <c r="AK6" s="1884" t="s">
        <v>5596</v>
      </c>
      <c r="AL6" s="1884" t="s">
        <v>5597</v>
      </c>
      <c r="AM6" s="1884" t="s">
        <v>5598</v>
      </c>
      <c r="AN6" s="1884" t="s">
        <v>5599</v>
      </c>
      <c r="AO6" s="1884" t="s">
        <v>5600</v>
      </c>
      <c r="AP6" s="1884" t="s">
        <v>5601</v>
      </c>
      <c r="AQ6" s="1884" t="s">
        <v>5602</v>
      </c>
      <c r="AR6" s="1884" t="s">
        <v>5603</v>
      </c>
      <c r="AS6" s="1884" t="s">
        <v>91</v>
      </c>
    </row>
    <row r="7" spans="1:45" x14ac:dyDescent="0.3">
      <c r="A7" s="1884" t="s">
        <v>4578</v>
      </c>
      <c r="B7" s="1884" t="s">
        <v>4570</v>
      </c>
      <c r="C7" s="1884" t="s">
        <v>4571</v>
      </c>
      <c r="D7" s="1884" t="s">
        <v>4557</v>
      </c>
      <c r="E7" s="1884" t="s">
        <v>91</v>
      </c>
      <c r="F7" s="1884" t="s">
        <v>4572</v>
      </c>
      <c r="G7" s="1884" t="s">
        <v>3472</v>
      </c>
      <c r="H7" s="1884" t="s">
        <v>4579</v>
      </c>
      <c r="I7" s="1884" t="s">
        <v>91</v>
      </c>
      <c r="J7" s="1884" t="s">
        <v>4580</v>
      </c>
      <c r="L7" s="1884" t="s">
        <v>4955</v>
      </c>
      <c r="M7" s="1884" t="s">
        <v>4956</v>
      </c>
      <c r="N7" s="1884" t="s">
        <v>4957</v>
      </c>
      <c r="O7" s="1884" t="s">
        <v>4958</v>
      </c>
      <c r="P7" s="1884" t="s">
        <v>91</v>
      </c>
      <c r="Q7" s="1884" t="s">
        <v>4960</v>
      </c>
      <c r="R7" s="1884" t="s">
        <v>4961</v>
      </c>
      <c r="S7" s="1884" t="s">
        <v>4962</v>
      </c>
      <c r="T7" s="1884" t="s">
        <v>91</v>
      </c>
      <c r="U7" s="1884" t="s">
        <v>4963</v>
      </c>
      <c r="V7" s="1884" t="s">
        <v>91</v>
      </c>
      <c r="W7" s="1884" t="s">
        <v>4964</v>
      </c>
      <c r="X7" s="1884" t="s">
        <v>4965</v>
      </c>
      <c r="Y7" s="1884" t="s">
        <v>4966</v>
      </c>
      <c r="Z7" s="1884" t="s">
        <v>4967</v>
      </c>
      <c r="AA7" s="1884" t="s">
        <v>4968</v>
      </c>
      <c r="AB7" s="1884" t="s">
        <v>4973</v>
      </c>
      <c r="AC7" s="1884" t="s">
        <v>4974</v>
      </c>
      <c r="AD7" s="1884" t="s">
        <v>91</v>
      </c>
      <c r="AE7" s="1884" t="s">
        <v>91</v>
      </c>
      <c r="AF7" s="1884" t="s">
        <v>91</v>
      </c>
      <c r="AG7" s="1884" t="s">
        <v>4970</v>
      </c>
      <c r="AI7" s="1884" t="s">
        <v>4580</v>
      </c>
      <c r="AJ7" s="1884" t="s">
        <v>91</v>
      </c>
      <c r="AK7" s="1884" t="s">
        <v>5596</v>
      </c>
      <c r="AL7" s="1884" t="s">
        <v>5597</v>
      </c>
      <c r="AM7" s="1884" t="s">
        <v>5598</v>
      </c>
      <c r="AN7" s="1884" t="s">
        <v>5599</v>
      </c>
      <c r="AO7" s="1884" t="s">
        <v>5600</v>
      </c>
      <c r="AP7" s="1884" t="s">
        <v>5601</v>
      </c>
      <c r="AQ7" s="1884" t="s">
        <v>5602</v>
      </c>
      <c r="AR7" s="1884" t="s">
        <v>5603</v>
      </c>
      <c r="AS7" s="1884" t="s">
        <v>91</v>
      </c>
    </row>
    <row r="8" spans="1:45" x14ac:dyDescent="0.3">
      <c r="A8" s="1884" t="s">
        <v>4581</v>
      </c>
      <c r="B8" s="1884" t="s">
        <v>4570</v>
      </c>
      <c r="C8" s="1884" t="s">
        <v>4571</v>
      </c>
      <c r="D8" s="1884" t="s">
        <v>4557</v>
      </c>
      <c r="E8" s="1884" t="s">
        <v>91</v>
      </c>
      <c r="F8" s="1884" t="s">
        <v>4572</v>
      </c>
      <c r="G8" s="1884" t="s">
        <v>3472</v>
      </c>
      <c r="H8" s="1884" t="s">
        <v>4582</v>
      </c>
      <c r="I8" s="1884" t="s">
        <v>91</v>
      </c>
      <c r="J8" s="1884" t="s">
        <v>4583</v>
      </c>
      <c r="L8" s="1884" t="s">
        <v>4955</v>
      </c>
      <c r="M8" s="1884" t="s">
        <v>4956</v>
      </c>
      <c r="N8" s="1884" t="s">
        <v>4957</v>
      </c>
      <c r="O8" s="1884" t="s">
        <v>4958</v>
      </c>
      <c r="P8" s="1884" t="s">
        <v>91</v>
      </c>
      <c r="Q8" s="1884" t="s">
        <v>4960</v>
      </c>
      <c r="R8" s="1884" t="s">
        <v>4961</v>
      </c>
      <c r="S8" s="1884" t="s">
        <v>4962</v>
      </c>
      <c r="T8" s="1884" t="s">
        <v>91</v>
      </c>
      <c r="U8" s="1884" t="s">
        <v>4963</v>
      </c>
      <c r="V8" s="1884" t="s">
        <v>91</v>
      </c>
      <c r="W8" s="1884" t="s">
        <v>4964</v>
      </c>
      <c r="X8" s="1884" t="s">
        <v>4965</v>
      </c>
      <c r="Y8" s="1884" t="s">
        <v>4966</v>
      </c>
      <c r="Z8" s="1884" t="s">
        <v>4967</v>
      </c>
      <c r="AA8" s="1884" t="s">
        <v>4968</v>
      </c>
      <c r="AB8" s="1884" t="s">
        <v>4975</v>
      </c>
      <c r="AC8" s="1884" t="s">
        <v>91</v>
      </c>
      <c r="AD8" s="1884" t="s">
        <v>91</v>
      </c>
      <c r="AE8" s="1884" t="s">
        <v>91</v>
      </c>
      <c r="AF8" s="1884" t="s">
        <v>91</v>
      </c>
      <c r="AG8" s="1884" t="s">
        <v>4970</v>
      </c>
      <c r="AI8" s="1884" t="s">
        <v>4583</v>
      </c>
      <c r="AJ8" s="1884" t="s">
        <v>91</v>
      </c>
      <c r="AK8" s="1884" t="s">
        <v>5596</v>
      </c>
      <c r="AL8" s="1884" t="s">
        <v>5597</v>
      </c>
      <c r="AM8" s="1884" t="s">
        <v>5598</v>
      </c>
      <c r="AN8" s="1884" t="s">
        <v>5599</v>
      </c>
      <c r="AO8" s="1884" t="s">
        <v>5600</v>
      </c>
      <c r="AP8" s="1884" t="s">
        <v>5601</v>
      </c>
      <c r="AQ8" s="1884" t="s">
        <v>5602</v>
      </c>
      <c r="AR8" s="1884" t="s">
        <v>5603</v>
      </c>
      <c r="AS8" s="1884" t="s">
        <v>91</v>
      </c>
    </row>
    <row r="9" spans="1:45" x14ac:dyDescent="0.3">
      <c r="A9" s="1884" t="s">
        <v>4584</v>
      </c>
      <c r="B9" s="1884" t="s">
        <v>4570</v>
      </c>
      <c r="C9" s="1884" t="s">
        <v>4585</v>
      </c>
      <c r="D9" s="1884" t="s">
        <v>4557</v>
      </c>
      <c r="E9" s="1884" t="s">
        <v>91</v>
      </c>
      <c r="F9" s="1884" t="s">
        <v>91</v>
      </c>
      <c r="G9" s="1884" t="s">
        <v>91</v>
      </c>
      <c r="H9" s="1884" t="s">
        <v>91</v>
      </c>
      <c r="I9" s="1884" t="s">
        <v>91</v>
      </c>
      <c r="J9" s="1884" t="s">
        <v>4586</v>
      </c>
      <c r="L9" s="1884" t="s">
        <v>4955</v>
      </c>
      <c r="M9" s="1884" t="s">
        <v>4956</v>
      </c>
      <c r="N9" s="1884" t="s">
        <v>4957</v>
      </c>
      <c r="O9" s="1884" t="s">
        <v>4958</v>
      </c>
      <c r="P9" s="1884" t="s">
        <v>91</v>
      </c>
      <c r="Q9" s="1884" t="s">
        <v>4976</v>
      </c>
      <c r="R9" s="1884" t="s">
        <v>4977</v>
      </c>
      <c r="S9" s="1884" t="s">
        <v>4978</v>
      </c>
      <c r="T9" s="1884" t="s">
        <v>91</v>
      </c>
      <c r="U9" s="1884" t="s">
        <v>4963</v>
      </c>
      <c r="V9" s="1884" t="s">
        <v>91</v>
      </c>
      <c r="W9" s="1884" t="s">
        <v>4964</v>
      </c>
      <c r="X9" s="1884" t="s">
        <v>4965</v>
      </c>
      <c r="Y9" s="1884" t="s">
        <v>4979</v>
      </c>
      <c r="Z9" s="1884" t="s">
        <v>4980</v>
      </c>
      <c r="AA9" s="1884" t="s">
        <v>4981</v>
      </c>
      <c r="AB9" s="1884" t="s">
        <v>4982</v>
      </c>
      <c r="AC9" s="1884" t="s">
        <v>4983</v>
      </c>
      <c r="AD9" s="1884" t="s">
        <v>91</v>
      </c>
      <c r="AE9" s="1884" t="s">
        <v>91</v>
      </c>
      <c r="AF9" s="1884" t="s">
        <v>91</v>
      </c>
      <c r="AG9" s="1884" t="s">
        <v>4970</v>
      </c>
      <c r="AI9" s="1884" t="s">
        <v>4586</v>
      </c>
      <c r="AJ9" s="1884" t="s">
        <v>91</v>
      </c>
      <c r="AK9" s="1884" t="s">
        <v>5596</v>
      </c>
      <c r="AL9" s="1884" t="s">
        <v>5597</v>
      </c>
      <c r="AM9" s="1884" t="s">
        <v>5598</v>
      </c>
      <c r="AN9" s="1884" t="s">
        <v>5599</v>
      </c>
      <c r="AO9" s="1884" t="s">
        <v>5600</v>
      </c>
      <c r="AP9" s="1884" t="s">
        <v>5601</v>
      </c>
      <c r="AQ9" s="1884" t="s">
        <v>91</v>
      </c>
      <c r="AR9" s="1884" t="s">
        <v>5603</v>
      </c>
      <c r="AS9" s="1884" t="s">
        <v>91</v>
      </c>
    </row>
    <row r="10" spans="1:45" x14ac:dyDescent="0.3">
      <c r="A10" s="1884" t="s">
        <v>4587</v>
      </c>
      <c r="B10" s="1884" t="s">
        <v>4554</v>
      </c>
      <c r="C10" s="1884" t="s">
        <v>4557</v>
      </c>
      <c r="D10" s="1884" t="s">
        <v>91</v>
      </c>
      <c r="E10" s="1884" t="s">
        <v>91</v>
      </c>
      <c r="F10" s="1884" t="s">
        <v>4588</v>
      </c>
      <c r="G10" s="1884" t="s">
        <v>3223</v>
      </c>
      <c r="H10" s="1884" t="s">
        <v>4589</v>
      </c>
      <c r="I10" s="1884" t="s">
        <v>91</v>
      </c>
      <c r="J10" s="1884" t="s">
        <v>3458</v>
      </c>
      <c r="L10" s="1884" t="s">
        <v>4907</v>
      </c>
      <c r="M10" s="1884" t="s">
        <v>4908</v>
      </c>
      <c r="N10" s="1884" t="s">
        <v>4909</v>
      </c>
      <c r="O10" s="1884" t="s">
        <v>4910</v>
      </c>
      <c r="P10" s="1884" t="s">
        <v>4911</v>
      </c>
      <c r="Q10" s="1884" t="s">
        <v>4912</v>
      </c>
      <c r="R10" s="1884" t="s">
        <v>4913</v>
      </c>
      <c r="S10" s="1884" t="s">
        <v>4914</v>
      </c>
      <c r="T10" s="1884" t="s">
        <v>91</v>
      </c>
      <c r="U10" s="1884" t="s">
        <v>4915</v>
      </c>
      <c r="V10" s="1884" t="s">
        <v>91</v>
      </c>
      <c r="W10" s="1884" t="s">
        <v>4984</v>
      </c>
      <c r="X10" s="1884" t="s">
        <v>4917</v>
      </c>
      <c r="Y10" s="1884" t="s">
        <v>4918</v>
      </c>
      <c r="Z10" s="1884" t="s">
        <v>4919</v>
      </c>
      <c r="AA10" s="1884" t="s">
        <v>4920</v>
      </c>
      <c r="AB10" s="1884" t="s">
        <v>91</v>
      </c>
      <c r="AC10" s="1884" t="s">
        <v>4985</v>
      </c>
      <c r="AD10" s="1884" t="s">
        <v>91</v>
      </c>
      <c r="AE10" s="1884" t="s">
        <v>91</v>
      </c>
      <c r="AF10" s="1884" t="s">
        <v>91</v>
      </c>
      <c r="AG10" s="1884" t="s">
        <v>4923</v>
      </c>
      <c r="AI10" s="1884" t="s">
        <v>3458</v>
      </c>
      <c r="AJ10" s="1884" t="s">
        <v>91</v>
      </c>
      <c r="AK10" s="1884" t="s">
        <v>5576</v>
      </c>
      <c r="AL10" s="1884" t="s">
        <v>5577</v>
      </c>
      <c r="AM10" s="1884" t="s">
        <v>5578</v>
      </c>
      <c r="AN10" s="1884" t="s">
        <v>5579</v>
      </c>
      <c r="AO10" s="1884" t="s">
        <v>5580</v>
      </c>
      <c r="AP10" s="1884" t="s">
        <v>4567</v>
      </c>
      <c r="AQ10" s="1884" t="s">
        <v>91</v>
      </c>
      <c r="AR10" s="1884" t="s">
        <v>91</v>
      </c>
      <c r="AS10" s="1884" t="s">
        <v>91</v>
      </c>
    </row>
    <row r="11" spans="1:45" x14ac:dyDescent="0.3">
      <c r="A11" s="1884" t="s">
        <v>4590</v>
      </c>
      <c r="B11" s="1884" t="s">
        <v>4591</v>
      </c>
      <c r="C11" s="1884" t="s">
        <v>4592</v>
      </c>
      <c r="D11" s="1884" t="s">
        <v>91</v>
      </c>
      <c r="E11" s="1884" t="s">
        <v>91</v>
      </c>
      <c r="F11" s="1884" t="s">
        <v>91</v>
      </c>
      <c r="G11" s="1884" t="s">
        <v>91</v>
      </c>
      <c r="H11" s="1884" t="s">
        <v>91</v>
      </c>
      <c r="I11" s="1884" t="s">
        <v>91</v>
      </c>
      <c r="J11" s="1884" t="s">
        <v>3461</v>
      </c>
      <c r="L11" s="1884" t="s">
        <v>4986</v>
      </c>
      <c r="M11" s="1884" t="s">
        <v>4987</v>
      </c>
      <c r="N11" s="1884" t="s">
        <v>4988</v>
      </c>
      <c r="O11" s="1884" t="s">
        <v>4989</v>
      </c>
      <c r="P11" s="1884" t="s">
        <v>91</v>
      </c>
      <c r="Q11" s="1884" t="s">
        <v>4990</v>
      </c>
      <c r="R11" s="1884" t="s">
        <v>4991</v>
      </c>
      <c r="S11" s="1884" t="s">
        <v>4992</v>
      </c>
      <c r="T11" s="1884" t="s">
        <v>91</v>
      </c>
      <c r="U11" s="1884" t="s">
        <v>4993</v>
      </c>
      <c r="V11" s="1884" t="s">
        <v>91</v>
      </c>
      <c r="W11" s="1884" t="s">
        <v>4994</v>
      </c>
      <c r="X11" s="1884" t="s">
        <v>4995</v>
      </c>
      <c r="Y11" s="1884" t="s">
        <v>4996</v>
      </c>
      <c r="Z11" s="1884" t="s">
        <v>4997</v>
      </c>
      <c r="AA11" s="1884" t="s">
        <v>4998</v>
      </c>
      <c r="AB11" s="1884" t="s">
        <v>91</v>
      </c>
      <c r="AC11" s="1884" t="s">
        <v>91</v>
      </c>
      <c r="AD11" s="1884" t="s">
        <v>91</v>
      </c>
      <c r="AE11" s="1884" t="s">
        <v>91</v>
      </c>
      <c r="AF11" s="1884" t="s">
        <v>91</v>
      </c>
      <c r="AG11" s="1884" t="s">
        <v>4999</v>
      </c>
      <c r="AI11" s="1884" t="s">
        <v>3461</v>
      </c>
      <c r="AJ11" s="1884" t="s">
        <v>91</v>
      </c>
      <c r="AK11" s="1884" t="s">
        <v>5596</v>
      </c>
      <c r="AL11" s="1884" t="s">
        <v>5597</v>
      </c>
      <c r="AM11" s="1884" t="s">
        <v>5598</v>
      </c>
      <c r="AN11" s="1884" t="s">
        <v>5599</v>
      </c>
      <c r="AO11" s="1884" t="s">
        <v>5600</v>
      </c>
      <c r="AP11" s="1884" t="s">
        <v>5601</v>
      </c>
      <c r="AQ11" s="1884" t="s">
        <v>5602</v>
      </c>
      <c r="AR11" s="1884" t="s">
        <v>5603</v>
      </c>
      <c r="AS11" s="1884" t="s">
        <v>91</v>
      </c>
    </row>
    <row r="12" spans="1:45" x14ac:dyDescent="0.3">
      <c r="A12" s="1884" t="s">
        <v>4593</v>
      </c>
      <c r="B12" s="1884" t="s">
        <v>4594</v>
      </c>
      <c r="C12" s="1884" t="s">
        <v>4595</v>
      </c>
      <c r="D12" s="1884" t="s">
        <v>4596</v>
      </c>
      <c r="E12" s="1884" t="s">
        <v>4597</v>
      </c>
      <c r="F12" s="1884" t="s">
        <v>91</v>
      </c>
      <c r="G12" s="1884" t="s">
        <v>91</v>
      </c>
      <c r="H12" s="1884" t="s">
        <v>91</v>
      </c>
      <c r="I12" s="1884" t="s">
        <v>91</v>
      </c>
      <c r="J12" s="1884" t="s">
        <v>3464</v>
      </c>
      <c r="L12" s="1884" t="s">
        <v>5000</v>
      </c>
      <c r="M12" s="1884" t="s">
        <v>5001</v>
      </c>
      <c r="N12" s="1884" t="s">
        <v>5002</v>
      </c>
      <c r="O12" s="1884" t="s">
        <v>5003</v>
      </c>
      <c r="P12" s="1884" t="s">
        <v>91</v>
      </c>
      <c r="Q12" s="1884" t="s">
        <v>5004</v>
      </c>
      <c r="R12" s="1884" t="s">
        <v>5005</v>
      </c>
      <c r="S12" s="1884" t="s">
        <v>5006</v>
      </c>
      <c r="T12" s="1884" t="s">
        <v>91</v>
      </c>
      <c r="U12" s="1884" t="s">
        <v>5007</v>
      </c>
      <c r="V12" s="1884" t="s">
        <v>91</v>
      </c>
      <c r="W12" s="1884" t="s">
        <v>5008</v>
      </c>
      <c r="X12" s="1884" t="s">
        <v>5009</v>
      </c>
      <c r="Y12" s="1884" t="s">
        <v>5010</v>
      </c>
      <c r="Z12" s="1884" t="s">
        <v>5011</v>
      </c>
      <c r="AA12" s="1884" t="s">
        <v>5012</v>
      </c>
      <c r="AB12" s="1884" t="s">
        <v>5013</v>
      </c>
      <c r="AC12" s="1884" t="s">
        <v>5014</v>
      </c>
      <c r="AD12" s="1884" t="s">
        <v>91</v>
      </c>
      <c r="AE12" s="1884" t="s">
        <v>91</v>
      </c>
      <c r="AF12" s="1884" t="s">
        <v>91</v>
      </c>
      <c r="AG12" s="1884" t="s">
        <v>5015</v>
      </c>
      <c r="AI12" s="1884" t="s">
        <v>3464</v>
      </c>
      <c r="AJ12" s="1884" t="s">
        <v>91</v>
      </c>
      <c r="AK12" s="1884" t="s">
        <v>5604</v>
      </c>
      <c r="AL12" s="1884" t="s">
        <v>5605</v>
      </c>
      <c r="AM12" s="1884" t="s">
        <v>5606</v>
      </c>
      <c r="AN12" s="1884" t="s">
        <v>5607</v>
      </c>
      <c r="AO12" s="1884" t="s">
        <v>5608</v>
      </c>
      <c r="AP12" s="1884" t="s">
        <v>5609</v>
      </c>
      <c r="AQ12" s="1884" t="s">
        <v>5610</v>
      </c>
      <c r="AR12" s="1884" t="s">
        <v>5611</v>
      </c>
      <c r="AS12" s="1884" t="s">
        <v>91</v>
      </c>
    </row>
    <row r="13" spans="1:45" x14ac:dyDescent="0.3">
      <c r="A13" s="1884" t="s">
        <v>4598</v>
      </c>
      <c r="B13" s="1884" t="s">
        <v>4599</v>
      </c>
      <c r="C13" s="1884" t="s">
        <v>4600</v>
      </c>
      <c r="D13" s="1884" t="s">
        <v>4557</v>
      </c>
      <c r="E13" s="1884" t="s">
        <v>91</v>
      </c>
      <c r="F13" s="1884" t="s">
        <v>91</v>
      </c>
      <c r="G13" s="1884" t="s">
        <v>91</v>
      </c>
      <c r="H13" s="1884" t="s">
        <v>91</v>
      </c>
      <c r="I13" s="1884" t="s">
        <v>91</v>
      </c>
      <c r="J13" s="1884" t="s">
        <v>3467</v>
      </c>
      <c r="L13" s="1884" t="s">
        <v>5016</v>
      </c>
      <c r="M13" s="1884" t="s">
        <v>5017</v>
      </c>
      <c r="N13" s="1884" t="s">
        <v>5018</v>
      </c>
      <c r="O13" s="1884" t="s">
        <v>5019</v>
      </c>
      <c r="P13" s="1884" t="s">
        <v>91</v>
      </c>
      <c r="Q13" s="1884" t="s">
        <v>5020</v>
      </c>
      <c r="R13" s="1884" t="s">
        <v>5021</v>
      </c>
      <c r="S13" s="1884" t="s">
        <v>5022</v>
      </c>
      <c r="T13" s="1884" t="s">
        <v>91</v>
      </c>
      <c r="U13" s="1884" t="s">
        <v>5023</v>
      </c>
      <c r="V13" s="1884" t="s">
        <v>91</v>
      </c>
      <c r="W13" s="1884" t="s">
        <v>5024</v>
      </c>
      <c r="X13" s="1884" t="s">
        <v>5025</v>
      </c>
      <c r="Y13" s="1884" t="s">
        <v>5026</v>
      </c>
      <c r="Z13" s="1884" t="s">
        <v>5027</v>
      </c>
      <c r="AA13" s="1884" t="s">
        <v>5028</v>
      </c>
      <c r="AB13" s="1884" t="s">
        <v>91</v>
      </c>
      <c r="AC13" s="1884" t="s">
        <v>91</v>
      </c>
      <c r="AD13" s="1884" t="s">
        <v>91</v>
      </c>
      <c r="AE13" s="1884" t="s">
        <v>91</v>
      </c>
      <c r="AF13" s="1884" t="s">
        <v>91</v>
      </c>
      <c r="AG13" s="1884" t="s">
        <v>5029</v>
      </c>
      <c r="AI13" s="1884" t="s">
        <v>3467</v>
      </c>
      <c r="AJ13" s="1884" t="s">
        <v>91</v>
      </c>
      <c r="AK13" s="1884" t="s">
        <v>5612</v>
      </c>
      <c r="AL13" s="1884" t="s">
        <v>5613</v>
      </c>
      <c r="AM13" s="1884" t="s">
        <v>5614</v>
      </c>
      <c r="AN13" s="1884" t="s">
        <v>5599</v>
      </c>
      <c r="AO13" s="1884" t="s">
        <v>5600</v>
      </c>
      <c r="AP13" s="1884" t="s">
        <v>5615</v>
      </c>
      <c r="AQ13" s="1884" t="s">
        <v>5616</v>
      </c>
      <c r="AR13" s="1884" t="s">
        <v>91</v>
      </c>
      <c r="AS13" s="1884" t="s">
        <v>91</v>
      </c>
    </row>
    <row r="14" spans="1:45" x14ac:dyDescent="0.3">
      <c r="A14" s="1884" t="s">
        <v>4601</v>
      </c>
      <c r="B14" s="1884" t="s">
        <v>4602</v>
      </c>
      <c r="C14" s="1884" t="s">
        <v>4556</v>
      </c>
      <c r="D14" s="1884" t="s">
        <v>4603</v>
      </c>
      <c r="E14" s="1884" t="s">
        <v>4604</v>
      </c>
      <c r="F14" s="1884" t="s">
        <v>91</v>
      </c>
      <c r="G14" s="1884" t="s">
        <v>91</v>
      </c>
      <c r="H14" s="1884" t="s">
        <v>91</v>
      </c>
      <c r="I14" s="1884" t="s">
        <v>91</v>
      </c>
      <c r="J14" s="1884" t="s">
        <v>2347</v>
      </c>
      <c r="L14" s="1884" t="s">
        <v>5030</v>
      </c>
      <c r="M14" s="1884" t="s">
        <v>5031</v>
      </c>
      <c r="N14" s="1884" t="s">
        <v>5032</v>
      </c>
      <c r="O14" s="1884" t="s">
        <v>5033</v>
      </c>
      <c r="P14" s="1884" t="s">
        <v>91</v>
      </c>
      <c r="Q14" s="1884" t="s">
        <v>5034</v>
      </c>
      <c r="R14" s="1884" t="s">
        <v>5035</v>
      </c>
      <c r="S14" s="1884" t="s">
        <v>5036</v>
      </c>
      <c r="T14" s="1884" t="s">
        <v>91</v>
      </c>
      <c r="U14" s="1884" t="s">
        <v>5037</v>
      </c>
      <c r="V14" s="1884" t="s">
        <v>91</v>
      </c>
      <c r="W14" s="1884" t="s">
        <v>5038</v>
      </c>
      <c r="X14" s="1884" t="s">
        <v>5039</v>
      </c>
      <c r="Y14" s="1884" t="s">
        <v>5040</v>
      </c>
      <c r="Z14" s="1884" t="s">
        <v>5041</v>
      </c>
      <c r="AA14" s="1884" t="s">
        <v>5042</v>
      </c>
      <c r="AB14" s="1884" t="s">
        <v>5043</v>
      </c>
      <c r="AC14" s="1884" t="s">
        <v>5044</v>
      </c>
      <c r="AD14" s="1884" t="s">
        <v>91</v>
      </c>
      <c r="AE14" s="1884" t="s">
        <v>91</v>
      </c>
      <c r="AF14" s="1884" t="s">
        <v>91</v>
      </c>
      <c r="AG14" s="1884" t="s">
        <v>5045</v>
      </c>
      <c r="AI14" s="1884" t="s">
        <v>2347</v>
      </c>
      <c r="AJ14" s="1884" t="s">
        <v>91</v>
      </c>
      <c r="AK14" s="1884" t="s">
        <v>91</v>
      </c>
      <c r="AL14" s="1884" t="s">
        <v>5577</v>
      </c>
      <c r="AM14" s="1884" t="s">
        <v>5578</v>
      </c>
      <c r="AN14" s="1884" t="s">
        <v>5579</v>
      </c>
      <c r="AO14" s="1884" t="s">
        <v>5580</v>
      </c>
      <c r="AP14" s="1884" t="s">
        <v>5581</v>
      </c>
      <c r="AQ14" s="1884" t="s">
        <v>5617</v>
      </c>
      <c r="AR14" s="1884" t="s">
        <v>5618</v>
      </c>
      <c r="AS14" s="1884" t="s">
        <v>91</v>
      </c>
    </row>
    <row r="15" spans="1:45" x14ac:dyDescent="0.3">
      <c r="A15" s="1884" t="s">
        <v>4605</v>
      </c>
      <c r="B15" s="1884" t="s">
        <v>4606</v>
      </c>
      <c r="C15" s="1884" t="s">
        <v>4570</v>
      </c>
      <c r="D15" s="1884" t="s">
        <v>4557</v>
      </c>
      <c r="E15" s="1884" t="s">
        <v>91</v>
      </c>
      <c r="F15" s="1884" t="s">
        <v>91</v>
      </c>
      <c r="G15" s="1884" t="s">
        <v>91</v>
      </c>
      <c r="H15" s="1884" t="s">
        <v>91</v>
      </c>
      <c r="I15" s="1884" t="s">
        <v>91</v>
      </c>
      <c r="J15" s="1884" t="s">
        <v>3472</v>
      </c>
      <c r="L15" s="1884" t="s">
        <v>4955</v>
      </c>
      <c r="M15" s="1884" t="s">
        <v>4956</v>
      </c>
      <c r="N15" s="1884" t="s">
        <v>4957</v>
      </c>
      <c r="O15" s="1884" t="s">
        <v>4958</v>
      </c>
      <c r="P15" s="1884" t="s">
        <v>91</v>
      </c>
      <c r="Q15" s="1884" t="s">
        <v>4960</v>
      </c>
      <c r="R15" s="1884" t="s">
        <v>4961</v>
      </c>
      <c r="S15" s="1884" t="s">
        <v>4962</v>
      </c>
      <c r="T15" s="1884" t="s">
        <v>91</v>
      </c>
      <c r="U15" s="1884" t="s">
        <v>4963</v>
      </c>
      <c r="V15" s="1884" t="s">
        <v>91</v>
      </c>
      <c r="W15" s="1884" t="s">
        <v>4964</v>
      </c>
      <c r="X15" s="1884" t="s">
        <v>4965</v>
      </c>
      <c r="Y15" s="1884" t="s">
        <v>4966</v>
      </c>
      <c r="Z15" s="1884" t="s">
        <v>4967</v>
      </c>
      <c r="AA15" s="1884" t="s">
        <v>4968</v>
      </c>
      <c r="AB15" s="1884" t="s">
        <v>5046</v>
      </c>
      <c r="AC15" s="1884" t="s">
        <v>91</v>
      </c>
      <c r="AD15" s="1884" t="s">
        <v>91</v>
      </c>
      <c r="AE15" s="1884" t="s">
        <v>91</v>
      </c>
      <c r="AF15" s="1884" t="s">
        <v>91</v>
      </c>
      <c r="AG15" s="1884" t="s">
        <v>4970</v>
      </c>
      <c r="AI15" s="1884" t="s">
        <v>3472</v>
      </c>
      <c r="AJ15" s="1884" t="s">
        <v>91</v>
      </c>
      <c r="AK15" s="1884" t="s">
        <v>5596</v>
      </c>
      <c r="AL15" s="1884" t="s">
        <v>5597</v>
      </c>
      <c r="AM15" s="1884" t="s">
        <v>5598</v>
      </c>
      <c r="AN15" s="1884" t="s">
        <v>5599</v>
      </c>
      <c r="AO15" s="1884" t="s">
        <v>5600</v>
      </c>
      <c r="AP15" s="1884" t="s">
        <v>5601</v>
      </c>
      <c r="AQ15" s="1884" t="s">
        <v>5602</v>
      </c>
      <c r="AR15" s="1884" t="s">
        <v>5603</v>
      </c>
      <c r="AS15" s="1884" t="s">
        <v>91</v>
      </c>
    </row>
    <row r="16" spans="1:45" x14ac:dyDescent="0.3">
      <c r="A16" s="1884" t="s">
        <v>4569</v>
      </c>
      <c r="B16" s="1884" t="s">
        <v>4570</v>
      </c>
      <c r="C16" s="1884" t="s">
        <v>4571</v>
      </c>
      <c r="D16" s="1884" t="s">
        <v>4557</v>
      </c>
      <c r="E16" s="1884" t="s">
        <v>91</v>
      </c>
      <c r="F16" s="1884" t="s">
        <v>4572</v>
      </c>
      <c r="G16" s="1884" t="s">
        <v>3472</v>
      </c>
      <c r="H16" s="1884" t="s">
        <v>4607</v>
      </c>
      <c r="I16" s="1884" t="s">
        <v>91</v>
      </c>
      <c r="J16" s="1884" t="s">
        <v>2236</v>
      </c>
      <c r="L16" s="1884" t="s">
        <v>4955</v>
      </c>
      <c r="M16" s="1884" t="s">
        <v>4956</v>
      </c>
      <c r="N16" s="1884" t="s">
        <v>4957</v>
      </c>
      <c r="O16" s="1884" t="s">
        <v>4958</v>
      </c>
      <c r="P16" s="1884" t="s">
        <v>91</v>
      </c>
      <c r="Q16" s="1884" t="s">
        <v>4960</v>
      </c>
      <c r="R16" s="1884" t="s">
        <v>4961</v>
      </c>
      <c r="S16" s="1884" t="s">
        <v>4962</v>
      </c>
      <c r="T16" s="1884" t="s">
        <v>91</v>
      </c>
      <c r="U16" s="1884" t="s">
        <v>4963</v>
      </c>
      <c r="V16" s="1884" t="s">
        <v>91</v>
      </c>
      <c r="W16" s="1884" t="s">
        <v>4964</v>
      </c>
      <c r="X16" s="1884" t="s">
        <v>4965</v>
      </c>
      <c r="Y16" s="1884" t="s">
        <v>4966</v>
      </c>
      <c r="Z16" s="1884" t="s">
        <v>4967</v>
      </c>
      <c r="AA16" s="1884" t="s">
        <v>4968</v>
      </c>
      <c r="AB16" s="1884" t="s">
        <v>4969</v>
      </c>
      <c r="AC16" s="1884" t="s">
        <v>91</v>
      </c>
      <c r="AD16" s="1884" t="s">
        <v>91</v>
      </c>
      <c r="AE16" s="1884" t="s">
        <v>91</v>
      </c>
      <c r="AF16" s="1884" t="s">
        <v>91</v>
      </c>
      <c r="AG16" s="1884" t="s">
        <v>4970</v>
      </c>
      <c r="AI16" s="1884" t="s">
        <v>2236</v>
      </c>
      <c r="AJ16" s="1884" t="s">
        <v>91</v>
      </c>
      <c r="AK16" s="1884" t="s">
        <v>5596</v>
      </c>
      <c r="AL16" s="1884" t="s">
        <v>5597</v>
      </c>
      <c r="AM16" s="1884" t="s">
        <v>5598</v>
      </c>
      <c r="AN16" s="1884" t="s">
        <v>5599</v>
      </c>
      <c r="AO16" s="1884" t="s">
        <v>5600</v>
      </c>
      <c r="AP16" s="1884" t="s">
        <v>5601</v>
      </c>
      <c r="AQ16" s="1884" t="s">
        <v>5602</v>
      </c>
      <c r="AR16" s="1884" t="s">
        <v>5603</v>
      </c>
      <c r="AS16" s="1884" t="s">
        <v>91</v>
      </c>
    </row>
    <row r="17" spans="1:45" x14ac:dyDescent="0.3">
      <c r="A17" s="1884" t="s">
        <v>4608</v>
      </c>
      <c r="B17" s="1884" t="s">
        <v>4570</v>
      </c>
      <c r="C17" s="1884" t="s">
        <v>4557</v>
      </c>
      <c r="D17" s="1884" t="s">
        <v>4557</v>
      </c>
      <c r="E17" s="1884" t="s">
        <v>4571</v>
      </c>
      <c r="F17" s="1884" t="s">
        <v>91</v>
      </c>
      <c r="G17" s="1884" t="s">
        <v>91</v>
      </c>
      <c r="H17" s="1884" t="s">
        <v>91</v>
      </c>
      <c r="I17" s="1884" t="s">
        <v>91</v>
      </c>
      <c r="J17" s="1884" t="s">
        <v>3236</v>
      </c>
      <c r="L17" s="1884" t="s">
        <v>4955</v>
      </c>
      <c r="M17" s="1884" t="s">
        <v>4956</v>
      </c>
      <c r="N17" s="1884" t="s">
        <v>4957</v>
      </c>
      <c r="O17" s="1884" t="s">
        <v>4958</v>
      </c>
      <c r="P17" s="1884" t="s">
        <v>91</v>
      </c>
      <c r="Q17" s="1884" t="s">
        <v>4960</v>
      </c>
      <c r="R17" s="1884" t="s">
        <v>4961</v>
      </c>
      <c r="S17" s="1884" t="s">
        <v>4962</v>
      </c>
      <c r="T17" s="1884" t="s">
        <v>91</v>
      </c>
      <c r="U17" s="1884" t="s">
        <v>4963</v>
      </c>
      <c r="V17" s="1884" t="s">
        <v>91</v>
      </c>
      <c r="W17" s="1884" t="s">
        <v>4964</v>
      </c>
      <c r="X17" s="1884" t="s">
        <v>4965</v>
      </c>
      <c r="Y17" s="1884" t="s">
        <v>4966</v>
      </c>
      <c r="Z17" s="1884" t="s">
        <v>4967</v>
      </c>
      <c r="AA17" s="1884" t="s">
        <v>4968</v>
      </c>
      <c r="AB17" s="1884" t="s">
        <v>5047</v>
      </c>
      <c r="AC17" s="1884" t="s">
        <v>5048</v>
      </c>
      <c r="AD17" s="1884" t="s">
        <v>91</v>
      </c>
      <c r="AE17" s="1884" t="s">
        <v>91</v>
      </c>
      <c r="AF17" s="1884" t="s">
        <v>91</v>
      </c>
      <c r="AG17" s="1884" t="s">
        <v>4970</v>
      </c>
      <c r="AI17" s="1884" t="s">
        <v>3236</v>
      </c>
      <c r="AJ17" s="1884" t="s">
        <v>91</v>
      </c>
      <c r="AK17" s="1884" t="s">
        <v>5596</v>
      </c>
      <c r="AL17" s="1884" t="s">
        <v>5597</v>
      </c>
      <c r="AM17" s="1884" t="s">
        <v>5598</v>
      </c>
      <c r="AN17" s="1884" t="s">
        <v>5599</v>
      </c>
      <c r="AO17" s="1884" t="s">
        <v>5600</v>
      </c>
      <c r="AP17" s="1884" t="s">
        <v>5601</v>
      </c>
      <c r="AQ17" s="1884" t="s">
        <v>5602</v>
      </c>
      <c r="AR17" s="1884" t="s">
        <v>5603</v>
      </c>
      <c r="AS17" s="1884" t="s">
        <v>91</v>
      </c>
    </row>
    <row r="18" spans="1:45" x14ac:dyDescent="0.3">
      <c r="A18" s="1884" t="s">
        <v>4609</v>
      </c>
      <c r="B18" s="1884" t="s">
        <v>4610</v>
      </c>
      <c r="C18" s="1884" t="s">
        <v>4557</v>
      </c>
      <c r="D18" s="1884" t="s">
        <v>91</v>
      </c>
      <c r="E18" s="1884" t="s">
        <v>91</v>
      </c>
      <c r="F18" s="1884" t="s">
        <v>91</v>
      </c>
      <c r="G18" s="1884" t="s">
        <v>91</v>
      </c>
      <c r="H18" s="1884" t="s">
        <v>91</v>
      </c>
      <c r="I18" s="1884" t="s">
        <v>91</v>
      </c>
      <c r="J18" s="1884" t="s">
        <v>3138</v>
      </c>
      <c r="L18" s="1884" t="s">
        <v>5049</v>
      </c>
      <c r="M18" s="1884" t="s">
        <v>5050</v>
      </c>
      <c r="N18" s="1884" t="s">
        <v>5051</v>
      </c>
      <c r="O18" s="1884" t="s">
        <v>5052</v>
      </c>
      <c r="P18" s="1884" t="s">
        <v>91</v>
      </c>
      <c r="Q18" s="1884" t="s">
        <v>5053</v>
      </c>
      <c r="R18" s="1884" t="s">
        <v>5054</v>
      </c>
      <c r="S18" s="1884" t="s">
        <v>5055</v>
      </c>
      <c r="T18" s="1884" t="s">
        <v>91</v>
      </c>
      <c r="U18" s="1884" t="s">
        <v>5056</v>
      </c>
      <c r="V18" s="1884" t="s">
        <v>91</v>
      </c>
      <c r="W18" s="1884" t="s">
        <v>5057</v>
      </c>
      <c r="X18" s="1884" t="s">
        <v>5058</v>
      </c>
      <c r="Y18" s="1884" t="s">
        <v>5059</v>
      </c>
      <c r="Z18" s="1884" t="s">
        <v>5060</v>
      </c>
      <c r="AA18" s="1884" t="s">
        <v>5061</v>
      </c>
      <c r="AB18" s="1884" t="s">
        <v>91</v>
      </c>
      <c r="AC18" s="1884" t="s">
        <v>91</v>
      </c>
      <c r="AD18" s="1884" t="s">
        <v>91</v>
      </c>
      <c r="AE18" s="1884" t="s">
        <v>91</v>
      </c>
      <c r="AF18" s="1884" t="s">
        <v>91</v>
      </c>
      <c r="AG18" s="1884" t="s">
        <v>5062</v>
      </c>
      <c r="AI18" s="1884" t="s">
        <v>3138</v>
      </c>
      <c r="AJ18" s="1884" t="s">
        <v>91</v>
      </c>
      <c r="AK18" s="1884" t="s">
        <v>91</v>
      </c>
      <c r="AL18" s="1884" t="s">
        <v>5619</v>
      </c>
      <c r="AM18" s="1884" t="s">
        <v>5620</v>
      </c>
      <c r="AN18" s="1884" t="s">
        <v>5621</v>
      </c>
      <c r="AO18" s="1884" t="s">
        <v>5622</v>
      </c>
      <c r="AP18" s="1884" t="s">
        <v>5623</v>
      </c>
      <c r="AQ18" s="1884" t="s">
        <v>5624</v>
      </c>
      <c r="AR18" s="1884" t="s">
        <v>5625</v>
      </c>
      <c r="AS18" s="1884" t="s">
        <v>5626</v>
      </c>
    </row>
    <row r="19" spans="1:45" x14ac:dyDescent="0.3">
      <c r="A19" s="1884" t="s">
        <v>4611</v>
      </c>
      <c r="B19" s="1884" t="s">
        <v>4554</v>
      </c>
      <c r="C19" s="1884" t="s">
        <v>4556</v>
      </c>
      <c r="D19" s="1884" t="s">
        <v>4557</v>
      </c>
      <c r="E19" s="1884" t="s">
        <v>91</v>
      </c>
      <c r="F19" s="1884" t="s">
        <v>4588</v>
      </c>
      <c r="G19" s="1884" t="s">
        <v>3472</v>
      </c>
      <c r="H19" s="1884" t="s">
        <v>4612</v>
      </c>
      <c r="I19" s="1884" t="s">
        <v>91</v>
      </c>
      <c r="J19" s="1884" t="s">
        <v>3241</v>
      </c>
      <c r="L19" s="1884" t="s">
        <v>4907</v>
      </c>
      <c r="M19" s="1884" t="s">
        <v>4908</v>
      </c>
      <c r="N19" s="1884" t="s">
        <v>4909</v>
      </c>
      <c r="O19" s="1884" t="s">
        <v>4910</v>
      </c>
      <c r="P19" s="1884" t="s">
        <v>91</v>
      </c>
      <c r="Q19" s="1884" t="s">
        <v>4912</v>
      </c>
      <c r="R19" s="1884" t="s">
        <v>4913</v>
      </c>
      <c r="S19" s="1884" t="s">
        <v>4914</v>
      </c>
      <c r="T19" s="1884" t="s">
        <v>91</v>
      </c>
      <c r="U19" s="1884" t="s">
        <v>4915</v>
      </c>
      <c r="V19" s="1884" t="s">
        <v>91</v>
      </c>
      <c r="W19" s="1884" t="s">
        <v>4916</v>
      </c>
      <c r="X19" s="1884" t="s">
        <v>4917</v>
      </c>
      <c r="Y19" s="1884" t="s">
        <v>4918</v>
      </c>
      <c r="Z19" s="1884" t="s">
        <v>4919</v>
      </c>
      <c r="AA19" s="1884" t="s">
        <v>4920</v>
      </c>
      <c r="AB19" s="1884" t="s">
        <v>5063</v>
      </c>
      <c r="AC19" s="1884" t="s">
        <v>4985</v>
      </c>
      <c r="AD19" s="1884" t="s">
        <v>91</v>
      </c>
      <c r="AE19" s="1884" t="s">
        <v>91</v>
      </c>
      <c r="AF19" s="1884" t="s">
        <v>91</v>
      </c>
      <c r="AG19" s="1884" t="s">
        <v>4923</v>
      </c>
      <c r="AI19" s="1884" t="s">
        <v>3241</v>
      </c>
      <c r="AJ19" s="1884" t="s">
        <v>91</v>
      </c>
      <c r="AK19" s="1884" t="s">
        <v>5576</v>
      </c>
      <c r="AL19" s="1884" t="s">
        <v>5577</v>
      </c>
      <c r="AM19" s="1884" t="s">
        <v>5578</v>
      </c>
      <c r="AN19" s="1884" t="s">
        <v>5579</v>
      </c>
      <c r="AO19" s="1884" t="s">
        <v>5580</v>
      </c>
      <c r="AP19" s="1884" t="s">
        <v>5581</v>
      </c>
      <c r="AQ19" s="1884" t="s">
        <v>91</v>
      </c>
      <c r="AR19" s="1884" t="s">
        <v>91</v>
      </c>
      <c r="AS19" s="1884" t="s">
        <v>91</v>
      </c>
    </row>
    <row r="20" spans="1:45" x14ac:dyDescent="0.3">
      <c r="A20" s="1884" t="s">
        <v>4613</v>
      </c>
      <c r="B20" s="1884" t="s">
        <v>4554</v>
      </c>
      <c r="C20" s="1884" t="s">
        <v>4557</v>
      </c>
      <c r="D20" s="1884" t="s">
        <v>4614</v>
      </c>
      <c r="E20" s="1884" t="s">
        <v>4615</v>
      </c>
      <c r="F20" s="1884" t="s">
        <v>91</v>
      </c>
      <c r="G20" s="1884" t="s">
        <v>91</v>
      </c>
      <c r="H20" s="1884" t="s">
        <v>91</v>
      </c>
      <c r="I20" s="1884" t="s">
        <v>91</v>
      </c>
      <c r="J20" s="1884" t="s">
        <v>3244</v>
      </c>
      <c r="L20" s="1884" t="s">
        <v>4907</v>
      </c>
      <c r="M20" s="1884" t="s">
        <v>4908</v>
      </c>
      <c r="N20" s="1884" t="s">
        <v>4909</v>
      </c>
      <c r="O20" s="1884" t="s">
        <v>4910</v>
      </c>
      <c r="P20" s="1884" t="s">
        <v>91</v>
      </c>
      <c r="Q20" s="1884" t="s">
        <v>4912</v>
      </c>
      <c r="R20" s="1884" t="s">
        <v>4913</v>
      </c>
      <c r="S20" s="1884" t="s">
        <v>4914</v>
      </c>
      <c r="T20" s="1884" t="s">
        <v>91</v>
      </c>
      <c r="U20" s="1884" t="s">
        <v>4915</v>
      </c>
      <c r="V20" s="1884" t="s">
        <v>91</v>
      </c>
      <c r="W20" s="1884" t="s">
        <v>4984</v>
      </c>
      <c r="X20" s="1884" t="s">
        <v>4917</v>
      </c>
      <c r="Y20" s="1884" t="s">
        <v>5064</v>
      </c>
      <c r="Z20" s="1884" t="s">
        <v>4919</v>
      </c>
      <c r="AA20" s="1884" t="s">
        <v>4920</v>
      </c>
      <c r="AB20" s="1884" t="s">
        <v>91</v>
      </c>
      <c r="AC20" s="1884" t="s">
        <v>5065</v>
      </c>
      <c r="AD20" s="1884" t="s">
        <v>91</v>
      </c>
      <c r="AE20" s="1884" t="s">
        <v>91</v>
      </c>
      <c r="AF20" s="1884" t="s">
        <v>91</v>
      </c>
      <c r="AG20" s="1884" t="s">
        <v>4923</v>
      </c>
      <c r="AI20" s="1884" t="s">
        <v>3244</v>
      </c>
      <c r="AJ20" s="1884" t="s">
        <v>91</v>
      </c>
      <c r="AK20" s="1884" t="s">
        <v>5576</v>
      </c>
      <c r="AL20" s="1884" t="s">
        <v>5577</v>
      </c>
      <c r="AM20" s="1884" t="s">
        <v>5578</v>
      </c>
      <c r="AN20" s="1884" t="s">
        <v>5579</v>
      </c>
      <c r="AO20" s="1884" t="s">
        <v>5580</v>
      </c>
      <c r="AP20" s="1884" t="s">
        <v>5627</v>
      </c>
      <c r="AQ20" s="1884" t="s">
        <v>5617</v>
      </c>
      <c r="AR20" s="1884" t="s">
        <v>5618</v>
      </c>
      <c r="AS20" s="1884" t="s">
        <v>91</v>
      </c>
    </row>
    <row r="21" spans="1:45" x14ac:dyDescent="0.3">
      <c r="A21" s="1884" t="s">
        <v>4616</v>
      </c>
      <c r="B21" s="1884" t="s">
        <v>4554</v>
      </c>
      <c r="C21" s="1884" t="s">
        <v>4557</v>
      </c>
      <c r="D21" s="1884" t="s">
        <v>4617</v>
      </c>
      <c r="E21" s="1884" t="s">
        <v>91</v>
      </c>
      <c r="F21" s="1884" t="s">
        <v>91</v>
      </c>
      <c r="G21" s="1884" t="s">
        <v>91</v>
      </c>
      <c r="H21" s="1884" t="s">
        <v>91</v>
      </c>
      <c r="I21" s="1884" t="s">
        <v>91</v>
      </c>
      <c r="J21" s="1884" t="s">
        <v>3247</v>
      </c>
      <c r="L21" s="1884" t="s">
        <v>4907</v>
      </c>
      <c r="M21" s="1884" t="s">
        <v>4908</v>
      </c>
      <c r="N21" s="1884" t="s">
        <v>4909</v>
      </c>
      <c r="O21" s="1884" t="s">
        <v>4910</v>
      </c>
      <c r="P21" s="1884" t="s">
        <v>91</v>
      </c>
      <c r="Q21" s="1884" t="s">
        <v>4912</v>
      </c>
      <c r="R21" s="1884" t="s">
        <v>4913</v>
      </c>
      <c r="S21" s="1884" t="s">
        <v>4914</v>
      </c>
      <c r="T21" s="1884" t="s">
        <v>91</v>
      </c>
      <c r="U21" s="1884" t="s">
        <v>4915</v>
      </c>
      <c r="V21" s="1884" t="s">
        <v>91</v>
      </c>
      <c r="W21" s="1884" t="s">
        <v>4984</v>
      </c>
      <c r="X21" s="1884" t="s">
        <v>4917</v>
      </c>
      <c r="Y21" s="1884" t="s">
        <v>4918</v>
      </c>
      <c r="Z21" s="1884" t="s">
        <v>4919</v>
      </c>
      <c r="AA21" s="1884" t="s">
        <v>4920</v>
      </c>
      <c r="AB21" s="1884" t="s">
        <v>91</v>
      </c>
      <c r="AC21" s="1884" t="s">
        <v>5066</v>
      </c>
      <c r="AD21" s="1884" t="s">
        <v>91</v>
      </c>
      <c r="AE21" s="1884" t="s">
        <v>91</v>
      </c>
      <c r="AF21" s="1884" t="s">
        <v>91</v>
      </c>
      <c r="AG21" s="1884" t="s">
        <v>4923</v>
      </c>
      <c r="AI21" s="1884" t="s">
        <v>3247</v>
      </c>
      <c r="AJ21" s="1884" t="s">
        <v>91</v>
      </c>
      <c r="AK21" s="1884" t="s">
        <v>5576</v>
      </c>
      <c r="AL21" s="1884" t="s">
        <v>5577</v>
      </c>
      <c r="AM21" s="1884" t="s">
        <v>5578</v>
      </c>
      <c r="AN21" s="1884" t="s">
        <v>5579</v>
      </c>
      <c r="AO21" s="1884" t="s">
        <v>5580</v>
      </c>
      <c r="AP21" s="1884" t="s">
        <v>4567</v>
      </c>
      <c r="AQ21" s="1884" t="s">
        <v>5617</v>
      </c>
      <c r="AR21" s="1884" t="s">
        <v>5618</v>
      </c>
      <c r="AS21" s="1884" t="s">
        <v>91</v>
      </c>
    </row>
    <row r="22" spans="1:45" x14ac:dyDescent="0.3">
      <c r="A22" s="1884" t="s">
        <v>4618</v>
      </c>
      <c r="B22" s="1884" t="s">
        <v>4554</v>
      </c>
      <c r="C22" s="1884" t="s">
        <v>4557</v>
      </c>
      <c r="D22" s="1884" t="s">
        <v>4619</v>
      </c>
      <c r="E22" s="1884" t="s">
        <v>4620</v>
      </c>
      <c r="F22" s="1884" t="s">
        <v>91</v>
      </c>
      <c r="G22" s="1884" t="s">
        <v>91</v>
      </c>
      <c r="H22" s="1884" t="s">
        <v>91</v>
      </c>
      <c r="I22" s="1884" t="s">
        <v>91</v>
      </c>
      <c r="J22" s="1884" t="s">
        <v>3217</v>
      </c>
      <c r="L22" s="1884" t="s">
        <v>4907</v>
      </c>
      <c r="M22" s="1884" t="s">
        <v>4908</v>
      </c>
      <c r="N22" s="1884" t="s">
        <v>4909</v>
      </c>
      <c r="O22" s="1884" t="s">
        <v>4910</v>
      </c>
      <c r="P22" s="1884" t="s">
        <v>4911</v>
      </c>
      <c r="Q22" s="1884" t="s">
        <v>4912</v>
      </c>
      <c r="R22" s="1884" t="s">
        <v>4913</v>
      </c>
      <c r="S22" s="1884" t="s">
        <v>4914</v>
      </c>
      <c r="T22" s="1884" t="s">
        <v>91</v>
      </c>
      <c r="U22" s="1884" t="s">
        <v>4915</v>
      </c>
      <c r="V22" s="1884" t="s">
        <v>91</v>
      </c>
      <c r="W22" s="1884" t="s">
        <v>4984</v>
      </c>
      <c r="X22" s="1884" t="s">
        <v>4917</v>
      </c>
      <c r="Y22" s="1884" t="s">
        <v>4918</v>
      </c>
      <c r="Z22" s="1884" t="s">
        <v>4919</v>
      </c>
      <c r="AA22" s="1884" t="s">
        <v>4920</v>
      </c>
      <c r="AB22" s="1884" t="s">
        <v>91</v>
      </c>
      <c r="AC22" s="1884" t="s">
        <v>91</v>
      </c>
      <c r="AD22" s="1884" t="s">
        <v>91</v>
      </c>
      <c r="AE22" s="1884" t="s">
        <v>91</v>
      </c>
      <c r="AF22" s="1884" t="s">
        <v>91</v>
      </c>
      <c r="AG22" s="1884" t="s">
        <v>4923</v>
      </c>
      <c r="AI22" s="1884" t="s">
        <v>3217</v>
      </c>
      <c r="AJ22" s="1884" t="s">
        <v>91</v>
      </c>
      <c r="AK22" s="1884" t="s">
        <v>5576</v>
      </c>
      <c r="AL22" s="1884" t="s">
        <v>5577</v>
      </c>
      <c r="AM22" s="1884" t="s">
        <v>5578</v>
      </c>
      <c r="AN22" s="1884" t="s">
        <v>5579</v>
      </c>
      <c r="AO22" s="1884" t="s">
        <v>5580</v>
      </c>
      <c r="AP22" s="1884" t="s">
        <v>4567</v>
      </c>
      <c r="AQ22" s="1884" t="s">
        <v>91</v>
      </c>
      <c r="AR22" s="1884" t="s">
        <v>91</v>
      </c>
      <c r="AS22" s="1884" t="s">
        <v>91</v>
      </c>
    </row>
    <row r="23" spans="1:45" x14ac:dyDescent="0.3">
      <c r="A23" s="1884" t="s">
        <v>4621</v>
      </c>
      <c r="B23" s="1884" t="s">
        <v>4570</v>
      </c>
      <c r="C23" s="1884" t="s">
        <v>4557</v>
      </c>
      <c r="D23" s="1884" t="s">
        <v>91</v>
      </c>
      <c r="E23" s="1884" t="s">
        <v>91</v>
      </c>
      <c r="F23" s="1884" t="s">
        <v>4572</v>
      </c>
      <c r="G23" s="1884" t="s">
        <v>3472</v>
      </c>
      <c r="H23" s="1884" t="s">
        <v>4622</v>
      </c>
      <c r="I23" s="1884" t="s">
        <v>91</v>
      </c>
      <c r="J23" s="1884" t="s">
        <v>3218</v>
      </c>
      <c r="L23" s="1884" t="s">
        <v>4955</v>
      </c>
      <c r="M23" s="1884" t="s">
        <v>4956</v>
      </c>
      <c r="N23" s="1884" t="s">
        <v>4957</v>
      </c>
      <c r="O23" s="1884" t="s">
        <v>4958</v>
      </c>
      <c r="P23" s="1884" t="s">
        <v>91</v>
      </c>
      <c r="Q23" s="1884" t="s">
        <v>4976</v>
      </c>
      <c r="R23" s="1884" t="s">
        <v>4977</v>
      </c>
      <c r="S23" s="1884" t="s">
        <v>4978</v>
      </c>
      <c r="T23" s="1884" t="s">
        <v>91</v>
      </c>
      <c r="U23" s="1884" t="s">
        <v>4963</v>
      </c>
      <c r="V23" s="1884" t="s">
        <v>91</v>
      </c>
      <c r="W23" s="1884" t="s">
        <v>4964</v>
      </c>
      <c r="X23" s="1884" t="s">
        <v>4965</v>
      </c>
      <c r="Y23" s="1884" t="s">
        <v>5067</v>
      </c>
      <c r="Z23" s="1884" t="s">
        <v>4980</v>
      </c>
      <c r="AA23" s="1884" t="s">
        <v>4981</v>
      </c>
      <c r="AB23" s="1884" t="s">
        <v>91</v>
      </c>
      <c r="AC23" s="1884" t="s">
        <v>91</v>
      </c>
      <c r="AD23" s="1884" t="s">
        <v>91</v>
      </c>
      <c r="AE23" s="1884" t="s">
        <v>91</v>
      </c>
      <c r="AF23" s="1884" t="s">
        <v>91</v>
      </c>
      <c r="AG23" s="1884" t="s">
        <v>4970</v>
      </c>
      <c r="AI23" s="1884" t="s">
        <v>3218</v>
      </c>
      <c r="AJ23" s="1884" t="s">
        <v>91</v>
      </c>
      <c r="AK23" s="1884" t="s">
        <v>5596</v>
      </c>
      <c r="AL23" s="1884" t="s">
        <v>5597</v>
      </c>
      <c r="AM23" s="1884" t="s">
        <v>91</v>
      </c>
      <c r="AN23" s="1884" t="s">
        <v>5599</v>
      </c>
      <c r="AO23" s="1884" t="s">
        <v>91</v>
      </c>
      <c r="AP23" s="1884" t="s">
        <v>5601</v>
      </c>
      <c r="AQ23" s="1884" t="s">
        <v>5602</v>
      </c>
      <c r="AR23" s="1884" t="s">
        <v>5603</v>
      </c>
      <c r="AS23" s="1884" t="s">
        <v>91</v>
      </c>
    </row>
    <row r="24" spans="1:45" x14ac:dyDescent="0.3">
      <c r="A24" s="1884" t="s">
        <v>4623</v>
      </c>
      <c r="B24" s="1884" t="s">
        <v>4570</v>
      </c>
      <c r="C24" s="1884" t="s">
        <v>4557</v>
      </c>
      <c r="D24" s="1884" t="s">
        <v>4624</v>
      </c>
      <c r="E24" s="1884" t="s">
        <v>4571</v>
      </c>
      <c r="F24" s="1884" t="s">
        <v>91</v>
      </c>
      <c r="G24" s="1884" t="s">
        <v>91</v>
      </c>
      <c r="H24" s="1884" t="s">
        <v>91</v>
      </c>
      <c r="I24" s="1884" t="s">
        <v>91</v>
      </c>
      <c r="J24" s="1884" t="s">
        <v>3219</v>
      </c>
      <c r="L24" s="1884" t="s">
        <v>5068</v>
      </c>
      <c r="M24" s="1884" t="s">
        <v>5069</v>
      </c>
      <c r="N24" s="1884" t="s">
        <v>5070</v>
      </c>
      <c r="O24" s="1884" t="s">
        <v>5071</v>
      </c>
      <c r="P24" s="1884" t="s">
        <v>91</v>
      </c>
      <c r="Q24" s="1884" t="s">
        <v>5072</v>
      </c>
      <c r="R24" s="1884" t="s">
        <v>5073</v>
      </c>
      <c r="S24" s="1884" t="s">
        <v>5074</v>
      </c>
      <c r="T24" s="1884" t="s">
        <v>91</v>
      </c>
      <c r="U24" s="1884" t="s">
        <v>5075</v>
      </c>
      <c r="V24" s="1884" t="s">
        <v>91</v>
      </c>
      <c r="W24" s="1884" t="s">
        <v>5076</v>
      </c>
      <c r="X24" s="1884" t="s">
        <v>5077</v>
      </c>
      <c r="Y24" s="1884" t="s">
        <v>5078</v>
      </c>
      <c r="Z24" s="1884" t="s">
        <v>5079</v>
      </c>
      <c r="AA24" s="1884" t="s">
        <v>5080</v>
      </c>
      <c r="AB24" s="1884" t="s">
        <v>5081</v>
      </c>
      <c r="AC24" s="1884" t="s">
        <v>5082</v>
      </c>
      <c r="AD24" s="1884" t="s">
        <v>91</v>
      </c>
      <c r="AE24" s="1884" t="s">
        <v>91</v>
      </c>
      <c r="AF24" s="1884" t="s">
        <v>91</v>
      </c>
      <c r="AG24" s="1884" t="s">
        <v>5083</v>
      </c>
      <c r="AI24" s="1884" t="s">
        <v>3219</v>
      </c>
      <c r="AJ24" s="1884" t="s">
        <v>91</v>
      </c>
      <c r="AK24" s="1884" t="s">
        <v>5596</v>
      </c>
      <c r="AL24" s="1884" t="s">
        <v>5597</v>
      </c>
      <c r="AM24" s="1884" t="s">
        <v>5598</v>
      </c>
      <c r="AN24" s="1884" t="s">
        <v>5599</v>
      </c>
      <c r="AO24" s="1884" t="s">
        <v>5600</v>
      </c>
      <c r="AP24" s="1884" t="s">
        <v>5601</v>
      </c>
      <c r="AQ24" s="1884" t="s">
        <v>5602</v>
      </c>
      <c r="AR24" s="1884" t="s">
        <v>5603</v>
      </c>
      <c r="AS24" s="1884" t="s">
        <v>91</v>
      </c>
    </row>
    <row r="25" spans="1:45" x14ac:dyDescent="0.3">
      <c r="A25" s="1884" t="s">
        <v>4625</v>
      </c>
      <c r="B25" s="1884" t="s">
        <v>4570</v>
      </c>
      <c r="C25" s="1884" t="s">
        <v>4626</v>
      </c>
      <c r="D25" s="1884" t="s">
        <v>4556</v>
      </c>
      <c r="E25" s="1884" t="s">
        <v>4627</v>
      </c>
      <c r="F25" s="1884" t="s">
        <v>91</v>
      </c>
      <c r="G25" s="1884" t="s">
        <v>91</v>
      </c>
      <c r="H25" s="1884" t="s">
        <v>91</v>
      </c>
      <c r="I25" s="1884" t="s">
        <v>91</v>
      </c>
      <c r="J25" s="1884" t="s">
        <v>3220</v>
      </c>
      <c r="L25" s="1884" t="s">
        <v>5084</v>
      </c>
      <c r="M25" s="1884" t="s">
        <v>5085</v>
      </c>
      <c r="N25" s="1884" t="s">
        <v>5086</v>
      </c>
      <c r="O25" s="1884" t="s">
        <v>5087</v>
      </c>
      <c r="P25" s="1884" t="s">
        <v>91</v>
      </c>
      <c r="Q25" s="1884" t="s">
        <v>5088</v>
      </c>
      <c r="R25" s="1884" t="s">
        <v>5089</v>
      </c>
      <c r="S25" s="1884" t="s">
        <v>5090</v>
      </c>
      <c r="T25" s="1884" t="s">
        <v>91</v>
      </c>
      <c r="U25" s="1884" t="s">
        <v>5091</v>
      </c>
      <c r="V25" s="1884" t="s">
        <v>91</v>
      </c>
      <c r="W25" s="1884" t="s">
        <v>5092</v>
      </c>
      <c r="X25" s="1884" t="s">
        <v>5093</v>
      </c>
      <c r="Y25" s="1884" t="s">
        <v>5094</v>
      </c>
      <c r="Z25" s="1884" t="s">
        <v>5095</v>
      </c>
      <c r="AA25" s="1884" t="s">
        <v>5096</v>
      </c>
      <c r="AB25" s="1884" t="s">
        <v>5097</v>
      </c>
      <c r="AC25" s="1884" t="s">
        <v>5098</v>
      </c>
      <c r="AD25" s="1884" t="s">
        <v>91</v>
      </c>
      <c r="AE25" s="1884" t="s">
        <v>91</v>
      </c>
      <c r="AF25" s="1884" t="s">
        <v>91</v>
      </c>
      <c r="AG25" s="1884" t="s">
        <v>5099</v>
      </c>
      <c r="AI25" s="1884" t="s">
        <v>3220</v>
      </c>
      <c r="AJ25" s="1884" t="s">
        <v>91</v>
      </c>
      <c r="AK25" s="1884" t="s">
        <v>91</v>
      </c>
      <c r="AL25" s="1884" t="s">
        <v>5577</v>
      </c>
      <c r="AM25" s="1884" t="s">
        <v>5578</v>
      </c>
      <c r="AN25" s="1884" t="s">
        <v>5579</v>
      </c>
      <c r="AO25" s="1884" t="s">
        <v>5580</v>
      </c>
      <c r="AP25" s="1884" t="s">
        <v>5581</v>
      </c>
      <c r="AQ25" s="1884" t="s">
        <v>5617</v>
      </c>
      <c r="AR25" s="1884" t="s">
        <v>5618</v>
      </c>
      <c r="AS25" s="1884" t="s">
        <v>91</v>
      </c>
    </row>
    <row r="26" spans="1:45" x14ac:dyDescent="0.3">
      <c r="A26" s="1884" t="s">
        <v>4628</v>
      </c>
      <c r="B26" s="1884" t="s">
        <v>4570</v>
      </c>
      <c r="C26" s="1884" t="s">
        <v>4571</v>
      </c>
      <c r="D26" s="1884" t="s">
        <v>4557</v>
      </c>
      <c r="E26" s="1884" t="s">
        <v>91</v>
      </c>
      <c r="F26" s="1884" t="s">
        <v>4572</v>
      </c>
      <c r="G26" s="1884" t="s">
        <v>3472</v>
      </c>
      <c r="H26" s="1884" t="s">
        <v>4629</v>
      </c>
      <c r="I26" s="1884" t="s">
        <v>91</v>
      </c>
      <c r="J26" s="1884" t="s">
        <v>3221</v>
      </c>
      <c r="L26" s="1884" t="s">
        <v>4955</v>
      </c>
      <c r="M26" s="1884" t="s">
        <v>4956</v>
      </c>
      <c r="N26" s="1884" t="s">
        <v>4957</v>
      </c>
      <c r="O26" s="1884" t="s">
        <v>4958</v>
      </c>
      <c r="P26" s="1884" t="s">
        <v>91</v>
      </c>
      <c r="Q26" s="1884" t="s">
        <v>4960</v>
      </c>
      <c r="R26" s="1884" t="s">
        <v>4961</v>
      </c>
      <c r="S26" s="1884" t="s">
        <v>4962</v>
      </c>
      <c r="T26" s="1884" t="s">
        <v>91</v>
      </c>
      <c r="U26" s="1884" t="s">
        <v>4963</v>
      </c>
      <c r="V26" s="1884" t="s">
        <v>91</v>
      </c>
      <c r="W26" s="1884" t="s">
        <v>4964</v>
      </c>
      <c r="X26" s="1884" t="s">
        <v>4965</v>
      </c>
      <c r="Y26" s="1884" t="s">
        <v>4966</v>
      </c>
      <c r="Z26" s="1884" t="s">
        <v>4967</v>
      </c>
      <c r="AA26" s="1884" t="s">
        <v>4968</v>
      </c>
      <c r="AB26" s="1884" t="s">
        <v>5100</v>
      </c>
      <c r="AC26" s="1884" t="s">
        <v>5048</v>
      </c>
      <c r="AD26" s="1884" t="s">
        <v>91</v>
      </c>
      <c r="AE26" s="1884" t="s">
        <v>91</v>
      </c>
      <c r="AF26" s="1884" t="s">
        <v>91</v>
      </c>
      <c r="AG26" s="1884" t="s">
        <v>4970</v>
      </c>
      <c r="AI26" s="1884" t="s">
        <v>3221</v>
      </c>
      <c r="AJ26" s="1884" t="s">
        <v>91</v>
      </c>
      <c r="AK26" s="1884" t="s">
        <v>5596</v>
      </c>
      <c r="AL26" s="1884" t="s">
        <v>5597</v>
      </c>
      <c r="AM26" s="1884" t="s">
        <v>5598</v>
      </c>
      <c r="AN26" s="1884" t="s">
        <v>5599</v>
      </c>
      <c r="AO26" s="1884" t="s">
        <v>5600</v>
      </c>
      <c r="AP26" s="1884" t="s">
        <v>5601</v>
      </c>
      <c r="AQ26" s="1884" t="s">
        <v>5602</v>
      </c>
      <c r="AR26" s="1884" t="s">
        <v>5603</v>
      </c>
      <c r="AS26" s="1884" t="s">
        <v>91</v>
      </c>
    </row>
    <row r="27" spans="1:45" x14ac:dyDescent="0.3">
      <c r="A27" s="1884" t="s">
        <v>4630</v>
      </c>
      <c r="B27" s="1884" t="s">
        <v>4557</v>
      </c>
      <c r="C27" s="1884" t="s">
        <v>4631</v>
      </c>
      <c r="D27" s="1884" t="s">
        <v>91</v>
      </c>
      <c r="E27" s="1884" t="s">
        <v>91</v>
      </c>
      <c r="F27" s="1884" t="s">
        <v>4632</v>
      </c>
      <c r="G27" s="1884" t="s">
        <v>4574</v>
      </c>
      <c r="H27" s="1884" t="s">
        <v>4633</v>
      </c>
      <c r="I27" s="1884" t="s">
        <v>4632</v>
      </c>
      <c r="J27" s="1884" t="s">
        <v>3255</v>
      </c>
      <c r="L27" s="1884" t="s">
        <v>5101</v>
      </c>
      <c r="M27" s="1884" t="s">
        <v>5102</v>
      </c>
      <c r="N27" s="1884" t="s">
        <v>5103</v>
      </c>
      <c r="O27" s="1884" t="s">
        <v>5104</v>
      </c>
      <c r="P27" s="1884" t="s">
        <v>91</v>
      </c>
      <c r="Q27" s="1884" t="s">
        <v>5105</v>
      </c>
      <c r="R27" s="1884" t="s">
        <v>5106</v>
      </c>
      <c r="S27" s="1884" t="s">
        <v>5107</v>
      </c>
      <c r="T27" s="1884" t="s">
        <v>5108</v>
      </c>
      <c r="U27" s="1884" t="s">
        <v>5109</v>
      </c>
      <c r="V27" s="1884" t="s">
        <v>91</v>
      </c>
      <c r="W27" s="1884" t="s">
        <v>5110</v>
      </c>
      <c r="X27" s="1884" t="s">
        <v>5111</v>
      </c>
      <c r="Y27" s="1884" t="s">
        <v>5112</v>
      </c>
      <c r="Z27" s="1884" t="s">
        <v>5113</v>
      </c>
      <c r="AA27" s="1884" t="s">
        <v>5114</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4634</v>
      </c>
      <c r="B28" s="1884" t="s">
        <v>4635</v>
      </c>
      <c r="C28" s="1884" t="s">
        <v>4636</v>
      </c>
      <c r="D28" s="1884" t="s">
        <v>4637</v>
      </c>
      <c r="E28" s="1884" t="s">
        <v>4638</v>
      </c>
      <c r="F28" s="1884" t="s">
        <v>91</v>
      </c>
      <c r="G28" s="1884" t="s">
        <v>91</v>
      </c>
      <c r="H28" s="1884" t="s">
        <v>91</v>
      </c>
      <c r="I28" s="1884" t="s">
        <v>91</v>
      </c>
      <c r="J28" s="1884" t="s">
        <v>3258</v>
      </c>
      <c r="L28" s="1884" t="s">
        <v>5115</v>
      </c>
      <c r="M28" s="1884" t="s">
        <v>5116</v>
      </c>
      <c r="N28" s="1884" t="s">
        <v>5117</v>
      </c>
      <c r="O28" s="1884" t="s">
        <v>5118</v>
      </c>
      <c r="P28" s="1884" t="s">
        <v>91</v>
      </c>
      <c r="Q28" s="1884" t="s">
        <v>5119</v>
      </c>
      <c r="R28" s="1884" t="s">
        <v>5120</v>
      </c>
      <c r="S28" s="1884" t="s">
        <v>5121</v>
      </c>
      <c r="T28" s="1884" t="s">
        <v>91</v>
      </c>
      <c r="U28" s="1884" t="s">
        <v>5122</v>
      </c>
      <c r="V28" s="1884" t="s">
        <v>91</v>
      </c>
      <c r="W28" s="1884" t="s">
        <v>5123</v>
      </c>
      <c r="X28" s="1884" t="s">
        <v>5124</v>
      </c>
      <c r="Y28" s="1884" t="s">
        <v>5125</v>
      </c>
      <c r="Z28" s="1884" t="s">
        <v>5126</v>
      </c>
      <c r="AA28" s="1884" t="s">
        <v>5127</v>
      </c>
      <c r="AB28" s="1884" t="s">
        <v>91</v>
      </c>
      <c r="AC28" s="1884" t="s">
        <v>5128</v>
      </c>
      <c r="AD28" s="1884" t="s">
        <v>91</v>
      </c>
      <c r="AE28" s="1884" t="s">
        <v>91</v>
      </c>
      <c r="AF28" s="1884" t="s">
        <v>4953</v>
      </c>
      <c r="AG28" s="1884" t="s">
        <v>5129</v>
      </c>
      <c r="AI28" s="1884" t="s">
        <v>3258</v>
      </c>
      <c r="AJ28" s="1884" t="s">
        <v>91</v>
      </c>
      <c r="AK28" s="1884" t="s">
        <v>91</v>
      </c>
      <c r="AL28" s="1884" t="s">
        <v>5589</v>
      </c>
      <c r="AM28" s="1884" t="s">
        <v>5590</v>
      </c>
      <c r="AN28" s="1884" t="s">
        <v>5628</v>
      </c>
      <c r="AO28" s="1884" t="s">
        <v>5592</v>
      </c>
      <c r="AP28" s="1884" t="s">
        <v>5629</v>
      </c>
      <c r="AQ28" s="1884" t="s">
        <v>91</v>
      </c>
      <c r="AR28" s="1884" t="s">
        <v>91</v>
      </c>
      <c r="AS28" s="1884" t="s">
        <v>91</v>
      </c>
    </row>
    <row r="29" spans="1:45" x14ac:dyDescent="0.3">
      <c r="A29" s="1884" t="s">
        <v>4639</v>
      </c>
      <c r="B29" s="1884" t="s">
        <v>4554</v>
      </c>
      <c r="C29" s="1884" t="s">
        <v>4640</v>
      </c>
      <c r="D29" s="1884" t="s">
        <v>4641</v>
      </c>
      <c r="E29" s="1884" t="s">
        <v>4557</v>
      </c>
      <c r="F29" s="1884" t="s">
        <v>91</v>
      </c>
      <c r="G29" s="1884" t="s">
        <v>91</v>
      </c>
      <c r="H29" s="1884" t="s">
        <v>91</v>
      </c>
      <c r="I29" s="1884" t="s">
        <v>91</v>
      </c>
      <c r="J29" s="1884" t="s">
        <v>3222</v>
      </c>
      <c r="L29" s="1884" t="s">
        <v>4907</v>
      </c>
      <c r="M29" s="1884" t="s">
        <v>5130</v>
      </c>
      <c r="N29" s="1884" t="s">
        <v>5131</v>
      </c>
      <c r="O29" s="1884" t="s">
        <v>5132</v>
      </c>
      <c r="P29" s="1884" t="s">
        <v>91</v>
      </c>
      <c r="Q29" s="1884" t="s">
        <v>5133</v>
      </c>
      <c r="R29" s="1884" t="s">
        <v>5134</v>
      </c>
      <c r="S29" s="1884" t="s">
        <v>5135</v>
      </c>
      <c r="T29" s="1884" t="s">
        <v>91</v>
      </c>
      <c r="U29" s="1884" t="s">
        <v>4917</v>
      </c>
      <c r="V29" s="1884" t="s">
        <v>91</v>
      </c>
      <c r="W29" s="1884" t="s">
        <v>5136</v>
      </c>
      <c r="X29" s="1884" t="s">
        <v>5137</v>
      </c>
      <c r="Y29" s="1884" t="s">
        <v>5138</v>
      </c>
      <c r="Z29" s="1884" t="s">
        <v>5139</v>
      </c>
      <c r="AA29" s="1884" t="s">
        <v>5140</v>
      </c>
      <c r="AB29" s="1884" t="s">
        <v>5141</v>
      </c>
      <c r="AC29" s="1884" t="s">
        <v>91</v>
      </c>
      <c r="AD29" s="1884" t="s">
        <v>91</v>
      </c>
      <c r="AE29" s="1884" t="s">
        <v>91</v>
      </c>
      <c r="AF29" s="1884" t="s">
        <v>5142</v>
      </c>
      <c r="AG29" s="1884" t="s">
        <v>4923</v>
      </c>
      <c r="AI29" s="1884" t="s">
        <v>3222</v>
      </c>
      <c r="AJ29" s="1884" t="s">
        <v>91</v>
      </c>
      <c r="AK29" s="1884" t="s">
        <v>5630</v>
      </c>
      <c r="AL29" s="1884" t="s">
        <v>5631</v>
      </c>
      <c r="AM29" s="1884" t="s">
        <v>5632</v>
      </c>
      <c r="AN29" s="1884" t="s">
        <v>5591</v>
      </c>
      <c r="AO29" s="1884" t="s">
        <v>5592</v>
      </c>
      <c r="AP29" s="1884" t="s">
        <v>4567</v>
      </c>
      <c r="AQ29" s="1884" t="s">
        <v>5594</v>
      </c>
      <c r="AR29" s="1884" t="s">
        <v>5595</v>
      </c>
      <c r="AS29" s="1884" t="s">
        <v>5633</v>
      </c>
    </row>
    <row r="30" spans="1:45" x14ac:dyDescent="0.3">
      <c r="A30" s="1884" t="s">
        <v>4642</v>
      </c>
      <c r="B30" s="1884" t="s">
        <v>4570</v>
      </c>
      <c r="C30" s="1884" t="s">
        <v>4571</v>
      </c>
      <c r="D30" s="1884" t="s">
        <v>4557</v>
      </c>
      <c r="E30" s="1884" t="s">
        <v>4624</v>
      </c>
      <c r="F30" s="1884" t="s">
        <v>91</v>
      </c>
      <c r="G30" s="1884" t="s">
        <v>91</v>
      </c>
      <c r="H30" s="1884" t="s">
        <v>91</v>
      </c>
      <c r="I30" s="1884" t="s">
        <v>91</v>
      </c>
      <c r="J30" s="1884" t="s">
        <v>3223</v>
      </c>
      <c r="L30" s="1884" t="s">
        <v>4955</v>
      </c>
      <c r="M30" s="1884" t="s">
        <v>5143</v>
      </c>
      <c r="N30" s="1884" t="s">
        <v>5144</v>
      </c>
      <c r="O30" s="1884" t="s">
        <v>5145</v>
      </c>
      <c r="P30" s="1884" t="s">
        <v>91</v>
      </c>
      <c r="Q30" s="1884" t="s">
        <v>4960</v>
      </c>
      <c r="R30" s="1884" t="s">
        <v>4961</v>
      </c>
      <c r="S30" s="1884" t="s">
        <v>4962</v>
      </c>
      <c r="T30" s="1884" t="s">
        <v>91</v>
      </c>
      <c r="U30" s="1884" t="s">
        <v>5146</v>
      </c>
      <c r="V30" s="1884" t="s">
        <v>91</v>
      </c>
      <c r="W30" s="1884" t="s">
        <v>5147</v>
      </c>
      <c r="X30" s="1884" t="s">
        <v>5148</v>
      </c>
      <c r="Y30" s="1884" t="s">
        <v>4966</v>
      </c>
      <c r="Z30" s="1884" t="s">
        <v>4967</v>
      </c>
      <c r="AA30" s="1884" t="s">
        <v>4968</v>
      </c>
      <c r="AB30" s="1884" t="s">
        <v>91</v>
      </c>
      <c r="AC30" s="1884" t="s">
        <v>91</v>
      </c>
      <c r="AD30" s="1884" t="s">
        <v>91</v>
      </c>
      <c r="AE30" s="1884" t="s">
        <v>91</v>
      </c>
      <c r="AF30" s="1884" t="s">
        <v>91</v>
      </c>
      <c r="AG30" s="1884" t="s">
        <v>4970</v>
      </c>
      <c r="AI30" s="1884" t="s">
        <v>3223</v>
      </c>
      <c r="AJ30" s="1884" t="s">
        <v>91</v>
      </c>
      <c r="AK30" s="1884" t="s">
        <v>5612</v>
      </c>
      <c r="AL30" s="1884" t="s">
        <v>5613</v>
      </c>
      <c r="AM30" s="1884" t="s">
        <v>5598</v>
      </c>
      <c r="AN30" s="1884" t="s">
        <v>5599</v>
      </c>
      <c r="AO30" s="1884" t="s">
        <v>5600</v>
      </c>
      <c r="AP30" s="1884" t="s">
        <v>5634</v>
      </c>
      <c r="AQ30" s="1884" t="s">
        <v>5635</v>
      </c>
      <c r="AR30" s="1884" t="s">
        <v>5603</v>
      </c>
      <c r="AS30" s="1884" t="s">
        <v>91</v>
      </c>
    </row>
    <row r="31" spans="1:45" x14ac:dyDescent="0.3">
      <c r="A31" s="1884" t="s">
        <v>4643</v>
      </c>
      <c r="B31" s="1884" t="s">
        <v>4570</v>
      </c>
      <c r="C31" s="1884" t="s">
        <v>4571</v>
      </c>
      <c r="D31" s="1884" t="s">
        <v>4557</v>
      </c>
      <c r="E31" s="1884" t="s">
        <v>91</v>
      </c>
      <c r="F31" s="1884" t="s">
        <v>4572</v>
      </c>
      <c r="G31" s="1884" t="s">
        <v>3472</v>
      </c>
      <c r="H31" s="1884" t="s">
        <v>4644</v>
      </c>
      <c r="I31" s="1884" t="s">
        <v>91</v>
      </c>
      <c r="J31" s="1884" t="s">
        <v>3224</v>
      </c>
      <c r="L31" s="1884" t="s">
        <v>4955</v>
      </c>
      <c r="M31" s="1884" t="s">
        <v>4956</v>
      </c>
      <c r="N31" s="1884" t="s">
        <v>4957</v>
      </c>
      <c r="O31" s="1884" t="s">
        <v>4958</v>
      </c>
      <c r="P31" s="1884" t="s">
        <v>91</v>
      </c>
      <c r="Q31" s="1884" t="s">
        <v>4960</v>
      </c>
      <c r="R31" s="1884" t="s">
        <v>4961</v>
      </c>
      <c r="S31" s="1884" t="s">
        <v>4962</v>
      </c>
      <c r="T31" s="1884" t="s">
        <v>91</v>
      </c>
      <c r="U31" s="1884" t="s">
        <v>4963</v>
      </c>
      <c r="V31" s="1884" t="s">
        <v>91</v>
      </c>
      <c r="W31" s="1884" t="s">
        <v>4964</v>
      </c>
      <c r="X31" s="1884" t="s">
        <v>4965</v>
      </c>
      <c r="Y31" s="1884" t="s">
        <v>4966</v>
      </c>
      <c r="Z31" s="1884" t="s">
        <v>4967</v>
      </c>
      <c r="AA31" s="1884" t="s">
        <v>4968</v>
      </c>
      <c r="AB31" s="1884" t="s">
        <v>5149</v>
      </c>
      <c r="AC31" s="1884" t="s">
        <v>91</v>
      </c>
      <c r="AD31" s="1884" t="s">
        <v>91</v>
      </c>
      <c r="AE31" s="1884" t="s">
        <v>91</v>
      </c>
      <c r="AF31" s="1884" t="s">
        <v>91</v>
      </c>
      <c r="AG31" s="1884" t="s">
        <v>4970</v>
      </c>
      <c r="AI31" s="1884" t="s">
        <v>3224</v>
      </c>
      <c r="AJ31" s="1884" t="s">
        <v>91</v>
      </c>
      <c r="AK31" s="1884" t="s">
        <v>5596</v>
      </c>
      <c r="AL31" s="1884" t="s">
        <v>5597</v>
      </c>
      <c r="AM31" s="1884" t="s">
        <v>5598</v>
      </c>
      <c r="AN31" s="1884" t="s">
        <v>5599</v>
      </c>
      <c r="AO31" s="1884" t="s">
        <v>5600</v>
      </c>
      <c r="AP31" s="1884" t="s">
        <v>5601</v>
      </c>
      <c r="AQ31" s="1884" t="s">
        <v>5602</v>
      </c>
      <c r="AR31" s="1884" t="s">
        <v>5603</v>
      </c>
      <c r="AS31" s="1884" t="s">
        <v>91</v>
      </c>
    </row>
    <row r="32" spans="1:45" x14ac:dyDescent="0.3">
      <c r="A32" s="1884" t="s">
        <v>4608</v>
      </c>
      <c r="B32" s="1884" t="s">
        <v>4570</v>
      </c>
      <c r="C32" s="1884" t="s">
        <v>4571</v>
      </c>
      <c r="D32" s="1884" t="s">
        <v>4557</v>
      </c>
      <c r="E32" s="1884" t="s">
        <v>91</v>
      </c>
      <c r="F32" s="1884" t="s">
        <v>4572</v>
      </c>
      <c r="G32" s="1884" t="s">
        <v>3472</v>
      </c>
      <c r="H32" s="1884" t="s">
        <v>4645</v>
      </c>
      <c r="I32" s="1884" t="s">
        <v>91</v>
      </c>
      <c r="J32" s="1884" t="s">
        <v>3225</v>
      </c>
      <c r="L32" s="1884" t="s">
        <v>4955</v>
      </c>
      <c r="M32" s="1884" t="s">
        <v>4956</v>
      </c>
      <c r="N32" s="1884" t="s">
        <v>4957</v>
      </c>
      <c r="O32" s="1884" t="s">
        <v>4958</v>
      </c>
      <c r="P32" s="1884" t="s">
        <v>4959</v>
      </c>
      <c r="Q32" s="1884" t="s">
        <v>4960</v>
      </c>
      <c r="R32" s="1884" t="s">
        <v>4961</v>
      </c>
      <c r="S32" s="1884" t="s">
        <v>4962</v>
      </c>
      <c r="T32" s="1884" t="s">
        <v>91</v>
      </c>
      <c r="U32" s="1884" t="s">
        <v>4963</v>
      </c>
      <c r="V32" s="1884" t="s">
        <v>91</v>
      </c>
      <c r="W32" s="1884" t="s">
        <v>4964</v>
      </c>
      <c r="X32" s="1884" t="s">
        <v>4965</v>
      </c>
      <c r="Y32" s="1884" t="s">
        <v>4966</v>
      </c>
      <c r="Z32" s="1884" t="s">
        <v>4967</v>
      </c>
      <c r="AA32" s="1884" t="s">
        <v>4968</v>
      </c>
      <c r="AB32" s="1884" t="s">
        <v>5150</v>
      </c>
      <c r="AC32" s="1884" t="s">
        <v>5048</v>
      </c>
      <c r="AD32" s="1884" t="s">
        <v>91</v>
      </c>
      <c r="AE32" s="1884" t="s">
        <v>91</v>
      </c>
      <c r="AF32" s="1884" t="s">
        <v>91</v>
      </c>
      <c r="AG32" s="1884" t="s">
        <v>4970</v>
      </c>
      <c r="AI32" s="1884" t="s">
        <v>3225</v>
      </c>
      <c r="AJ32" s="1884" t="s">
        <v>91</v>
      </c>
      <c r="AK32" s="1884" t="s">
        <v>5596</v>
      </c>
      <c r="AL32" s="1884" t="s">
        <v>5597</v>
      </c>
      <c r="AM32" s="1884" t="s">
        <v>5598</v>
      </c>
      <c r="AN32" s="1884" t="s">
        <v>5599</v>
      </c>
      <c r="AO32" s="1884" t="s">
        <v>5600</v>
      </c>
      <c r="AP32" s="1884" t="s">
        <v>5601</v>
      </c>
      <c r="AQ32" s="1884" t="s">
        <v>5602</v>
      </c>
      <c r="AR32" s="1884" t="s">
        <v>5603</v>
      </c>
      <c r="AS32" s="1884" t="s">
        <v>91</v>
      </c>
    </row>
    <row r="33" spans="1:45" x14ac:dyDescent="0.3">
      <c r="A33" s="1884" t="s">
        <v>4646</v>
      </c>
      <c r="B33" s="1884" t="s">
        <v>4561</v>
      </c>
      <c r="C33" s="1884" t="s">
        <v>4560</v>
      </c>
      <c r="D33" s="1884" t="s">
        <v>4647</v>
      </c>
      <c r="E33" s="1884" t="s">
        <v>4557</v>
      </c>
      <c r="F33" s="1884" t="s">
        <v>91</v>
      </c>
      <c r="G33" s="1884" t="s">
        <v>91</v>
      </c>
      <c r="H33" s="1884" t="s">
        <v>91</v>
      </c>
      <c r="I33" s="1884" t="s">
        <v>91</v>
      </c>
      <c r="J33" s="1884" t="s">
        <v>3226</v>
      </c>
      <c r="L33" s="1884" t="s">
        <v>4924</v>
      </c>
      <c r="M33" s="1884" t="s">
        <v>4925</v>
      </c>
      <c r="N33" s="1884" t="s">
        <v>4926</v>
      </c>
      <c r="O33" s="1884" t="s">
        <v>4927</v>
      </c>
      <c r="P33" s="1884" t="s">
        <v>91</v>
      </c>
      <c r="Q33" s="1884" t="s">
        <v>4928</v>
      </c>
      <c r="R33" s="1884" t="s">
        <v>4929</v>
      </c>
      <c r="S33" s="1884" t="s">
        <v>4930</v>
      </c>
      <c r="T33" s="1884" t="s">
        <v>91</v>
      </c>
      <c r="U33" s="1884" t="s">
        <v>4931</v>
      </c>
      <c r="V33" s="1884" t="s">
        <v>91</v>
      </c>
      <c r="W33" s="1884" t="s">
        <v>4932</v>
      </c>
      <c r="X33" s="1884" t="s">
        <v>4933</v>
      </c>
      <c r="Y33" s="1884" t="s">
        <v>4934</v>
      </c>
      <c r="Z33" s="1884" t="s">
        <v>4935</v>
      </c>
      <c r="AA33" s="1884" t="s">
        <v>4936</v>
      </c>
      <c r="AB33" s="1884" t="s">
        <v>91</v>
      </c>
      <c r="AC33" s="1884" t="s">
        <v>91</v>
      </c>
      <c r="AD33" s="1884" t="s">
        <v>91</v>
      </c>
      <c r="AE33" s="1884" t="s">
        <v>91</v>
      </c>
      <c r="AF33" s="1884" t="s">
        <v>91</v>
      </c>
      <c r="AG33" s="1884" t="s">
        <v>4938</v>
      </c>
      <c r="AI33" s="1884" t="s">
        <v>3226</v>
      </c>
      <c r="AJ33" s="1884" t="s">
        <v>91</v>
      </c>
      <c r="AK33" s="1884" t="s">
        <v>91</v>
      </c>
      <c r="AL33" s="1884" t="s">
        <v>5582</v>
      </c>
      <c r="AM33" s="1884" t="s">
        <v>5583</v>
      </c>
      <c r="AN33" s="1884" t="s">
        <v>5584</v>
      </c>
      <c r="AO33" s="1884" t="s">
        <v>5585</v>
      </c>
      <c r="AP33" s="1884" t="s">
        <v>5586</v>
      </c>
      <c r="AQ33" s="1884" t="s">
        <v>5587</v>
      </c>
      <c r="AR33" s="1884" t="s">
        <v>91</v>
      </c>
      <c r="AS33" s="1884" t="s">
        <v>5588</v>
      </c>
    </row>
    <row r="34" spans="1:45" x14ac:dyDescent="0.3">
      <c r="A34" s="1884" t="s">
        <v>4569</v>
      </c>
      <c r="B34" s="1884" t="s">
        <v>4570</v>
      </c>
      <c r="C34" s="1884" t="s">
        <v>4571</v>
      </c>
      <c r="D34" s="1884" t="s">
        <v>4557</v>
      </c>
      <c r="E34" s="1884" t="s">
        <v>91</v>
      </c>
      <c r="F34" s="1884" t="s">
        <v>4572</v>
      </c>
      <c r="G34" s="1884" t="s">
        <v>3472</v>
      </c>
      <c r="H34" s="1884" t="s">
        <v>4648</v>
      </c>
      <c r="I34" s="1884" t="s">
        <v>91</v>
      </c>
      <c r="J34" s="1884" t="s">
        <v>3281</v>
      </c>
      <c r="L34" s="1884" t="s">
        <v>4955</v>
      </c>
      <c r="M34" s="1884" t="s">
        <v>4956</v>
      </c>
      <c r="N34" s="1884" t="s">
        <v>4957</v>
      </c>
      <c r="O34" s="1884" t="s">
        <v>4958</v>
      </c>
      <c r="P34" s="1884" t="s">
        <v>91</v>
      </c>
      <c r="Q34" s="1884" t="s">
        <v>4960</v>
      </c>
      <c r="R34" s="1884" t="s">
        <v>4961</v>
      </c>
      <c r="S34" s="1884" t="s">
        <v>4962</v>
      </c>
      <c r="T34" s="1884" t="s">
        <v>91</v>
      </c>
      <c r="U34" s="1884" t="s">
        <v>4963</v>
      </c>
      <c r="V34" s="1884" t="s">
        <v>91</v>
      </c>
      <c r="W34" s="1884" t="s">
        <v>4964</v>
      </c>
      <c r="X34" s="1884" t="s">
        <v>4965</v>
      </c>
      <c r="Y34" s="1884" t="s">
        <v>4966</v>
      </c>
      <c r="Z34" s="1884" t="s">
        <v>4967</v>
      </c>
      <c r="AA34" s="1884" t="s">
        <v>4968</v>
      </c>
      <c r="AB34" s="1884" t="s">
        <v>4969</v>
      </c>
      <c r="AC34" s="1884" t="s">
        <v>91</v>
      </c>
      <c r="AD34" s="1884" t="s">
        <v>91</v>
      </c>
      <c r="AE34" s="1884" t="s">
        <v>91</v>
      </c>
      <c r="AF34" s="1884" t="s">
        <v>91</v>
      </c>
      <c r="AG34" s="1884" t="s">
        <v>4970</v>
      </c>
      <c r="AI34" s="1884" t="s">
        <v>3281</v>
      </c>
      <c r="AJ34" s="1884" t="s">
        <v>91</v>
      </c>
      <c r="AK34" s="1884" t="s">
        <v>5596</v>
      </c>
      <c r="AL34" s="1884" t="s">
        <v>5597</v>
      </c>
      <c r="AM34" s="1884" t="s">
        <v>5598</v>
      </c>
      <c r="AN34" s="1884" t="s">
        <v>5599</v>
      </c>
      <c r="AO34" s="1884" t="s">
        <v>5600</v>
      </c>
      <c r="AP34" s="1884" t="s">
        <v>5601</v>
      </c>
      <c r="AQ34" s="1884" t="s">
        <v>5602</v>
      </c>
      <c r="AR34" s="1884" t="s">
        <v>5603</v>
      </c>
      <c r="AS34" s="1884" t="s">
        <v>91</v>
      </c>
    </row>
    <row r="35" spans="1:45" x14ac:dyDescent="0.3">
      <c r="A35" s="1884" t="s">
        <v>4649</v>
      </c>
      <c r="B35" s="1884" t="s">
        <v>4570</v>
      </c>
      <c r="C35" s="1884" t="s">
        <v>4571</v>
      </c>
      <c r="D35" s="1884" t="s">
        <v>4557</v>
      </c>
      <c r="E35" s="1884" t="s">
        <v>4606</v>
      </c>
      <c r="F35" s="1884" t="s">
        <v>91</v>
      </c>
      <c r="G35" s="1884" t="s">
        <v>91</v>
      </c>
      <c r="H35" s="1884" t="s">
        <v>91</v>
      </c>
      <c r="I35" s="1884" t="s">
        <v>91</v>
      </c>
      <c r="J35" s="1884" t="s">
        <v>3284</v>
      </c>
      <c r="L35" s="1884" t="s">
        <v>4955</v>
      </c>
      <c r="M35" s="1884" t="s">
        <v>4956</v>
      </c>
      <c r="N35" s="1884" t="s">
        <v>4957</v>
      </c>
      <c r="O35" s="1884" t="s">
        <v>4958</v>
      </c>
      <c r="P35" s="1884" t="s">
        <v>91</v>
      </c>
      <c r="Q35" s="1884" t="s">
        <v>4960</v>
      </c>
      <c r="R35" s="1884" t="s">
        <v>4961</v>
      </c>
      <c r="S35" s="1884" t="s">
        <v>4962</v>
      </c>
      <c r="T35" s="1884" t="s">
        <v>91</v>
      </c>
      <c r="U35" s="1884" t="s">
        <v>4963</v>
      </c>
      <c r="V35" s="1884" t="s">
        <v>91</v>
      </c>
      <c r="W35" s="1884" t="s">
        <v>4964</v>
      </c>
      <c r="X35" s="1884" t="s">
        <v>4965</v>
      </c>
      <c r="Y35" s="1884" t="s">
        <v>4966</v>
      </c>
      <c r="Z35" s="1884" t="s">
        <v>4967</v>
      </c>
      <c r="AA35" s="1884" t="s">
        <v>4968</v>
      </c>
      <c r="AB35" s="1884" t="s">
        <v>5151</v>
      </c>
      <c r="AC35" s="1884" t="s">
        <v>5152</v>
      </c>
      <c r="AD35" s="1884" t="s">
        <v>91</v>
      </c>
      <c r="AE35" s="1884" t="s">
        <v>91</v>
      </c>
      <c r="AF35" s="1884" t="s">
        <v>5142</v>
      </c>
      <c r="AG35" s="1884" t="s">
        <v>4970</v>
      </c>
      <c r="AI35" s="1884" t="s">
        <v>3284</v>
      </c>
      <c r="AJ35" s="1884" t="s">
        <v>91</v>
      </c>
      <c r="AK35" s="1884" t="s">
        <v>5596</v>
      </c>
      <c r="AL35" s="1884" t="s">
        <v>5597</v>
      </c>
      <c r="AM35" s="1884" t="s">
        <v>5598</v>
      </c>
      <c r="AN35" s="1884" t="s">
        <v>5599</v>
      </c>
      <c r="AO35" s="1884" t="s">
        <v>5600</v>
      </c>
      <c r="AP35" s="1884" t="s">
        <v>5601</v>
      </c>
      <c r="AQ35" s="1884" t="s">
        <v>5602</v>
      </c>
      <c r="AR35" s="1884" t="s">
        <v>5603</v>
      </c>
      <c r="AS35" s="1884" t="s">
        <v>91</v>
      </c>
    </row>
    <row r="36" spans="1:45" x14ac:dyDescent="0.3">
      <c r="A36" s="1884" t="s">
        <v>4650</v>
      </c>
      <c r="B36" s="1884" t="s">
        <v>4561</v>
      </c>
      <c r="C36" s="1884" t="s">
        <v>4557</v>
      </c>
      <c r="D36" s="1884" t="s">
        <v>91</v>
      </c>
      <c r="E36" s="1884" t="s">
        <v>91</v>
      </c>
      <c r="F36" s="1884" t="s">
        <v>4651</v>
      </c>
      <c r="G36" s="1884" t="s">
        <v>4652</v>
      </c>
      <c r="H36" s="1884" t="s">
        <v>4653</v>
      </c>
      <c r="I36" s="1884" t="s">
        <v>91</v>
      </c>
      <c r="J36" s="1884" t="s">
        <v>3227</v>
      </c>
      <c r="L36" s="1884" t="s">
        <v>5153</v>
      </c>
      <c r="M36" s="1884" t="s">
        <v>5154</v>
      </c>
      <c r="N36" s="1884" t="s">
        <v>5155</v>
      </c>
      <c r="O36" s="1884" t="s">
        <v>4927</v>
      </c>
      <c r="P36" s="1884" t="s">
        <v>91</v>
      </c>
      <c r="Q36" s="1884" t="s">
        <v>4928</v>
      </c>
      <c r="R36" s="1884" t="s">
        <v>4929</v>
      </c>
      <c r="S36" s="1884" t="s">
        <v>4930</v>
      </c>
      <c r="T36" s="1884" t="s">
        <v>91</v>
      </c>
      <c r="U36" s="1884" t="s">
        <v>4931</v>
      </c>
      <c r="V36" s="1884" t="s">
        <v>91</v>
      </c>
      <c r="W36" s="1884" t="s">
        <v>4932</v>
      </c>
      <c r="X36" s="1884" t="s">
        <v>4933</v>
      </c>
      <c r="Y36" s="1884" t="s">
        <v>4936</v>
      </c>
      <c r="Z36" s="1884" t="s">
        <v>4935</v>
      </c>
      <c r="AA36" s="1884" t="s">
        <v>4936</v>
      </c>
      <c r="AB36" s="1884" t="s">
        <v>91</v>
      </c>
      <c r="AC36" s="1884" t="s">
        <v>5156</v>
      </c>
      <c r="AD36" s="1884" t="s">
        <v>91</v>
      </c>
      <c r="AE36" s="1884" t="s">
        <v>91</v>
      </c>
      <c r="AF36" s="1884" t="s">
        <v>91</v>
      </c>
      <c r="AG36" s="1884" t="s">
        <v>4938</v>
      </c>
      <c r="AI36" s="1884" t="s">
        <v>3227</v>
      </c>
      <c r="AJ36" s="1884" t="s">
        <v>91</v>
      </c>
      <c r="AK36" s="1884" t="s">
        <v>91</v>
      </c>
      <c r="AL36" s="1884" t="s">
        <v>5582</v>
      </c>
      <c r="AM36" s="1884" t="s">
        <v>5583</v>
      </c>
      <c r="AN36" s="1884" t="s">
        <v>5584</v>
      </c>
      <c r="AO36" s="1884" t="s">
        <v>5585</v>
      </c>
      <c r="AP36" s="1884" t="s">
        <v>5586</v>
      </c>
      <c r="AQ36" s="1884" t="s">
        <v>5587</v>
      </c>
      <c r="AR36" s="1884" t="s">
        <v>91</v>
      </c>
      <c r="AS36" s="1884" t="s">
        <v>91</v>
      </c>
    </row>
    <row r="37" spans="1:45" x14ac:dyDescent="0.3">
      <c r="A37" s="1884" t="s">
        <v>4654</v>
      </c>
      <c r="B37" s="1884" t="s">
        <v>4594</v>
      </c>
      <c r="C37" s="1884" t="s">
        <v>4595</v>
      </c>
      <c r="D37" s="1884" t="s">
        <v>4596</v>
      </c>
      <c r="E37" s="1884" t="s">
        <v>91</v>
      </c>
      <c r="F37" s="1884" t="s">
        <v>91</v>
      </c>
      <c r="G37" s="1884" t="s">
        <v>91</v>
      </c>
      <c r="H37" s="1884" t="s">
        <v>91</v>
      </c>
      <c r="I37" s="1884" t="s">
        <v>91</v>
      </c>
      <c r="J37" s="1884" t="s">
        <v>3228</v>
      </c>
      <c r="L37" s="1884" t="s">
        <v>5000</v>
      </c>
      <c r="M37" s="1884" t="s">
        <v>5001</v>
      </c>
      <c r="N37" s="1884" t="s">
        <v>5002</v>
      </c>
      <c r="O37" s="1884" t="s">
        <v>5003</v>
      </c>
      <c r="P37" s="1884" t="s">
        <v>91</v>
      </c>
      <c r="Q37" s="1884" t="s">
        <v>5004</v>
      </c>
      <c r="R37" s="1884" t="s">
        <v>5005</v>
      </c>
      <c r="S37" s="1884" t="s">
        <v>5006</v>
      </c>
      <c r="T37" s="1884" t="s">
        <v>91</v>
      </c>
      <c r="U37" s="1884" t="s">
        <v>5007</v>
      </c>
      <c r="V37" s="1884" t="s">
        <v>91</v>
      </c>
      <c r="W37" s="1884" t="s">
        <v>5008</v>
      </c>
      <c r="X37" s="1884" t="s">
        <v>5009</v>
      </c>
      <c r="Y37" s="1884" t="s">
        <v>5010</v>
      </c>
      <c r="Z37" s="1884" t="s">
        <v>5011</v>
      </c>
      <c r="AA37" s="1884" t="s">
        <v>5012</v>
      </c>
      <c r="AB37" s="1884" t="s">
        <v>5013</v>
      </c>
      <c r="AC37" s="1884" t="s">
        <v>5014</v>
      </c>
      <c r="AD37" s="1884" t="s">
        <v>91</v>
      </c>
      <c r="AE37" s="1884" t="s">
        <v>91</v>
      </c>
      <c r="AF37" s="1884" t="s">
        <v>91</v>
      </c>
      <c r="AG37" s="1884" t="s">
        <v>5015</v>
      </c>
      <c r="AI37" s="1884" t="s">
        <v>3228</v>
      </c>
      <c r="AJ37" s="1884" t="s">
        <v>91</v>
      </c>
      <c r="AK37" s="1884" t="s">
        <v>5604</v>
      </c>
      <c r="AL37" s="1884" t="s">
        <v>5605</v>
      </c>
      <c r="AM37" s="1884" t="s">
        <v>5606</v>
      </c>
      <c r="AN37" s="1884" t="s">
        <v>5607</v>
      </c>
      <c r="AO37" s="1884" t="s">
        <v>5608</v>
      </c>
      <c r="AP37" s="1884" t="s">
        <v>5609</v>
      </c>
      <c r="AQ37" s="1884" t="s">
        <v>5610</v>
      </c>
      <c r="AR37" s="1884" t="s">
        <v>5611</v>
      </c>
      <c r="AS37" s="1884" t="s">
        <v>91</v>
      </c>
    </row>
    <row r="38" spans="1:45" x14ac:dyDescent="0.3">
      <c r="A38" s="1884" t="s">
        <v>4655</v>
      </c>
      <c r="B38" s="1884" t="s">
        <v>4570</v>
      </c>
      <c r="C38" s="1884" t="s">
        <v>4571</v>
      </c>
      <c r="D38" s="1884" t="s">
        <v>4557</v>
      </c>
      <c r="E38" s="1884" t="s">
        <v>91</v>
      </c>
      <c r="F38" s="1884" t="s">
        <v>4572</v>
      </c>
      <c r="G38" s="1884" t="s">
        <v>3472</v>
      </c>
      <c r="H38" s="1884" t="s">
        <v>4656</v>
      </c>
      <c r="I38" s="1884" t="s">
        <v>91</v>
      </c>
      <c r="J38" s="1884" t="s">
        <v>3229</v>
      </c>
      <c r="L38" s="1884" t="s">
        <v>4955</v>
      </c>
      <c r="M38" s="1884" t="s">
        <v>4956</v>
      </c>
      <c r="N38" s="1884" t="s">
        <v>4957</v>
      </c>
      <c r="O38" s="1884" t="s">
        <v>4958</v>
      </c>
      <c r="P38" s="1884" t="s">
        <v>91</v>
      </c>
      <c r="Q38" s="1884" t="s">
        <v>4960</v>
      </c>
      <c r="R38" s="1884" t="s">
        <v>4961</v>
      </c>
      <c r="S38" s="1884" t="s">
        <v>4962</v>
      </c>
      <c r="T38" s="1884" t="s">
        <v>91</v>
      </c>
      <c r="U38" s="1884" t="s">
        <v>4963</v>
      </c>
      <c r="V38" s="1884" t="s">
        <v>91</v>
      </c>
      <c r="W38" s="1884" t="s">
        <v>4964</v>
      </c>
      <c r="X38" s="1884" t="s">
        <v>4965</v>
      </c>
      <c r="Y38" s="1884" t="s">
        <v>4966</v>
      </c>
      <c r="Z38" s="1884" t="s">
        <v>4967</v>
      </c>
      <c r="AA38" s="1884" t="s">
        <v>4968</v>
      </c>
      <c r="AB38" s="1884" t="s">
        <v>5157</v>
      </c>
      <c r="AC38" s="1884" t="s">
        <v>4972</v>
      </c>
      <c r="AD38" s="1884" t="s">
        <v>91</v>
      </c>
      <c r="AE38" s="1884" t="s">
        <v>91</v>
      </c>
      <c r="AF38" s="1884" t="s">
        <v>91</v>
      </c>
      <c r="AG38" s="1884" t="s">
        <v>4970</v>
      </c>
      <c r="AI38" s="1884" t="s">
        <v>3229</v>
      </c>
      <c r="AJ38" s="1884" t="s">
        <v>91</v>
      </c>
      <c r="AK38" s="1884" t="s">
        <v>5596</v>
      </c>
      <c r="AL38" s="1884" t="s">
        <v>5597</v>
      </c>
      <c r="AM38" s="1884" t="s">
        <v>5598</v>
      </c>
      <c r="AN38" s="1884" t="s">
        <v>5599</v>
      </c>
      <c r="AO38" s="1884" t="s">
        <v>5600</v>
      </c>
      <c r="AP38" s="1884" t="s">
        <v>5601</v>
      </c>
      <c r="AQ38" s="1884" t="s">
        <v>5602</v>
      </c>
      <c r="AR38" s="1884" t="s">
        <v>5603</v>
      </c>
      <c r="AS38" s="1884" t="s">
        <v>91</v>
      </c>
    </row>
    <row r="39" spans="1:45" x14ac:dyDescent="0.3">
      <c r="A39" s="1884" t="s">
        <v>4657</v>
      </c>
      <c r="B39" s="1884" t="s">
        <v>4554</v>
      </c>
      <c r="C39" s="1884" t="s">
        <v>4557</v>
      </c>
      <c r="D39" s="1884" t="s">
        <v>91</v>
      </c>
      <c r="E39" s="1884" t="s">
        <v>91</v>
      </c>
      <c r="F39" s="1884" t="s">
        <v>4588</v>
      </c>
      <c r="G39" s="1884" t="s">
        <v>3223</v>
      </c>
      <c r="H39" s="1884" t="s">
        <v>4658</v>
      </c>
      <c r="I39" s="1884" t="s">
        <v>91</v>
      </c>
      <c r="J39" s="1884" t="s">
        <v>3290</v>
      </c>
      <c r="L39" s="1884" t="s">
        <v>4907</v>
      </c>
      <c r="M39" s="1884" t="s">
        <v>4908</v>
      </c>
      <c r="N39" s="1884" t="s">
        <v>4909</v>
      </c>
      <c r="O39" s="1884" t="s">
        <v>4910</v>
      </c>
      <c r="P39" s="1884" t="s">
        <v>91</v>
      </c>
      <c r="Q39" s="1884" t="s">
        <v>4912</v>
      </c>
      <c r="R39" s="1884" t="s">
        <v>4913</v>
      </c>
      <c r="S39" s="1884" t="s">
        <v>4914</v>
      </c>
      <c r="T39" s="1884" t="s">
        <v>91</v>
      </c>
      <c r="U39" s="1884" t="s">
        <v>4915</v>
      </c>
      <c r="V39" s="1884" t="s">
        <v>91</v>
      </c>
      <c r="W39" s="1884" t="s">
        <v>4984</v>
      </c>
      <c r="X39" s="1884" t="s">
        <v>4917</v>
      </c>
      <c r="Y39" s="1884" t="s">
        <v>5158</v>
      </c>
      <c r="Z39" s="1884" t="s">
        <v>4919</v>
      </c>
      <c r="AA39" s="1884" t="s">
        <v>4920</v>
      </c>
      <c r="AB39" s="1884" t="s">
        <v>91</v>
      </c>
      <c r="AC39" s="1884" t="s">
        <v>4922</v>
      </c>
      <c r="AD39" s="1884" t="s">
        <v>91</v>
      </c>
      <c r="AE39" s="1884" t="s">
        <v>91</v>
      </c>
      <c r="AF39" s="1884" t="s">
        <v>91</v>
      </c>
      <c r="AG39" s="1884" t="s">
        <v>4923</v>
      </c>
      <c r="AI39" s="1884" t="s">
        <v>3290</v>
      </c>
      <c r="AJ39" s="1884" t="s">
        <v>91</v>
      </c>
      <c r="AK39" s="1884" t="s">
        <v>5576</v>
      </c>
      <c r="AL39" s="1884" t="s">
        <v>5577</v>
      </c>
      <c r="AM39" s="1884" t="s">
        <v>5578</v>
      </c>
      <c r="AN39" s="1884" t="s">
        <v>5579</v>
      </c>
      <c r="AO39" s="1884" t="s">
        <v>5580</v>
      </c>
      <c r="AP39" s="1884" t="s">
        <v>4567</v>
      </c>
      <c r="AQ39" s="1884" t="s">
        <v>91</v>
      </c>
      <c r="AR39" s="1884" t="s">
        <v>91</v>
      </c>
      <c r="AS39" s="1884" t="s">
        <v>91</v>
      </c>
    </row>
    <row r="40" spans="1:45" x14ac:dyDescent="0.3">
      <c r="A40" s="1884" t="s">
        <v>4659</v>
      </c>
      <c r="B40" s="1884" t="s">
        <v>4554</v>
      </c>
      <c r="C40" s="1884" t="s">
        <v>4557</v>
      </c>
      <c r="D40" s="1884" t="s">
        <v>91</v>
      </c>
      <c r="E40" s="1884" t="s">
        <v>91</v>
      </c>
      <c r="F40" s="1884" t="s">
        <v>4588</v>
      </c>
      <c r="G40" s="1884" t="s">
        <v>3223</v>
      </c>
      <c r="H40" s="1884" t="s">
        <v>4660</v>
      </c>
      <c r="I40" s="1884" t="s">
        <v>91</v>
      </c>
      <c r="J40" s="1884" t="s">
        <v>3293</v>
      </c>
      <c r="L40" s="1884" t="s">
        <v>4907</v>
      </c>
      <c r="M40" s="1884" t="s">
        <v>4908</v>
      </c>
      <c r="N40" s="1884" t="s">
        <v>4909</v>
      </c>
      <c r="O40" s="1884" t="s">
        <v>4910</v>
      </c>
      <c r="P40" s="1884" t="s">
        <v>91</v>
      </c>
      <c r="Q40" s="1884" t="s">
        <v>4912</v>
      </c>
      <c r="R40" s="1884" t="s">
        <v>4913</v>
      </c>
      <c r="S40" s="1884" t="s">
        <v>4914</v>
      </c>
      <c r="T40" s="1884" t="s">
        <v>91</v>
      </c>
      <c r="U40" s="1884" t="s">
        <v>4915</v>
      </c>
      <c r="V40" s="1884" t="s">
        <v>91</v>
      </c>
      <c r="W40" s="1884" t="s">
        <v>4984</v>
      </c>
      <c r="X40" s="1884" t="s">
        <v>4917</v>
      </c>
      <c r="Y40" s="1884" t="s">
        <v>4918</v>
      </c>
      <c r="Z40" s="1884" t="s">
        <v>4919</v>
      </c>
      <c r="AA40" s="1884" t="s">
        <v>4920</v>
      </c>
      <c r="AB40" s="1884" t="s">
        <v>91</v>
      </c>
      <c r="AC40" s="1884" t="s">
        <v>5159</v>
      </c>
      <c r="AD40" s="1884" t="s">
        <v>91</v>
      </c>
      <c r="AE40" s="1884" t="s">
        <v>91</v>
      </c>
      <c r="AF40" s="1884" t="s">
        <v>91</v>
      </c>
      <c r="AG40" s="1884" t="s">
        <v>4923</v>
      </c>
      <c r="AI40" s="1884" t="s">
        <v>3293</v>
      </c>
      <c r="AJ40" s="1884" t="s">
        <v>91</v>
      </c>
      <c r="AK40" s="1884" t="s">
        <v>5576</v>
      </c>
      <c r="AL40" s="1884" t="s">
        <v>5577</v>
      </c>
      <c r="AM40" s="1884" t="s">
        <v>5578</v>
      </c>
      <c r="AN40" s="1884" t="s">
        <v>5579</v>
      </c>
      <c r="AO40" s="1884" t="s">
        <v>5580</v>
      </c>
      <c r="AP40" s="1884" t="s">
        <v>4567</v>
      </c>
      <c r="AQ40" s="1884" t="s">
        <v>91</v>
      </c>
      <c r="AR40" s="1884" t="s">
        <v>91</v>
      </c>
      <c r="AS40" s="1884" t="s">
        <v>91</v>
      </c>
    </row>
    <row r="41" spans="1:45" x14ac:dyDescent="0.3">
      <c r="A41" s="1884" t="s">
        <v>4621</v>
      </c>
      <c r="B41" s="1884" t="s">
        <v>4570</v>
      </c>
      <c r="C41" s="1884" t="s">
        <v>4557</v>
      </c>
      <c r="D41" s="1884" t="s">
        <v>91</v>
      </c>
      <c r="E41" s="1884" t="s">
        <v>91</v>
      </c>
      <c r="F41" s="1884" t="s">
        <v>4572</v>
      </c>
      <c r="G41" s="1884" t="s">
        <v>3472</v>
      </c>
      <c r="H41" s="1884" t="s">
        <v>4661</v>
      </c>
      <c r="I41" s="1884" t="s">
        <v>91</v>
      </c>
      <c r="J41" s="1884" t="s">
        <v>3296</v>
      </c>
      <c r="L41" s="1884" t="s">
        <v>4955</v>
      </c>
      <c r="M41" s="1884" t="s">
        <v>4956</v>
      </c>
      <c r="N41" s="1884" t="s">
        <v>4957</v>
      </c>
      <c r="O41" s="1884" t="s">
        <v>4958</v>
      </c>
      <c r="P41" s="1884" t="s">
        <v>91</v>
      </c>
      <c r="Q41" s="1884" t="s">
        <v>4960</v>
      </c>
      <c r="R41" s="1884" t="s">
        <v>4961</v>
      </c>
      <c r="S41" s="1884" t="s">
        <v>4962</v>
      </c>
      <c r="T41" s="1884" t="s">
        <v>91</v>
      </c>
      <c r="U41" s="1884" t="s">
        <v>4963</v>
      </c>
      <c r="V41" s="1884" t="s">
        <v>91</v>
      </c>
      <c r="W41" s="1884" t="s">
        <v>4964</v>
      </c>
      <c r="X41" s="1884" t="s">
        <v>4965</v>
      </c>
      <c r="Y41" s="1884" t="s">
        <v>4966</v>
      </c>
      <c r="Z41" s="1884" t="s">
        <v>4967</v>
      </c>
      <c r="AA41" s="1884" t="s">
        <v>4968</v>
      </c>
      <c r="AB41" s="1884" t="s">
        <v>91</v>
      </c>
      <c r="AC41" s="1884" t="s">
        <v>91</v>
      </c>
      <c r="AD41" s="1884" t="s">
        <v>91</v>
      </c>
      <c r="AE41" s="1884" t="s">
        <v>91</v>
      </c>
      <c r="AF41" s="1884" t="s">
        <v>4953</v>
      </c>
      <c r="AG41" s="1884" t="s">
        <v>4970</v>
      </c>
      <c r="AI41" s="1884" t="s">
        <v>3296</v>
      </c>
      <c r="AJ41" s="1884" t="s">
        <v>91</v>
      </c>
      <c r="AK41" s="1884" t="s">
        <v>5596</v>
      </c>
      <c r="AL41" s="1884" t="s">
        <v>5597</v>
      </c>
      <c r="AM41" s="1884" t="s">
        <v>5598</v>
      </c>
      <c r="AN41" s="1884" t="s">
        <v>5599</v>
      </c>
      <c r="AO41" s="1884" t="s">
        <v>5600</v>
      </c>
      <c r="AP41" s="1884" t="s">
        <v>5601</v>
      </c>
      <c r="AQ41" s="1884" t="s">
        <v>5602</v>
      </c>
      <c r="AR41" s="1884" t="s">
        <v>5603</v>
      </c>
      <c r="AS41" s="1884" t="s">
        <v>91</v>
      </c>
    </row>
    <row r="42" spans="1:45" x14ac:dyDescent="0.3">
      <c r="A42" s="1884" t="s">
        <v>4662</v>
      </c>
      <c r="B42" s="1884" t="s">
        <v>4570</v>
      </c>
      <c r="C42" s="1884" t="s">
        <v>4571</v>
      </c>
      <c r="D42" s="1884" t="s">
        <v>4557</v>
      </c>
      <c r="E42" s="1884" t="s">
        <v>91</v>
      </c>
      <c r="F42" s="1884" t="s">
        <v>4572</v>
      </c>
      <c r="G42" s="1884" t="s">
        <v>3472</v>
      </c>
      <c r="H42" s="1884" t="s">
        <v>4663</v>
      </c>
      <c r="I42" s="1884" t="s">
        <v>91</v>
      </c>
      <c r="J42" s="1884" t="s">
        <v>3300</v>
      </c>
      <c r="L42" s="1884" t="s">
        <v>4955</v>
      </c>
      <c r="M42" s="1884" t="s">
        <v>4956</v>
      </c>
      <c r="N42" s="1884" t="s">
        <v>4957</v>
      </c>
      <c r="O42" s="1884" t="s">
        <v>4958</v>
      </c>
      <c r="P42" s="1884" t="s">
        <v>91</v>
      </c>
      <c r="Q42" s="1884" t="s">
        <v>4960</v>
      </c>
      <c r="R42" s="1884" t="s">
        <v>4961</v>
      </c>
      <c r="S42" s="1884" t="s">
        <v>4962</v>
      </c>
      <c r="T42" s="1884" t="s">
        <v>91</v>
      </c>
      <c r="U42" s="1884" t="s">
        <v>4963</v>
      </c>
      <c r="V42" s="1884" t="s">
        <v>91</v>
      </c>
      <c r="W42" s="1884" t="s">
        <v>4964</v>
      </c>
      <c r="X42" s="1884" t="s">
        <v>4965</v>
      </c>
      <c r="Y42" s="1884" t="s">
        <v>4966</v>
      </c>
      <c r="Z42" s="1884" t="s">
        <v>4967</v>
      </c>
      <c r="AA42" s="1884" t="s">
        <v>4968</v>
      </c>
      <c r="AB42" s="1884" t="s">
        <v>5157</v>
      </c>
      <c r="AC42" s="1884" t="s">
        <v>4972</v>
      </c>
      <c r="AD42" s="1884" t="s">
        <v>91</v>
      </c>
      <c r="AE42" s="1884" t="s">
        <v>91</v>
      </c>
      <c r="AF42" s="1884" t="s">
        <v>91</v>
      </c>
      <c r="AG42" s="1884" t="s">
        <v>4970</v>
      </c>
      <c r="AI42" s="1884" t="s">
        <v>3300</v>
      </c>
      <c r="AJ42" s="1884" t="s">
        <v>91</v>
      </c>
      <c r="AK42" s="1884" t="s">
        <v>5596</v>
      </c>
      <c r="AL42" s="1884" t="s">
        <v>5597</v>
      </c>
      <c r="AM42" s="1884" t="s">
        <v>5598</v>
      </c>
      <c r="AN42" s="1884" t="s">
        <v>5599</v>
      </c>
      <c r="AO42" s="1884" t="s">
        <v>5600</v>
      </c>
      <c r="AP42" s="1884" t="s">
        <v>5601</v>
      </c>
      <c r="AQ42" s="1884" t="s">
        <v>5602</v>
      </c>
      <c r="AR42" s="1884" t="s">
        <v>5603</v>
      </c>
      <c r="AS42" s="1884" t="s">
        <v>91</v>
      </c>
    </row>
    <row r="43" spans="1:45" x14ac:dyDescent="0.3">
      <c r="A43" s="1884" t="s">
        <v>4664</v>
      </c>
      <c r="B43" s="1884" t="s">
        <v>4554</v>
      </c>
      <c r="C43" s="1884" t="s">
        <v>4557</v>
      </c>
      <c r="D43" s="1884" t="s">
        <v>91</v>
      </c>
      <c r="E43" s="1884" t="s">
        <v>91</v>
      </c>
      <c r="F43" s="1884" t="s">
        <v>4588</v>
      </c>
      <c r="G43" s="1884" t="s">
        <v>3223</v>
      </c>
      <c r="H43" s="1884" t="s">
        <v>4665</v>
      </c>
      <c r="I43" s="1884" t="s">
        <v>91</v>
      </c>
      <c r="J43" s="1884" t="s">
        <v>3303</v>
      </c>
      <c r="L43" s="1884" t="s">
        <v>4907</v>
      </c>
      <c r="M43" s="1884" t="s">
        <v>4908</v>
      </c>
      <c r="N43" s="1884" t="s">
        <v>4909</v>
      </c>
      <c r="O43" s="1884" t="s">
        <v>4910</v>
      </c>
      <c r="P43" s="1884" t="s">
        <v>91</v>
      </c>
      <c r="Q43" s="1884" t="s">
        <v>4912</v>
      </c>
      <c r="R43" s="1884" t="s">
        <v>4913</v>
      </c>
      <c r="S43" s="1884" t="s">
        <v>4914</v>
      </c>
      <c r="T43" s="1884" t="s">
        <v>91</v>
      </c>
      <c r="U43" s="1884" t="s">
        <v>4915</v>
      </c>
      <c r="V43" s="1884" t="s">
        <v>91</v>
      </c>
      <c r="W43" s="1884" t="s">
        <v>4984</v>
      </c>
      <c r="X43" s="1884" t="s">
        <v>4917</v>
      </c>
      <c r="Y43" s="1884" t="s">
        <v>4918</v>
      </c>
      <c r="Z43" s="1884" t="s">
        <v>4919</v>
      </c>
      <c r="AA43" s="1884" t="s">
        <v>4920</v>
      </c>
      <c r="AB43" s="1884" t="s">
        <v>91</v>
      </c>
      <c r="AC43" s="1884" t="s">
        <v>91</v>
      </c>
      <c r="AD43" s="1884" t="s">
        <v>91</v>
      </c>
      <c r="AE43" s="1884" t="s">
        <v>91</v>
      </c>
      <c r="AF43" s="1884" t="s">
        <v>91</v>
      </c>
      <c r="AG43" s="1884" t="s">
        <v>4923</v>
      </c>
      <c r="AI43" s="1884" t="s">
        <v>3303</v>
      </c>
      <c r="AJ43" s="1884" t="s">
        <v>91</v>
      </c>
      <c r="AK43" s="1884" t="s">
        <v>5576</v>
      </c>
      <c r="AL43" s="1884" t="s">
        <v>5577</v>
      </c>
      <c r="AM43" s="1884" t="s">
        <v>5578</v>
      </c>
      <c r="AN43" s="1884" t="s">
        <v>5579</v>
      </c>
      <c r="AO43" s="1884" t="s">
        <v>5580</v>
      </c>
      <c r="AP43" s="1884" t="s">
        <v>4567</v>
      </c>
      <c r="AQ43" s="1884" t="s">
        <v>91</v>
      </c>
      <c r="AR43" s="1884" t="s">
        <v>91</v>
      </c>
      <c r="AS43" s="1884" t="s">
        <v>91</v>
      </c>
    </row>
    <row r="44" spans="1:45" x14ac:dyDescent="0.3">
      <c r="A44" s="1884" t="s">
        <v>4666</v>
      </c>
      <c r="B44" s="1884" t="s">
        <v>4554</v>
      </c>
      <c r="C44" s="1884" t="s">
        <v>4556</v>
      </c>
      <c r="D44" s="1884" t="s">
        <v>4557</v>
      </c>
      <c r="E44" s="1884" t="s">
        <v>91</v>
      </c>
      <c r="F44" s="1884" t="s">
        <v>4588</v>
      </c>
      <c r="G44" s="1884" t="s">
        <v>3472</v>
      </c>
      <c r="H44" s="1884" t="s">
        <v>4667</v>
      </c>
      <c r="I44" s="1884" t="s">
        <v>91</v>
      </c>
      <c r="J44" s="1884" t="s">
        <v>3306</v>
      </c>
      <c r="L44" s="1884" t="s">
        <v>4907</v>
      </c>
      <c r="M44" s="1884" t="s">
        <v>4908</v>
      </c>
      <c r="N44" s="1884" t="s">
        <v>4909</v>
      </c>
      <c r="O44" s="1884" t="s">
        <v>4910</v>
      </c>
      <c r="P44" s="1884" t="s">
        <v>91</v>
      </c>
      <c r="Q44" s="1884" t="s">
        <v>4912</v>
      </c>
      <c r="R44" s="1884" t="s">
        <v>4913</v>
      </c>
      <c r="S44" s="1884" t="s">
        <v>4914</v>
      </c>
      <c r="T44" s="1884" t="s">
        <v>91</v>
      </c>
      <c r="U44" s="1884" t="s">
        <v>4915</v>
      </c>
      <c r="V44" s="1884" t="s">
        <v>91</v>
      </c>
      <c r="W44" s="1884" t="s">
        <v>4916</v>
      </c>
      <c r="X44" s="1884" t="s">
        <v>4917</v>
      </c>
      <c r="Y44" s="1884" t="s">
        <v>4918</v>
      </c>
      <c r="Z44" s="1884" t="s">
        <v>4919</v>
      </c>
      <c r="AA44" s="1884" t="s">
        <v>4920</v>
      </c>
      <c r="AB44" s="1884" t="s">
        <v>4921</v>
      </c>
      <c r="AC44" s="1884" t="s">
        <v>5160</v>
      </c>
      <c r="AD44" s="1884" t="s">
        <v>91</v>
      </c>
      <c r="AE44" s="1884" t="s">
        <v>91</v>
      </c>
      <c r="AF44" s="1884" t="s">
        <v>91</v>
      </c>
      <c r="AG44" s="1884" t="s">
        <v>4923</v>
      </c>
      <c r="AI44" s="1884" t="s">
        <v>3306</v>
      </c>
      <c r="AJ44" s="1884" t="s">
        <v>91</v>
      </c>
      <c r="AK44" s="1884" t="s">
        <v>5576</v>
      </c>
      <c r="AL44" s="1884" t="s">
        <v>5636</v>
      </c>
      <c r="AM44" s="1884" t="s">
        <v>5578</v>
      </c>
      <c r="AN44" s="1884" t="s">
        <v>5579</v>
      </c>
      <c r="AO44" s="1884" t="s">
        <v>5580</v>
      </c>
      <c r="AP44" s="1884" t="s">
        <v>5581</v>
      </c>
      <c r="AQ44" s="1884" t="s">
        <v>91</v>
      </c>
      <c r="AR44" s="1884" t="s">
        <v>91</v>
      </c>
      <c r="AS44" s="1884" t="s">
        <v>91</v>
      </c>
    </row>
    <row r="45" spans="1:45" x14ac:dyDescent="0.3">
      <c r="A45" s="1884" t="s">
        <v>4668</v>
      </c>
      <c r="B45" s="1884" t="s">
        <v>4606</v>
      </c>
      <c r="C45" s="1884" t="s">
        <v>4570</v>
      </c>
      <c r="D45" s="1884" t="s">
        <v>4571</v>
      </c>
      <c r="E45" s="1884" t="s">
        <v>4557</v>
      </c>
      <c r="F45" s="1884" t="s">
        <v>91</v>
      </c>
      <c r="G45" s="1884" t="s">
        <v>91</v>
      </c>
      <c r="H45" s="1884" t="s">
        <v>91</v>
      </c>
      <c r="I45" s="1884" t="s">
        <v>91</v>
      </c>
      <c r="J45" s="1884" t="s">
        <v>3309</v>
      </c>
      <c r="L45" s="1884" t="s">
        <v>4955</v>
      </c>
      <c r="M45" s="1884" t="s">
        <v>4956</v>
      </c>
      <c r="N45" s="1884" t="s">
        <v>4957</v>
      </c>
      <c r="O45" s="1884" t="s">
        <v>4958</v>
      </c>
      <c r="P45" s="1884" t="s">
        <v>91</v>
      </c>
      <c r="Q45" s="1884" t="s">
        <v>4960</v>
      </c>
      <c r="R45" s="1884" t="s">
        <v>4961</v>
      </c>
      <c r="S45" s="1884" t="s">
        <v>4962</v>
      </c>
      <c r="T45" s="1884" t="s">
        <v>91</v>
      </c>
      <c r="U45" s="1884" t="s">
        <v>4963</v>
      </c>
      <c r="V45" s="1884" t="s">
        <v>91</v>
      </c>
      <c r="W45" s="1884" t="s">
        <v>4964</v>
      </c>
      <c r="X45" s="1884" t="s">
        <v>4965</v>
      </c>
      <c r="Y45" s="1884" t="s">
        <v>4966</v>
      </c>
      <c r="Z45" s="1884" t="s">
        <v>4967</v>
      </c>
      <c r="AA45" s="1884" t="s">
        <v>4968</v>
      </c>
      <c r="AB45" s="1884" t="s">
        <v>5151</v>
      </c>
      <c r="AC45" s="1884" t="s">
        <v>5152</v>
      </c>
      <c r="AD45" s="1884" t="s">
        <v>91</v>
      </c>
      <c r="AE45" s="1884" t="s">
        <v>91</v>
      </c>
      <c r="AF45" s="1884" t="s">
        <v>91</v>
      </c>
      <c r="AG45" s="1884" t="s">
        <v>4970</v>
      </c>
      <c r="AI45" s="1884" t="s">
        <v>3309</v>
      </c>
      <c r="AJ45" s="1884" t="s">
        <v>91</v>
      </c>
      <c r="AK45" s="1884" t="s">
        <v>5596</v>
      </c>
      <c r="AL45" s="1884" t="s">
        <v>5597</v>
      </c>
      <c r="AM45" s="1884" t="s">
        <v>5598</v>
      </c>
      <c r="AN45" s="1884" t="s">
        <v>5599</v>
      </c>
      <c r="AO45" s="1884" t="s">
        <v>5600</v>
      </c>
      <c r="AP45" s="1884" t="s">
        <v>5601</v>
      </c>
      <c r="AQ45" s="1884" t="s">
        <v>5602</v>
      </c>
      <c r="AR45" s="1884" t="s">
        <v>5603</v>
      </c>
      <c r="AS45" s="1884" t="s">
        <v>91</v>
      </c>
    </row>
    <row r="46" spans="1:45" x14ac:dyDescent="0.3">
      <c r="A46" s="1884" t="s">
        <v>4669</v>
      </c>
      <c r="B46" s="1884" t="s">
        <v>4554</v>
      </c>
      <c r="C46" s="1884" t="s">
        <v>4557</v>
      </c>
      <c r="D46" s="1884" t="s">
        <v>91</v>
      </c>
      <c r="E46" s="1884" t="s">
        <v>91</v>
      </c>
      <c r="F46" s="1884" t="s">
        <v>4588</v>
      </c>
      <c r="G46" s="1884" t="s">
        <v>3223</v>
      </c>
      <c r="H46" s="1884" t="s">
        <v>4670</v>
      </c>
      <c r="I46" s="1884" t="s">
        <v>91</v>
      </c>
      <c r="J46" s="1884" t="s">
        <v>3312</v>
      </c>
      <c r="L46" s="1884" t="s">
        <v>4907</v>
      </c>
      <c r="M46" s="1884" t="s">
        <v>4908</v>
      </c>
      <c r="N46" s="1884" t="s">
        <v>4909</v>
      </c>
      <c r="O46" s="1884" t="s">
        <v>4910</v>
      </c>
      <c r="P46" s="1884" t="s">
        <v>91</v>
      </c>
      <c r="Q46" s="1884" t="s">
        <v>4912</v>
      </c>
      <c r="R46" s="1884" t="s">
        <v>4913</v>
      </c>
      <c r="S46" s="1884" t="s">
        <v>4914</v>
      </c>
      <c r="T46" s="1884" t="s">
        <v>91</v>
      </c>
      <c r="U46" s="1884" t="s">
        <v>4915</v>
      </c>
      <c r="V46" s="1884" t="s">
        <v>91</v>
      </c>
      <c r="W46" s="1884" t="s">
        <v>4984</v>
      </c>
      <c r="X46" s="1884" t="s">
        <v>4917</v>
      </c>
      <c r="Y46" s="1884" t="s">
        <v>5158</v>
      </c>
      <c r="Z46" s="1884" t="s">
        <v>4919</v>
      </c>
      <c r="AA46" s="1884" t="s">
        <v>4920</v>
      </c>
      <c r="AB46" s="1884" t="s">
        <v>5161</v>
      </c>
      <c r="AC46" s="1884" t="s">
        <v>4985</v>
      </c>
      <c r="AD46" s="1884" t="s">
        <v>91</v>
      </c>
      <c r="AE46" s="1884" t="s">
        <v>91</v>
      </c>
      <c r="AF46" s="1884" t="s">
        <v>91</v>
      </c>
      <c r="AG46" s="1884" t="s">
        <v>4923</v>
      </c>
      <c r="AI46" s="1884" t="s">
        <v>3312</v>
      </c>
      <c r="AJ46" s="1884" t="s">
        <v>91</v>
      </c>
      <c r="AK46" s="1884" t="s">
        <v>5576</v>
      </c>
      <c r="AL46" s="1884" t="s">
        <v>5577</v>
      </c>
      <c r="AM46" s="1884" t="s">
        <v>5578</v>
      </c>
      <c r="AN46" s="1884" t="s">
        <v>5579</v>
      </c>
      <c r="AO46" s="1884" t="s">
        <v>5580</v>
      </c>
      <c r="AP46" s="1884" t="s">
        <v>5581</v>
      </c>
      <c r="AQ46" s="1884" t="s">
        <v>5617</v>
      </c>
      <c r="AR46" s="1884" t="s">
        <v>5618</v>
      </c>
      <c r="AS46" s="1884" t="s">
        <v>91</v>
      </c>
    </row>
    <row r="47" spans="1:45" x14ac:dyDescent="0.3">
      <c r="A47" s="1884" t="s">
        <v>4630</v>
      </c>
      <c r="B47" s="1884" t="s">
        <v>4631</v>
      </c>
      <c r="C47" s="1884" t="s">
        <v>4671</v>
      </c>
      <c r="D47" s="1884" t="s">
        <v>4672</v>
      </c>
      <c r="E47" s="1884" t="s">
        <v>4673</v>
      </c>
      <c r="F47" s="1884" t="s">
        <v>91</v>
      </c>
      <c r="G47" s="1884" t="s">
        <v>91</v>
      </c>
      <c r="H47" s="1884" t="s">
        <v>91</v>
      </c>
      <c r="I47" s="1884" t="s">
        <v>4632</v>
      </c>
      <c r="J47" s="1884" t="s">
        <v>4674</v>
      </c>
      <c r="L47" s="1884" t="s">
        <v>5101</v>
      </c>
      <c r="M47" s="1884" t="s">
        <v>5102</v>
      </c>
      <c r="N47" s="1884" t="s">
        <v>5103</v>
      </c>
      <c r="O47" s="1884" t="s">
        <v>5104</v>
      </c>
      <c r="P47" s="1884" t="s">
        <v>91</v>
      </c>
      <c r="Q47" s="1884" t="s">
        <v>5105</v>
      </c>
      <c r="R47" s="1884" t="s">
        <v>5106</v>
      </c>
      <c r="S47" s="1884" t="s">
        <v>5107</v>
      </c>
      <c r="T47" s="1884" t="s">
        <v>5108</v>
      </c>
      <c r="U47" s="1884" t="s">
        <v>5111</v>
      </c>
      <c r="V47" s="1884" t="s">
        <v>91</v>
      </c>
      <c r="W47" s="1884" t="s">
        <v>5110</v>
      </c>
      <c r="X47" s="1884" t="s">
        <v>5162</v>
      </c>
      <c r="Y47" s="1884" t="s">
        <v>5112</v>
      </c>
      <c r="Z47" s="1884" t="s">
        <v>5113</v>
      </c>
      <c r="AA47" s="1884" t="s">
        <v>5114</v>
      </c>
      <c r="AB47" s="1884" t="s">
        <v>91</v>
      </c>
      <c r="AC47" s="1884" t="s">
        <v>91</v>
      </c>
      <c r="AD47" s="1884" t="s">
        <v>91</v>
      </c>
      <c r="AE47" s="1884" t="s">
        <v>91</v>
      </c>
      <c r="AF47" s="1884" t="s">
        <v>91</v>
      </c>
      <c r="AG47" s="1884" t="s">
        <v>91</v>
      </c>
      <c r="AI47" s="1884" t="s">
        <v>4674</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4675</v>
      </c>
      <c r="B48" s="1884" t="s">
        <v>4570</v>
      </c>
      <c r="C48" s="1884" t="s">
        <v>4571</v>
      </c>
      <c r="D48" s="1884" t="s">
        <v>4557</v>
      </c>
      <c r="E48" s="1884" t="s">
        <v>91</v>
      </c>
      <c r="F48" s="1884" t="s">
        <v>4572</v>
      </c>
      <c r="G48" s="1884" t="s">
        <v>3472</v>
      </c>
      <c r="H48" s="1884" t="s">
        <v>4676</v>
      </c>
      <c r="I48" s="1884" t="s">
        <v>91</v>
      </c>
      <c r="J48" s="1884" t="s">
        <v>4677</v>
      </c>
      <c r="L48" s="1884" t="s">
        <v>4955</v>
      </c>
      <c r="M48" s="1884" t="s">
        <v>4956</v>
      </c>
      <c r="N48" s="1884" t="s">
        <v>4957</v>
      </c>
      <c r="O48" s="1884" t="s">
        <v>4958</v>
      </c>
      <c r="P48" s="1884" t="s">
        <v>91</v>
      </c>
      <c r="Q48" s="1884" t="s">
        <v>4960</v>
      </c>
      <c r="R48" s="1884" t="s">
        <v>4961</v>
      </c>
      <c r="S48" s="1884" t="s">
        <v>4962</v>
      </c>
      <c r="T48" s="1884" t="s">
        <v>91</v>
      </c>
      <c r="U48" s="1884" t="s">
        <v>4963</v>
      </c>
      <c r="V48" s="1884" t="s">
        <v>91</v>
      </c>
      <c r="W48" s="1884" t="s">
        <v>4964</v>
      </c>
      <c r="X48" s="1884" t="s">
        <v>4965</v>
      </c>
      <c r="Y48" s="1884" t="s">
        <v>4966</v>
      </c>
      <c r="Z48" s="1884" t="s">
        <v>4967</v>
      </c>
      <c r="AA48" s="1884" t="s">
        <v>4968</v>
      </c>
      <c r="AB48" s="1884" t="s">
        <v>5157</v>
      </c>
      <c r="AC48" s="1884" t="s">
        <v>4972</v>
      </c>
      <c r="AD48" s="1884" t="s">
        <v>91</v>
      </c>
      <c r="AE48" s="1884" t="s">
        <v>91</v>
      </c>
      <c r="AF48" s="1884" t="s">
        <v>91</v>
      </c>
      <c r="AG48" s="1884" t="s">
        <v>4970</v>
      </c>
      <c r="AI48" s="1884" t="s">
        <v>4677</v>
      </c>
      <c r="AJ48" s="1884" t="s">
        <v>91</v>
      </c>
      <c r="AK48" s="1884" t="s">
        <v>5596</v>
      </c>
      <c r="AL48" s="1884" t="s">
        <v>5597</v>
      </c>
      <c r="AM48" s="1884" t="s">
        <v>5598</v>
      </c>
      <c r="AN48" s="1884" t="s">
        <v>5599</v>
      </c>
      <c r="AO48" s="1884" t="s">
        <v>5600</v>
      </c>
      <c r="AP48" s="1884" t="s">
        <v>5601</v>
      </c>
      <c r="AQ48" s="1884" t="s">
        <v>5602</v>
      </c>
      <c r="AR48" s="1884" t="s">
        <v>5603</v>
      </c>
      <c r="AS48" s="1884" t="s">
        <v>91</v>
      </c>
    </row>
    <row r="49" spans="1:45" x14ac:dyDescent="0.3">
      <c r="A49" s="1884" t="s">
        <v>4678</v>
      </c>
      <c r="B49" s="1884" t="s">
        <v>4561</v>
      </c>
      <c r="C49" s="1884" t="s">
        <v>4679</v>
      </c>
      <c r="D49" s="1884" t="s">
        <v>4557</v>
      </c>
      <c r="E49" s="1884" t="s">
        <v>91</v>
      </c>
      <c r="F49" s="1884" t="s">
        <v>91</v>
      </c>
      <c r="G49" s="1884" t="s">
        <v>91</v>
      </c>
      <c r="H49" s="1884" t="s">
        <v>91</v>
      </c>
      <c r="I49" s="1884" t="s">
        <v>91</v>
      </c>
      <c r="J49" s="1884" t="s">
        <v>4680</v>
      </c>
      <c r="L49" s="1884" t="s">
        <v>4924</v>
      </c>
      <c r="M49" s="1884" t="s">
        <v>4925</v>
      </c>
      <c r="N49" s="1884" t="s">
        <v>4926</v>
      </c>
      <c r="O49" s="1884" t="s">
        <v>4927</v>
      </c>
      <c r="P49" s="1884" t="s">
        <v>91</v>
      </c>
      <c r="Q49" s="1884" t="s">
        <v>4928</v>
      </c>
      <c r="R49" s="1884" t="s">
        <v>4929</v>
      </c>
      <c r="S49" s="1884" t="s">
        <v>4930</v>
      </c>
      <c r="T49" s="1884" t="s">
        <v>91</v>
      </c>
      <c r="U49" s="1884" t="s">
        <v>4931</v>
      </c>
      <c r="V49" s="1884" t="s">
        <v>91</v>
      </c>
      <c r="W49" s="1884" t="s">
        <v>4932</v>
      </c>
      <c r="X49" s="1884" t="s">
        <v>4933</v>
      </c>
      <c r="Y49" s="1884" t="s">
        <v>4934</v>
      </c>
      <c r="Z49" s="1884" t="s">
        <v>4935</v>
      </c>
      <c r="AA49" s="1884" t="s">
        <v>4936</v>
      </c>
      <c r="AB49" s="1884" t="s">
        <v>91</v>
      </c>
      <c r="AC49" s="1884" t="s">
        <v>91</v>
      </c>
      <c r="AD49" s="1884" t="s">
        <v>91</v>
      </c>
      <c r="AE49" s="1884" t="s">
        <v>91</v>
      </c>
      <c r="AF49" s="1884" t="s">
        <v>91</v>
      </c>
      <c r="AG49" s="1884" t="s">
        <v>4938</v>
      </c>
      <c r="AI49" s="1884" t="s">
        <v>4680</v>
      </c>
      <c r="AJ49" s="1884" t="s">
        <v>91</v>
      </c>
      <c r="AK49" s="1884" t="s">
        <v>91</v>
      </c>
      <c r="AL49" s="1884" t="s">
        <v>5582</v>
      </c>
      <c r="AM49" s="1884" t="s">
        <v>5583</v>
      </c>
      <c r="AN49" s="1884" t="s">
        <v>5584</v>
      </c>
      <c r="AO49" s="1884" t="s">
        <v>5585</v>
      </c>
      <c r="AP49" s="1884" t="s">
        <v>5586</v>
      </c>
      <c r="AQ49" s="1884" t="s">
        <v>91</v>
      </c>
      <c r="AR49" s="1884" t="s">
        <v>91</v>
      </c>
      <c r="AS49" s="1884" t="s">
        <v>91</v>
      </c>
    </row>
    <row r="50" spans="1:45" x14ac:dyDescent="0.3">
      <c r="A50" s="1884" t="s">
        <v>4678</v>
      </c>
      <c r="B50" s="1884" t="s">
        <v>4561</v>
      </c>
      <c r="C50" s="1884" t="s">
        <v>4679</v>
      </c>
      <c r="D50" s="1884" t="s">
        <v>4557</v>
      </c>
      <c r="E50" s="1884" t="s">
        <v>4557</v>
      </c>
      <c r="F50" s="1884" t="s">
        <v>91</v>
      </c>
      <c r="G50" s="1884" t="s">
        <v>91</v>
      </c>
      <c r="H50" s="1884" t="s">
        <v>91</v>
      </c>
      <c r="I50" s="1884" t="s">
        <v>91</v>
      </c>
      <c r="J50" s="1884" t="s">
        <v>4029</v>
      </c>
      <c r="L50" s="1884" t="s">
        <v>4924</v>
      </c>
      <c r="M50" s="1884" t="s">
        <v>4925</v>
      </c>
      <c r="N50" s="1884" t="s">
        <v>4926</v>
      </c>
      <c r="O50" s="1884" t="s">
        <v>4927</v>
      </c>
      <c r="P50" s="1884" t="s">
        <v>91</v>
      </c>
      <c r="Q50" s="1884" t="s">
        <v>4928</v>
      </c>
      <c r="R50" s="1884" t="s">
        <v>4929</v>
      </c>
      <c r="S50" s="1884" t="s">
        <v>4930</v>
      </c>
      <c r="T50" s="1884" t="s">
        <v>91</v>
      </c>
      <c r="U50" s="1884" t="s">
        <v>4931</v>
      </c>
      <c r="V50" s="1884" t="s">
        <v>91</v>
      </c>
      <c r="W50" s="1884" t="s">
        <v>4932</v>
      </c>
      <c r="X50" s="1884" t="s">
        <v>4933</v>
      </c>
      <c r="Y50" s="1884" t="s">
        <v>4934</v>
      </c>
      <c r="Z50" s="1884" t="s">
        <v>4935</v>
      </c>
      <c r="AA50" s="1884" t="s">
        <v>4936</v>
      </c>
      <c r="AB50" s="1884" t="s">
        <v>91</v>
      </c>
      <c r="AC50" s="1884" t="s">
        <v>91</v>
      </c>
      <c r="AD50" s="1884" t="s">
        <v>91</v>
      </c>
      <c r="AE50" s="1884" t="s">
        <v>91</v>
      </c>
      <c r="AF50" s="1884" t="s">
        <v>91</v>
      </c>
      <c r="AG50" s="1884" t="s">
        <v>4938</v>
      </c>
      <c r="AI50" s="1884" t="s">
        <v>4029</v>
      </c>
      <c r="AJ50" s="1884" t="s">
        <v>91</v>
      </c>
      <c r="AK50" s="1884" t="s">
        <v>91</v>
      </c>
      <c r="AL50" s="1884" t="s">
        <v>5582</v>
      </c>
      <c r="AM50" s="1884" t="s">
        <v>5583</v>
      </c>
      <c r="AN50" s="1884" t="s">
        <v>5584</v>
      </c>
      <c r="AO50" s="1884" t="s">
        <v>5585</v>
      </c>
      <c r="AP50" s="1884" t="s">
        <v>5586</v>
      </c>
      <c r="AQ50" s="1884" t="s">
        <v>91</v>
      </c>
      <c r="AR50" s="1884" t="s">
        <v>91</v>
      </c>
      <c r="AS50" s="1884" t="s">
        <v>91</v>
      </c>
    </row>
    <row r="51" spans="1:45" x14ac:dyDescent="0.3">
      <c r="A51" s="1884" t="s">
        <v>4681</v>
      </c>
      <c r="B51" s="1884" t="s">
        <v>4594</v>
      </c>
      <c r="C51" s="1884" t="s">
        <v>4595</v>
      </c>
      <c r="D51" s="1884" t="s">
        <v>4596</v>
      </c>
      <c r="E51" s="1884" t="s">
        <v>4557</v>
      </c>
      <c r="F51" s="1884" t="s">
        <v>91</v>
      </c>
      <c r="G51" s="1884" t="s">
        <v>91</v>
      </c>
      <c r="H51" s="1884" t="s">
        <v>91</v>
      </c>
      <c r="I51" s="1884" t="s">
        <v>91</v>
      </c>
      <c r="J51" s="1884" t="s">
        <v>4031</v>
      </c>
      <c r="L51" s="1884" t="s">
        <v>5000</v>
      </c>
      <c r="M51" s="1884" t="s">
        <v>5001</v>
      </c>
      <c r="N51" s="1884" t="s">
        <v>5002</v>
      </c>
      <c r="O51" s="1884" t="s">
        <v>5003</v>
      </c>
      <c r="P51" s="1884" t="s">
        <v>91</v>
      </c>
      <c r="Q51" s="1884" t="s">
        <v>5004</v>
      </c>
      <c r="R51" s="1884" t="s">
        <v>5005</v>
      </c>
      <c r="S51" s="1884" t="s">
        <v>5006</v>
      </c>
      <c r="T51" s="1884" t="s">
        <v>91</v>
      </c>
      <c r="U51" s="1884" t="s">
        <v>5007</v>
      </c>
      <c r="V51" s="1884" t="s">
        <v>91</v>
      </c>
      <c r="W51" s="1884" t="s">
        <v>5008</v>
      </c>
      <c r="X51" s="1884" t="s">
        <v>5009</v>
      </c>
      <c r="Y51" s="1884" t="s">
        <v>5010</v>
      </c>
      <c r="Z51" s="1884" t="s">
        <v>5011</v>
      </c>
      <c r="AA51" s="1884" t="s">
        <v>5012</v>
      </c>
      <c r="AB51" s="1884" t="s">
        <v>5163</v>
      </c>
      <c r="AC51" s="1884" t="s">
        <v>5014</v>
      </c>
      <c r="AD51" s="1884" t="s">
        <v>91</v>
      </c>
      <c r="AE51" s="1884" t="s">
        <v>91</v>
      </c>
      <c r="AF51" s="1884" t="s">
        <v>91</v>
      </c>
      <c r="AG51" s="1884" t="s">
        <v>5015</v>
      </c>
      <c r="AI51" s="1884" t="s">
        <v>4031</v>
      </c>
      <c r="AJ51" s="1884" t="s">
        <v>91</v>
      </c>
      <c r="AK51" s="1884" t="s">
        <v>5604</v>
      </c>
      <c r="AL51" s="1884" t="s">
        <v>5605</v>
      </c>
      <c r="AM51" s="1884" t="s">
        <v>5606</v>
      </c>
      <c r="AN51" s="1884" t="s">
        <v>5607</v>
      </c>
      <c r="AO51" s="1884" t="s">
        <v>5608</v>
      </c>
      <c r="AP51" s="1884" t="s">
        <v>5609</v>
      </c>
      <c r="AQ51" s="1884" t="s">
        <v>5610</v>
      </c>
      <c r="AR51" s="1884" t="s">
        <v>5611</v>
      </c>
      <c r="AS51" s="1884" t="s">
        <v>91</v>
      </c>
    </row>
    <row r="52" spans="1:45" x14ac:dyDescent="0.3">
      <c r="A52" s="1884" t="s">
        <v>4682</v>
      </c>
      <c r="B52" s="1884" t="s">
        <v>4602</v>
      </c>
      <c r="C52" s="1884" t="s">
        <v>4556</v>
      </c>
      <c r="D52" s="1884" t="s">
        <v>4603</v>
      </c>
      <c r="E52" s="1884" t="s">
        <v>4617</v>
      </c>
      <c r="F52" s="1884" t="s">
        <v>91</v>
      </c>
      <c r="G52" s="1884" t="s">
        <v>91</v>
      </c>
      <c r="H52" s="1884" t="s">
        <v>91</v>
      </c>
      <c r="I52" s="1884" t="s">
        <v>91</v>
      </c>
      <c r="J52" s="1884" t="s">
        <v>4033</v>
      </c>
      <c r="L52" s="1884" t="s">
        <v>5164</v>
      </c>
      <c r="M52" s="1884" t="s">
        <v>5165</v>
      </c>
      <c r="N52" s="1884" t="s">
        <v>5166</v>
      </c>
      <c r="O52" s="1884" t="s">
        <v>5167</v>
      </c>
      <c r="P52" s="1884" t="s">
        <v>91</v>
      </c>
      <c r="Q52" s="1884" t="s">
        <v>5168</v>
      </c>
      <c r="R52" s="1884" t="s">
        <v>5169</v>
      </c>
      <c r="S52" s="1884" t="s">
        <v>5170</v>
      </c>
      <c r="T52" s="1884" t="s">
        <v>91</v>
      </c>
      <c r="U52" s="1884" t="s">
        <v>5171</v>
      </c>
      <c r="V52" s="1884" t="s">
        <v>91</v>
      </c>
      <c r="W52" s="1884" t="s">
        <v>5172</v>
      </c>
      <c r="X52" s="1884" t="s">
        <v>5173</v>
      </c>
      <c r="Y52" s="1884" t="s">
        <v>5174</v>
      </c>
      <c r="Z52" s="1884" t="s">
        <v>5175</v>
      </c>
      <c r="AA52" s="1884" t="s">
        <v>5176</v>
      </c>
      <c r="AB52" s="1884" t="s">
        <v>5177</v>
      </c>
      <c r="AC52" s="1884" t="s">
        <v>5178</v>
      </c>
      <c r="AD52" s="1884" t="s">
        <v>91</v>
      </c>
      <c r="AE52" s="1884" t="s">
        <v>91</v>
      </c>
      <c r="AF52" s="1884" t="s">
        <v>91</v>
      </c>
      <c r="AG52" s="1884" t="s">
        <v>5179</v>
      </c>
      <c r="AI52" s="1884" t="s">
        <v>4033</v>
      </c>
      <c r="AJ52" s="1884" t="s">
        <v>91</v>
      </c>
      <c r="AK52" s="1884" t="s">
        <v>5576</v>
      </c>
      <c r="AL52" s="1884" t="s">
        <v>5577</v>
      </c>
      <c r="AM52" s="1884" t="s">
        <v>5578</v>
      </c>
      <c r="AN52" s="1884" t="s">
        <v>5579</v>
      </c>
      <c r="AO52" s="1884" t="s">
        <v>5580</v>
      </c>
      <c r="AP52" s="1884" t="s">
        <v>4567</v>
      </c>
      <c r="AQ52" s="1884" t="s">
        <v>5617</v>
      </c>
      <c r="AR52" s="1884" t="s">
        <v>5618</v>
      </c>
      <c r="AS52" s="1884" t="s">
        <v>91</v>
      </c>
    </row>
    <row r="53" spans="1:45" x14ac:dyDescent="0.3">
      <c r="A53" s="1884" t="s">
        <v>4683</v>
      </c>
      <c r="B53" s="1884" t="s">
        <v>4565</v>
      </c>
      <c r="C53" s="1884" t="s">
        <v>4684</v>
      </c>
      <c r="D53" s="1884" t="s">
        <v>4684</v>
      </c>
      <c r="E53" s="1884" t="s">
        <v>4684</v>
      </c>
      <c r="F53" s="1884" t="s">
        <v>91</v>
      </c>
      <c r="G53" s="1884" t="s">
        <v>91</v>
      </c>
      <c r="H53" s="1884" t="s">
        <v>91</v>
      </c>
      <c r="I53" s="1884" t="s">
        <v>91</v>
      </c>
      <c r="J53" s="1884" t="s">
        <v>4685</v>
      </c>
      <c r="L53" s="1884" t="s">
        <v>5180</v>
      </c>
      <c r="M53" s="1884" t="s">
        <v>5181</v>
      </c>
      <c r="N53" s="1884" t="s">
        <v>5182</v>
      </c>
      <c r="O53" s="1884" t="s">
        <v>5183</v>
      </c>
      <c r="P53" s="1884" t="s">
        <v>91</v>
      </c>
      <c r="Q53" s="1884" t="s">
        <v>5184</v>
      </c>
      <c r="R53" s="1884" t="s">
        <v>5185</v>
      </c>
      <c r="S53" s="1884" t="s">
        <v>5186</v>
      </c>
      <c r="T53" s="1884" t="s">
        <v>5187</v>
      </c>
      <c r="U53" s="1884" t="s">
        <v>5188</v>
      </c>
      <c r="V53" s="1884" t="s">
        <v>91</v>
      </c>
      <c r="W53" s="1884" t="s">
        <v>5189</v>
      </c>
      <c r="X53" s="1884" t="s">
        <v>5190</v>
      </c>
      <c r="Y53" s="1884" t="s">
        <v>5191</v>
      </c>
      <c r="Z53" s="1884" t="s">
        <v>5192</v>
      </c>
      <c r="AA53" s="1884" t="s">
        <v>5193</v>
      </c>
      <c r="AB53" s="1884" t="s">
        <v>5194</v>
      </c>
      <c r="AC53" s="1884" t="s">
        <v>5195</v>
      </c>
      <c r="AD53" s="1884" t="s">
        <v>91</v>
      </c>
      <c r="AE53" s="1884" t="s">
        <v>91</v>
      </c>
      <c r="AF53" s="1884" t="s">
        <v>91</v>
      </c>
      <c r="AG53" s="1884" t="s">
        <v>5196</v>
      </c>
      <c r="AI53" s="1884" t="s">
        <v>4685</v>
      </c>
      <c r="AJ53" s="1884" t="s">
        <v>91</v>
      </c>
      <c r="AK53" s="1884" t="s">
        <v>5637</v>
      </c>
      <c r="AL53" s="1884" t="s">
        <v>5638</v>
      </c>
      <c r="AM53" s="1884" t="s">
        <v>5639</v>
      </c>
      <c r="AN53" s="1884" t="s">
        <v>5640</v>
      </c>
      <c r="AO53" s="1884" t="s">
        <v>5641</v>
      </c>
      <c r="AP53" s="1884" t="s">
        <v>5642</v>
      </c>
      <c r="AQ53" s="1884" t="s">
        <v>5643</v>
      </c>
      <c r="AR53" s="1884" t="s">
        <v>5644</v>
      </c>
      <c r="AS53" s="1884" t="s">
        <v>91</v>
      </c>
    </row>
    <row r="54" spans="1:45" x14ac:dyDescent="0.3">
      <c r="A54" s="1884" t="s">
        <v>4686</v>
      </c>
      <c r="B54" s="1884" t="s">
        <v>4554</v>
      </c>
      <c r="C54" s="1884" t="s">
        <v>4557</v>
      </c>
      <c r="D54" s="1884" t="s">
        <v>91</v>
      </c>
      <c r="E54" s="1884" t="s">
        <v>91</v>
      </c>
      <c r="F54" s="1884" t="s">
        <v>4588</v>
      </c>
      <c r="G54" s="1884" t="s">
        <v>3223</v>
      </c>
      <c r="H54" s="1884" t="s">
        <v>4687</v>
      </c>
      <c r="I54" s="1884" t="s">
        <v>91</v>
      </c>
      <c r="J54" s="1884" t="s">
        <v>4688</v>
      </c>
      <c r="L54" s="1884" t="s">
        <v>4907</v>
      </c>
      <c r="M54" s="1884" t="s">
        <v>4908</v>
      </c>
      <c r="N54" s="1884" t="s">
        <v>4909</v>
      </c>
      <c r="O54" s="1884" t="s">
        <v>4910</v>
      </c>
      <c r="P54" s="1884" t="s">
        <v>91</v>
      </c>
      <c r="Q54" s="1884" t="s">
        <v>4912</v>
      </c>
      <c r="R54" s="1884" t="s">
        <v>4913</v>
      </c>
      <c r="S54" s="1884" t="s">
        <v>4914</v>
      </c>
      <c r="T54" s="1884" t="s">
        <v>91</v>
      </c>
      <c r="U54" s="1884" t="s">
        <v>4915</v>
      </c>
      <c r="V54" s="1884" t="s">
        <v>91</v>
      </c>
      <c r="W54" s="1884" t="s">
        <v>4916</v>
      </c>
      <c r="X54" s="1884" t="s">
        <v>4917</v>
      </c>
      <c r="Y54" s="1884" t="s">
        <v>4918</v>
      </c>
      <c r="Z54" s="1884" t="s">
        <v>4919</v>
      </c>
      <c r="AA54" s="1884" t="s">
        <v>4920</v>
      </c>
      <c r="AB54" s="1884" t="s">
        <v>91</v>
      </c>
      <c r="AC54" s="1884" t="s">
        <v>5197</v>
      </c>
      <c r="AD54" s="1884" t="s">
        <v>91</v>
      </c>
      <c r="AE54" s="1884" t="s">
        <v>91</v>
      </c>
      <c r="AF54" s="1884" t="s">
        <v>91</v>
      </c>
      <c r="AG54" s="1884" t="s">
        <v>4923</v>
      </c>
      <c r="AI54" s="1884" t="s">
        <v>4688</v>
      </c>
      <c r="AJ54" s="1884" t="s">
        <v>91</v>
      </c>
      <c r="AK54" s="1884" t="s">
        <v>5576</v>
      </c>
      <c r="AL54" s="1884" t="s">
        <v>5577</v>
      </c>
      <c r="AM54" s="1884" t="s">
        <v>5578</v>
      </c>
      <c r="AN54" s="1884" t="s">
        <v>5579</v>
      </c>
      <c r="AO54" s="1884" t="s">
        <v>5580</v>
      </c>
      <c r="AP54" s="1884" t="s">
        <v>4567</v>
      </c>
      <c r="AQ54" s="1884" t="s">
        <v>91</v>
      </c>
      <c r="AR54" s="1884" t="s">
        <v>91</v>
      </c>
      <c r="AS54" s="1884" t="s">
        <v>91</v>
      </c>
    </row>
    <row r="55" spans="1:45" x14ac:dyDescent="0.3">
      <c r="A55" s="1884" t="s">
        <v>4689</v>
      </c>
      <c r="B55" s="1884" t="s">
        <v>4570</v>
      </c>
      <c r="C55" s="1884" t="s">
        <v>4557</v>
      </c>
      <c r="D55" s="1884" t="s">
        <v>91</v>
      </c>
      <c r="E55" s="1884" t="s">
        <v>91</v>
      </c>
      <c r="F55" s="1884" t="s">
        <v>4690</v>
      </c>
      <c r="G55" s="1884" t="s">
        <v>3472</v>
      </c>
      <c r="H55" s="1884" t="s">
        <v>4691</v>
      </c>
      <c r="I55" s="1884" t="s">
        <v>91</v>
      </c>
      <c r="J55" s="1884" t="s">
        <v>4692</v>
      </c>
      <c r="L55" s="1884" t="s">
        <v>5068</v>
      </c>
      <c r="M55" s="1884" t="s">
        <v>5069</v>
      </c>
      <c r="N55" s="1884" t="s">
        <v>5070</v>
      </c>
      <c r="O55" s="1884" t="s">
        <v>5198</v>
      </c>
      <c r="P55" s="1884" t="s">
        <v>91</v>
      </c>
      <c r="Q55" s="1884" t="s">
        <v>5072</v>
      </c>
      <c r="R55" s="1884" t="s">
        <v>5073</v>
      </c>
      <c r="S55" s="1884" t="s">
        <v>5074</v>
      </c>
      <c r="T55" s="1884" t="s">
        <v>91</v>
      </c>
      <c r="U55" s="1884" t="s">
        <v>5093</v>
      </c>
      <c r="V55" s="1884" t="s">
        <v>91</v>
      </c>
      <c r="W55" s="1884" t="s">
        <v>5076</v>
      </c>
      <c r="X55" s="1884" t="s">
        <v>5199</v>
      </c>
      <c r="Y55" s="1884" t="s">
        <v>5078</v>
      </c>
      <c r="Z55" s="1884" t="s">
        <v>5079</v>
      </c>
      <c r="AA55" s="1884" t="s">
        <v>5080</v>
      </c>
      <c r="AB55" s="1884" t="s">
        <v>91</v>
      </c>
      <c r="AC55" s="1884" t="s">
        <v>91</v>
      </c>
      <c r="AD55" s="1884" t="s">
        <v>91</v>
      </c>
      <c r="AE55" s="1884" t="s">
        <v>91</v>
      </c>
      <c r="AF55" s="1884" t="s">
        <v>91</v>
      </c>
      <c r="AG55" s="1884" t="s">
        <v>5083</v>
      </c>
      <c r="AI55" s="1884" t="s">
        <v>4692</v>
      </c>
      <c r="AJ55" s="1884" t="s">
        <v>91</v>
      </c>
      <c r="AK55" s="1884" t="s">
        <v>5645</v>
      </c>
      <c r="AL55" s="1884" t="s">
        <v>5646</v>
      </c>
      <c r="AM55" s="1884" t="s">
        <v>5598</v>
      </c>
      <c r="AN55" s="1884" t="s">
        <v>5599</v>
      </c>
      <c r="AO55" s="1884" t="s">
        <v>5600</v>
      </c>
      <c r="AP55" s="1884" t="s">
        <v>5601</v>
      </c>
      <c r="AQ55" s="1884" t="s">
        <v>5647</v>
      </c>
      <c r="AR55" s="1884" t="s">
        <v>5603</v>
      </c>
      <c r="AS55" s="1884" t="s">
        <v>91</v>
      </c>
    </row>
    <row r="56" spans="1:45" x14ac:dyDescent="0.3">
      <c r="A56" s="1884" t="s">
        <v>4693</v>
      </c>
      <c r="B56" s="1884" t="s">
        <v>4694</v>
      </c>
      <c r="C56" s="1884" t="s">
        <v>4694</v>
      </c>
      <c r="D56" s="1884" t="s">
        <v>4694</v>
      </c>
      <c r="E56" s="1884" t="s">
        <v>4694</v>
      </c>
      <c r="F56" s="1884" t="s">
        <v>91</v>
      </c>
      <c r="G56" s="1884" t="s">
        <v>91</v>
      </c>
      <c r="H56" s="1884" t="s">
        <v>91</v>
      </c>
      <c r="I56" s="1884" t="s">
        <v>4695</v>
      </c>
      <c r="J56" s="1884" t="s">
        <v>4696</v>
      </c>
      <c r="L56" s="1884" t="s">
        <v>5200</v>
      </c>
      <c r="M56" s="1884" t="s">
        <v>5201</v>
      </c>
      <c r="N56" s="1884" t="s">
        <v>5202</v>
      </c>
      <c r="O56" s="1884" t="s">
        <v>5203</v>
      </c>
      <c r="P56" s="1884" t="s">
        <v>91</v>
      </c>
      <c r="Q56" s="1884" t="s">
        <v>91</v>
      </c>
      <c r="R56" s="1884" t="s">
        <v>91</v>
      </c>
      <c r="S56" s="1884" t="s">
        <v>91</v>
      </c>
      <c r="T56" s="1884" t="s">
        <v>5204</v>
      </c>
      <c r="U56" s="1884" t="s">
        <v>91</v>
      </c>
      <c r="V56" s="1884" t="s">
        <v>91</v>
      </c>
      <c r="W56" s="1884" t="s">
        <v>5205</v>
      </c>
      <c r="X56" s="1884" t="s">
        <v>5206</v>
      </c>
      <c r="Y56" s="1884" t="s">
        <v>5207</v>
      </c>
      <c r="Z56" s="1884" t="s">
        <v>5208</v>
      </c>
      <c r="AA56" s="1884" t="s">
        <v>5209</v>
      </c>
      <c r="AB56" s="1884" t="s">
        <v>91</v>
      </c>
      <c r="AC56" s="1884" t="s">
        <v>91</v>
      </c>
      <c r="AD56" s="1884" t="s">
        <v>91</v>
      </c>
      <c r="AE56" s="1884" t="s">
        <v>91</v>
      </c>
      <c r="AF56" s="1884" t="s">
        <v>91</v>
      </c>
      <c r="AG56" s="1884" t="s">
        <v>91</v>
      </c>
      <c r="AI56" s="1884" t="s">
        <v>4696</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4697</v>
      </c>
      <c r="B57" s="1884" t="s">
        <v>4554</v>
      </c>
      <c r="C57" s="1884" t="s">
        <v>4557</v>
      </c>
      <c r="D57" s="1884" t="s">
        <v>4698</v>
      </c>
      <c r="E57" s="1884" t="s">
        <v>4604</v>
      </c>
      <c r="F57" s="1884" t="s">
        <v>91</v>
      </c>
      <c r="G57" s="1884" t="s">
        <v>91</v>
      </c>
      <c r="H57" s="1884" t="s">
        <v>91</v>
      </c>
      <c r="I57" s="1884" t="s">
        <v>91</v>
      </c>
      <c r="J57" s="1884" t="s">
        <v>4699</v>
      </c>
      <c r="L57" s="1884" t="s">
        <v>4907</v>
      </c>
      <c r="M57" s="1884" t="s">
        <v>4908</v>
      </c>
      <c r="N57" s="1884" t="s">
        <v>4909</v>
      </c>
      <c r="O57" s="1884" t="s">
        <v>4910</v>
      </c>
      <c r="P57" s="1884" t="s">
        <v>91</v>
      </c>
      <c r="Q57" s="1884" t="s">
        <v>4912</v>
      </c>
      <c r="R57" s="1884" t="s">
        <v>4913</v>
      </c>
      <c r="S57" s="1884" t="s">
        <v>4914</v>
      </c>
      <c r="T57" s="1884" t="s">
        <v>91</v>
      </c>
      <c r="U57" s="1884" t="s">
        <v>4915</v>
      </c>
      <c r="V57" s="1884" t="s">
        <v>91</v>
      </c>
      <c r="W57" s="1884" t="s">
        <v>4984</v>
      </c>
      <c r="X57" s="1884" t="s">
        <v>4917</v>
      </c>
      <c r="Y57" s="1884" t="s">
        <v>4918</v>
      </c>
      <c r="Z57" s="1884" t="s">
        <v>4919</v>
      </c>
      <c r="AA57" s="1884" t="s">
        <v>4920</v>
      </c>
      <c r="AB57" s="1884" t="s">
        <v>5210</v>
      </c>
      <c r="AC57" s="1884" t="s">
        <v>5211</v>
      </c>
      <c r="AD57" s="1884" t="s">
        <v>91</v>
      </c>
      <c r="AE57" s="1884" t="s">
        <v>91</v>
      </c>
      <c r="AF57" s="1884" t="s">
        <v>91</v>
      </c>
      <c r="AG57" s="1884" t="s">
        <v>4923</v>
      </c>
      <c r="AI57" s="1884" t="s">
        <v>4699</v>
      </c>
      <c r="AJ57" s="1884" t="s">
        <v>91</v>
      </c>
      <c r="AK57" s="1884" t="s">
        <v>5576</v>
      </c>
      <c r="AL57" s="1884" t="s">
        <v>5577</v>
      </c>
      <c r="AM57" s="1884" t="s">
        <v>5578</v>
      </c>
      <c r="AN57" s="1884" t="s">
        <v>5579</v>
      </c>
      <c r="AO57" s="1884" t="s">
        <v>5580</v>
      </c>
      <c r="AP57" s="1884" t="s">
        <v>5581</v>
      </c>
      <c r="AQ57" s="1884" t="s">
        <v>5617</v>
      </c>
      <c r="AR57" s="1884" t="s">
        <v>5618</v>
      </c>
      <c r="AS57" s="1884" t="s">
        <v>91</v>
      </c>
    </row>
    <row r="58" spans="1:45" x14ac:dyDescent="0.3">
      <c r="A58" s="1884" t="s">
        <v>4569</v>
      </c>
      <c r="B58" s="1884" t="s">
        <v>4570</v>
      </c>
      <c r="C58" s="1884" t="s">
        <v>4571</v>
      </c>
      <c r="D58" s="1884" t="s">
        <v>4557</v>
      </c>
      <c r="E58" s="1884" t="s">
        <v>91</v>
      </c>
      <c r="F58" s="1884" t="s">
        <v>4572</v>
      </c>
      <c r="G58" s="1884" t="s">
        <v>3472</v>
      </c>
      <c r="H58" s="1884" t="s">
        <v>4700</v>
      </c>
      <c r="I58" s="1884" t="s">
        <v>91</v>
      </c>
      <c r="J58" s="1884" t="s">
        <v>4701</v>
      </c>
      <c r="L58" s="1884" t="s">
        <v>4955</v>
      </c>
      <c r="M58" s="1884" t="s">
        <v>4956</v>
      </c>
      <c r="N58" s="1884" t="s">
        <v>4957</v>
      </c>
      <c r="O58" s="1884" t="s">
        <v>4958</v>
      </c>
      <c r="P58" s="1884" t="s">
        <v>4971</v>
      </c>
      <c r="Q58" s="1884" t="s">
        <v>4960</v>
      </c>
      <c r="R58" s="1884" t="s">
        <v>4961</v>
      </c>
      <c r="S58" s="1884" t="s">
        <v>4962</v>
      </c>
      <c r="T58" s="1884" t="s">
        <v>91</v>
      </c>
      <c r="U58" s="1884" t="s">
        <v>4963</v>
      </c>
      <c r="V58" s="1884" t="s">
        <v>91</v>
      </c>
      <c r="W58" s="1884" t="s">
        <v>4964</v>
      </c>
      <c r="X58" s="1884" t="s">
        <v>4965</v>
      </c>
      <c r="Y58" s="1884" t="s">
        <v>4966</v>
      </c>
      <c r="Z58" s="1884" t="s">
        <v>4967</v>
      </c>
      <c r="AA58" s="1884" t="s">
        <v>4968</v>
      </c>
      <c r="AB58" s="1884" t="s">
        <v>4969</v>
      </c>
      <c r="AC58" s="1884" t="s">
        <v>91</v>
      </c>
      <c r="AD58" s="1884" t="s">
        <v>91</v>
      </c>
      <c r="AE58" s="1884" t="s">
        <v>91</v>
      </c>
      <c r="AF58" s="1884" t="s">
        <v>91</v>
      </c>
      <c r="AG58" s="1884" t="s">
        <v>4970</v>
      </c>
      <c r="AI58" s="1884" t="s">
        <v>4701</v>
      </c>
      <c r="AJ58" s="1884" t="s">
        <v>91</v>
      </c>
      <c r="AK58" s="1884" t="s">
        <v>5596</v>
      </c>
      <c r="AL58" s="1884" t="s">
        <v>5597</v>
      </c>
      <c r="AM58" s="1884" t="s">
        <v>5598</v>
      </c>
      <c r="AN58" s="1884" t="s">
        <v>5599</v>
      </c>
      <c r="AO58" s="1884" t="s">
        <v>5600</v>
      </c>
      <c r="AP58" s="1884" t="s">
        <v>5601</v>
      </c>
      <c r="AQ58" s="1884" t="s">
        <v>5602</v>
      </c>
      <c r="AR58" s="1884" t="s">
        <v>5603</v>
      </c>
      <c r="AS58" s="1884" t="s">
        <v>91</v>
      </c>
    </row>
    <row r="59" spans="1:45" x14ac:dyDescent="0.3">
      <c r="A59" s="1884" t="s">
        <v>4702</v>
      </c>
      <c r="B59" s="1884" t="s">
        <v>4703</v>
      </c>
      <c r="C59" s="1884" t="s">
        <v>4704</v>
      </c>
      <c r="D59" s="1884" t="s">
        <v>4705</v>
      </c>
      <c r="E59" s="1884" t="s">
        <v>4706</v>
      </c>
      <c r="F59" s="1884" t="s">
        <v>91</v>
      </c>
      <c r="G59" s="1884" t="s">
        <v>91</v>
      </c>
      <c r="H59" s="1884" t="s">
        <v>91</v>
      </c>
      <c r="I59" s="1884" t="s">
        <v>91</v>
      </c>
      <c r="J59" s="1884" t="s">
        <v>4707</v>
      </c>
      <c r="L59" s="1884" t="s">
        <v>4907</v>
      </c>
      <c r="M59" s="1884" t="s">
        <v>4908</v>
      </c>
      <c r="N59" s="1884" t="s">
        <v>4909</v>
      </c>
      <c r="O59" s="1884" t="s">
        <v>5212</v>
      </c>
      <c r="P59" s="1884" t="s">
        <v>91</v>
      </c>
      <c r="Q59" s="1884" t="s">
        <v>5213</v>
      </c>
      <c r="R59" s="1884" t="s">
        <v>5214</v>
      </c>
      <c r="S59" s="1884" t="s">
        <v>5215</v>
      </c>
      <c r="T59" s="1884" t="s">
        <v>91</v>
      </c>
      <c r="U59" s="1884" t="s">
        <v>4915</v>
      </c>
      <c r="V59" s="1884" t="s">
        <v>91</v>
      </c>
      <c r="W59" s="1884" t="s">
        <v>4984</v>
      </c>
      <c r="X59" s="1884" t="s">
        <v>4917</v>
      </c>
      <c r="Y59" s="1884" t="s">
        <v>4918</v>
      </c>
      <c r="Z59" s="1884" t="s">
        <v>4919</v>
      </c>
      <c r="AA59" s="1884" t="s">
        <v>4920</v>
      </c>
      <c r="AB59" s="1884" t="s">
        <v>5216</v>
      </c>
      <c r="AC59" s="1884" t="s">
        <v>91</v>
      </c>
      <c r="AD59" s="1884" t="s">
        <v>91</v>
      </c>
      <c r="AE59" s="1884" t="s">
        <v>91</v>
      </c>
      <c r="AF59" s="1884" t="s">
        <v>4953</v>
      </c>
      <c r="AG59" s="1884" t="s">
        <v>4923</v>
      </c>
      <c r="AI59" s="1884" t="s">
        <v>4707</v>
      </c>
      <c r="AJ59" s="1884" t="s">
        <v>91</v>
      </c>
      <c r="AK59" s="1884" t="s">
        <v>5576</v>
      </c>
      <c r="AL59" s="1884" t="s">
        <v>5577</v>
      </c>
      <c r="AM59" s="1884" t="s">
        <v>5578</v>
      </c>
      <c r="AN59" s="1884" t="s">
        <v>5579</v>
      </c>
      <c r="AO59" s="1884" t="s">
        <v>5580</v>
      </c>
      <c r="AP59" s="1884" t="s">
        <v>4567</v>
      </c>
      <c r="AQ59" s="1884" t="s">
        <v>91</v>
      </c>
      <c r="AR59" s="1884" t="s">
        <v>91</v>
      </c>
      <c r="AS59" s="1884" t="s">
        <v>91</v>
      </c>
    </row>
    <row r="60" spans="1:45" x14ac:dyDescent="0.3">
      <c r="A60" s="1884" t="s">
        <v>4708</v>
      </c>
      <c r="B60" s="1884" t="s">
        <v>4554</v>
      </c>
      <c r="C60" s="1884" t="s">
        <v>4557</v>
      </c>
      <c r="D60" s="1884" t="s">
        <v>91</v>
      </c>
      <c r="E60" s="1884" t="s">
        <v>91</v>
      </c>
      <c r="F60" s="1884" t="s">
        <v>4588</v>
      </c>
      <c r="G60" s="1884" t="s">
        <v>3223</v>
      </c>
      <c r="H60" s="1884" t="s">
        <v>4709</v>
      </c>
      <c r="I60" s="1884" t="s">
        <v>91</v>
      </c>
      <c r="J60" s="1884" t="s">
        <v>4035</v>
      </c>
      <c r="L60" s="1884" t="s">
        <v>4907</v>
      </c>
      <c r="M60" s="1884" t="s">
        <v>4908</v>
      </c>
      <c r="N60" s="1884" t="s">
        <v>4909</v>
      </c>
      <c r="O60" s="1884" t="s">
        <v>4910</v>
      </c>
      <c r="P60" s="1884" t="s">
        <v>91</v>
      </c>
      <c r="Q60" s="1884" t="s">
        <v>4912</v>
      </c>
      <c r="R60" s="1884" t="s">
        <v>4913</v>
      </c>
      <c r="S60" s="1884" t="s">
        <v>4914</v>
      </c>
      <c r="T60" s="1884" t="s">
        <v>91</v>
      </c>
      <c r="U60" s="1884" t="s">
        <v>4915</v>
      </c>
      <c r="V60" s="1884" t="s">
        <v>91</v>
      </c>
      <c r="W60" s="1884" t="s">
        <v>4984</v>
      </c>
      <c r="X60" s="1884" t="s">
        <v>4917</v>
      </c>
      <c r="Y60" s="1884" t="s">
        <v>4918</v>
      </c>
      <c r="Z60" s="1884" t="s">
        <v>4919</v>
      </c>
      <c r="AA60" s="1884" t="s">
        <v>4920</v>
      </c>
      <c r="AB60" s="1884" t="s">
        <v>5217</v>
      </c>
      <c r="AC60" s="1884" t="s">
        <v>5197</v>
      </c>
      <c r="AD60" s="1884" t="s">
        <v>91</v>
      </c>
      <c r="AE60" s="1884" t="s">
        <v>91</v>
      </c>
      <c r="AF60" s="1884" t="s">
        <v>91</v>
      </c>
      <c r="AG60" s="1884" t="s">
        <v>4923</v>
      </c>
      <c r="AI60" s="1884" t="s">
        <v>4035</v>
      </c>
      <c r="AJ60" s="1884" t="s">
        <v>91</v>
      </c>
      <c r="AK60" s="1884" t="s">
        <v>5576</v>
      </c>
      <c r="AL60" s="1884" t="s">
        <v>5577</v>
      </c>
      <c r="AM60" s="1884" t="s">
        <v>5578</v>
      </c>
      <c r="AN60" s="1884" t="s">
        <v>5579</v>
      </c>
      <c r="AO60" s="1884" t="s">
        <v>5580</v>
      </c>
      <c r="AP60" s="1884" t="s">
        <v>4567</v>
      </c>
      <c r="AQ60" s="1884" t="s">
        <v>91</v>
      </c>
      <c r="AR60" s="1884" t="s">
        <v>91</v>
      </c>
      <c r="AS60" s="1884" t="s">
        <v>91</v>
      </c>
    </row>
    <row r="61" spans="1:45" x14ac:dyDescent="0.3">
      <c r="A61" s="1884" t="s">
        <v>4621</v>
      </c>
      <c r="B61" s="1884" t="s">
        <v>4570</v>
      </c>
      <c r="C61" s="1884" t="s">
        <v>4557</v>
      </c>
      <c r="D61" s="1884" t="s">
        <v>91</v>
      </c>
      <c r="E61" s="1884" t="s">
        <v>91</v>
      </c>
      <c r="F61" s="1884" t="s">
        <v>4690</v>
      </c>
      <c r="G61" s="1884" t="s">
        <v>3472</v>
      </c>
      <c r="H61" s="1884" t="s">
        <v>4710</v>
      </c>
      <c r="I61" s="1884" t="s">
        <v>91</v>
      </c>
      <c r="J61" s="1884" t="s">
        <v>4047</v>
      </c>
      <c r="L61" s="1884" t="s">
        <v>5068</v>
      </c>
      <c r="M61" s="1884" t="s">
        <v>5069</v>
      </c>
      <c r="N61" s="1884" t="s">
        <v>5070</v>
      </c>
      <c r="O61" s="1884" t="s">
        <v>5071</v>
      </c>
      <c r="P61" s="1884" t="s">
        <v>91</v>
      </c>
      <c r="Q61" s="1884" t="s">
        <v>5218</v>
      </c>
      <c r="R61" s="1884" t="s">
        <v>5219</v>
      </c>
      <c r="S61" s="1884" t="s">
        <v>5220</v>
      </c>
      <c r="T61" s="1884" t="s">
        <v>91</v>
      </c>
      <c r="U61" s="1884" t="s">
        <v>91</v>
      </c>
      <c r="V61" s="1884" t="s">
        <v>91</v>
      </c>
      <c r="W61" s="1884" t="s">
        <v>91</v>
      </c>
      <c r="X61" s="1884" t="s">
        <v>5093</v>
      </c>
      <c r="Y61" s="1884" t="s">
        <v>5221</v>
      </c>
      <c r="Z61" s="1884" t="s">
        <v>5222</v>
      </c>
      <c r="AA61" s="1884" t="s">
        <v>5223</v>
      </c>
      <c r="AB61" s="1884" t="s">
        <v>91</v>
      </c>
      <c r="AC61" s="1884" t="s">
        <v>5224</v>
      </c>
      <c r="AD61" s="1884" t="s">
        <v>91</v>
      </c>
      <c r="AE61" s="1884" t="s">
        <v>91</v>
      </c>
      <c r="AF61" s="1884" t="s">
        <v>91</v>
      </c>
      <c r="AG61" s="1884" t="s">
        <v>5083</v>
      </c>
      <c r="AI61" s="1884" t="s">
        <v>4047</v>
      </c>
      <c r="AJ61" s="1884" t="s">
        <v>91</v>
      </c>
      <c r="AK61" s="1884" t="s">
        <v>5596</v>
      </c>
      <c r="AL61" s="1884" t="s">
        <v>5597</v>
      </c>
      <c r="AM61" s="1884" t="s">
        <v>5598</v>
      </c>
      <c r="AN61" s="1884" t="s">
        <v>5599</v>
      </c>
      <c r="AO61" s="1884" t="s">
        <v>5600</v>
      </c>
      <c r="AP61" s="1884" t="s">
        <v>5634</v>
      </c>
      <c r="AQ61" s="1884" t="s">
        <v>5602</v>
      </c>
      <c r="AR61" s="1884" t="s">
        <v>5603</v>
      </c>
      <c r="AS61" s="1884" t="s">
        <v>91</v>
      </c>
    </row>
    <row r="62" spans="1:45" x14ac:dyDescent="0.3">
      <c r="A62" s="1884" t="s">
        <v>4711</v>
      </c>
      <c r="B62" s="1884" t="s">
        <v>4554</v>
      </c>
      <c r="C62" s="1884" t="s">
        <v>4557</v>
      </c>
      <c r="D62" s="1884" t="s">
        <v>91</v>
      </c>
      <c r="E62" s="1884" t="s">
        <v>91</v>
      </c>
      <c r="F62" s="1884" t="s">
        <v>4588</v>
      </c>
      <c r="G62" s="1884" t="s">
        <v>3223</v>
      </c>
      <c r="H62" s="1884" t="s">
        <v>4712</v>
      </c>
      <c r="I62" s="1884" t="s">
        <v>91</v>
      </c>
      <c r="J62" s="1884" t="s">
        <v>4713</v>
      </c>
      <c r="L62" s="1884" t="s">
        <v>4907</v>
      </c>
      <c r="M62" s="1884" t="s">
        <v>4908</v>
      </c>
      <c r="N62" s="1884" t="s">
        <v>4909</v>
      </c>
      <c r="O62" s="1884" t="s">
        <v>4910</v>
      </c>
      <c r="P62" s="1884" t="s">
        <v>91</v>
      </c>
      <c r="Q62" s="1884" t="s">
        <v>4912</v>
      </c>
      <c r="R62" s="1884" t="s">
        <v>4913</v>
      </c>
      <c r="S62" s="1884" t="s">
        <v>4914</v>
      </c>
      <c r="T62" s="1884" t="s">
        <v>91</v>
      </c>
      <c r="U62" s="1884" t="s">
        <v>4915</v>
      </c>
      <c r="V62" s="1884" t="s">
        <v>91</v>
      </c>
      <c r="W62" s="1884" t="s">
        <v>4984</v>
      </c>
      <c r="X62" s="1884" t="s">
        <v>4917</v>
      </c>
      <c r="Y62" s="1884" t="s">
        <v>4918</v>
      </c>
      <c r="Z62" s="1884" t="s">
        <v>4919</v>
      </c>
      <c r="AA62" s="1884" t="s">
        <v>4920</v>
      </c>
      <c r="AB62" s="1884" t="s">
        <v>5217</v>
      </c>
      <c r="AC62" s="1884" t="s">
        <v>91</v>
      </c>
      <c r="AD62" s="1884" t="s">
        <v>91</v>
      </c>
      <c r="AE62" s="1884" t="s">
        <v>91</v>
      </c>
      <c r="AF62" s="1884" t="s">
        <v>91</v>
      </c>
      <c r="AG62" s="1884" t="s">
        <v>4923</v>
      </c>
      <c r="AI62" s="1884" t="s">
        <v>4713</v>
      </c>
      <c r="AJ62" s="1884" t="s">
        <v>91</v>
      </c>
      <c r="AK62" s="1884" t="s">
        <v>5576</v>
      </c>
      <c r="AL62" s="1884" t="s">
        <v>5577</v>
      </c>
      <c r="AM62" s="1884" t="s">
        <v>5578</v>
      </c>
      <c r="AN62" s="1884" t="s">
        <v>5579</v>
      </c>
      <c r="AO62" s="1884" t="s">
        <v>5580</v>
      </c>
      <c r="AP62" s="1884" t="s">
        <v>4567</v>
      </c>
      <c r="AQ62" s="1884" t="s">
        <v>91</v>
      </c>
      <c r="AR62" s="1884" t="s">
        <v>91</v>
      </c>
      <c r="AS62" s="1884" t="s">
        <v>91</v>
      </c>
    </row>
    <row r="63" spans="1:45" x14ac:dyDescent="0.3">
      <c r="A63" s="1884" t="s">
        <v>4714</v>
      </c>
      <c r="B63" s="1884" t="s">
        <v>4554</v>
      </c>
      <c r="C63" s="1884" t="s">
        <v>4556</v>
      </c>
      <c r="D63" s="1884" t="s">
        <v>4557</v>
      </c>
      <c r="E63" s="1884" t="s">
        <v>91</v>
      </c>
      <c r="F63" s="1884" t="s">
        <v>4588</v>
      </c>
      <c r="G63" s="1884" t="s">
        <v>3472</v>
      </c>
      <c r="H63" s="1884" t="s">
        <v>4715</v>
      </c>
      <c r="I63" s="1884" t="s">
        <v>91</v>
      </c>
      <c r="J63" s="1884" t="s">
        <v>4716</v>
      </c>
      <c r="L63" s="1884" t="s">
        <v>4907</v>
      </c>
      <c r="M63" s="1884" t="s">
        <v>4908</v>
      </c>
      <c r="N63" s="1884" t="s">
        <v>4909</v>
      </c>
      <c r="O63" s="1884" t="s">
        <v>4910</v>
      </c>
      <c r="P63" s="1884" t="s">
        <v>91</v>
      </c>
      <c r="Q63" s="1884" t="s">
        <v>4912</v>
      </c>
      <c r="R63" s="1884" t="s">
        <v>4913</v>
      </c>
      <c r="S63" s="1884" t="s">
        <v>4914</v>
      </c>
      <c r="T63" s="1884" t="s">
        <v>91</v>
      </c>
      <c r="U63" s="1884" t="s">
        <v>4915</v>
      </c>
      <c r="V63" s="1884" t="s">
        <v>91</v>
      </c>
      <c r="W63" s="1884" t="s">
        <v>5225</v>
      </c>
      <c r="X63" s="1884" t="s">
        <v>5226</v>
      </c>
      <c r="Y63" s="1884" t="s">
        <v>4918</v>
      </c>
      <c r="Z63" s="1884" t="s">
        <v>4919</v>
      </c>
      <c r="AA63" s="1884" t="s">
        <v>4920</v>
      </c>
      <c r="AB63" s="1884" t="s">
        <v>91</v>
      </c>
      <c r="AC63" s="1884" t="s">
        <v>5160</v>
      </c>
      <c r="AD63" s="1884" t="s">
        <v>91</v>
      </c>
      <c r="AE63" s="1884" t="s">
        <v>91</v>
      </c>
      <c r="AF63" s="1884" t="s">
        <v>91</v>
      </c>
      <c r="AG63" s="1884" t="s">
        <v>5227</v>
      </c>
      <c r="AI63" s="1884" t="s">
        <v>4716</v>
      </c>
      <c r="AJ63" s="1884" t="s">
        <v>91</v>
      </c>
      <c r="AK63" s="1884" t="s">
        <v>5576</v>
      </c>
      <c r="AL63" s="1884" t="s">
        <v>5577</v>
      </c>
      <c r="AM63" s="1884" t="s">
        <v>5578</v>
      </c>
      <c r="AN63" s="1884" t="s">
        <v>5579</v>
      </c>
      <c r="AO63" s="1884" t="s">
        <v>5580</v>
      </c>
      <c r="AP63" s="1884" t="s">
        <v>5648</v>
      </c>
      <c r="AQ63" s="1884" t="s">
        <v>5617</v>
      </c>
      <c r="AR63" s="1884" t="s">
        <v>5618</v>
      </c>
      <c r="AS63" s="1884" t="s">
        <v>91</v>
      </c>
    </row>
    <row r="64" spans="1:45" x14ac:dyDescent="0.3">
      <c r="A64" s="1884" t="s">
        <v>4621</v>
      </c>
      <c r="B64" s="1884" t="s">
        <v>4570</v>
      </c>
      <c r="C64" s="1884" t="s">
        <v>4557</v>
      </c>
      <c r="D64" s="1884" t="s">
        <v>91</v>
      </c>
      <c r="E64" s="1884" t="s">
        <v>91</v>
      </c>
      <c r="F64" s="1884" t="s">
        <v>4572</v>
      </c>
      <c r="G64" s="1884" t="s">
        <v>3472</v>
      </c>
      <c r="H64" s="1884" t="s">
        <v>4717</v>
      </c>
      <c r="I64" s="1884" t="s">
        <v>91</v>
      </c>
      <c r="J64" s="1884" t="s">
        <v>4718</v>
      </c>
      <c r="L64" s="1884" t="s">
        <v>4955</v>
      </c>
      <c r="M64" s="1884" t="s">
        <v>4956</v>
      </c>
      <c r="N64" s="1884" t="s">
        <v>4957</v>
      </c>
      <c r="O64" s="1884" t="s">
        <v>4958</v>
      </c>
      <c r="P64" s="1884" t="s">
        <v>91</v>
      </c>
      <c r="Q64" s="1884" t="s">
        <v>4960</v>
      </c>
      <c r="R64" s="1884" t="s">
        <v>4961</v>
      </c>
      <c r="S64" s="1884" t="s">
        <v>4962</v>
      </c>
      <c r="T64" s="1884" t="s">
        <v>91</v>
      </c>
      <c r="U64" s="1884" t="s">
        <v>4963</v>
      </c>
      <c r="V64" s="1884" t="s">
        <v>91</v>
      </c>
      <c r="W64" s="1884" t="s">
        <v>4964</v>
      </c>
      <c r="X64" s="1884" t="s">
        <v>4965</v>
      </c>
      <c r="Y64" s="1884" t="s">
        <v>4966</v>
      </c>
      <c r="Z64" s="1884" t="s">
        <v>4967</v>
      </c>
      <c r="AA64" s="1884" t="s">
        <v>4968</v>
      </c>
      <c r="AB64" s="1884" t="s">
        <v>91</v>
      </c>
      <c r="AC64" s="1884" t="s">
        <v>91</v>
      </c>
      <c r="AD64" s="1884" t="s">
        <v>91</v>
      </c>
      <c r="AE64" s="1884" t="s">
        <v>91</v>
      </c>
      <c r="AF64" s="1884" t="s">
        <v>4953</v>
      </c>
      <c r="AG64" s="1884" t="s">
        <v>4970</v>
      </c>
      <c r="AI64" s="1884" t="s">
        <v>4718</v>
      </c>
      <c r="AJ64" s="1884" t="s">
        <v>91</v>
      </c>
      <c r="AK64" s="1884" t="s">
        <v>5596</v>
      </c>
      <c r="AL64" s="1884" t="s">
        <v>5597</v>
      </c>
      <c r="AM64" s="1884" t="s">
        <v>5598</v>
      </c>
      <c r="AN64" s="1884" t="s">
        <v>5599</v>
      </c>
      <c r="AO64" s="1884" t="s">
        <v>5600</v>
      </c>
      <c r="AP64" s="1884" t="s">
        <v>5601</v>
      </c>
      <c r="AQ64" s="1884" t="s">
        <v>5602</v>
      </c>
      <c r="AR64" s="1884" t="s">
        <v>5603</v>
      </c>
      <c r="AS64" s="1884" t="s">
        <v>91</v>
      </c>
    </row>
    <row r="65" spans="1:45" x14ac:dyDescent="0.3">
      <c r="A65" s="1884" t="s">
        <v>4621</v>
      </c>
      <c r="B65" s="1884" t="s">
        <v>4570</v>
      </c>
      <c r="C65" s="1884" t="s">
        <v>4557</v>
      </c>
      <c r="D65" s="1884" t="s">
        <v>91</v>
      </c>
      <c r="E65" s="1884" t="s">
        <v>91</v>
      </c>
      <c r="F65" s="1884" t="s">
        <v>4572</v>
      </c>
      <c r="G65" s="1884" t="s">
        <v>3472</v>
      </c>
      <c r="H65" s="1884" t="s">
        <v>4719</v>
      </c>
      <c r="I65" s="1884" t="s">
        <v>91</v>
      </c>
      <c r="J65" s="1884" t="s">
        <v>4720</v>
      </c>
      <c r="L65" s="1884" t="s">
        <v>4955</v>
      </c>
      <c r="M65" s="1884" t="s">
        <v>4956</v>
      </c>
      <c r="N65" s="1884" t="s">
        <v>4957</v>
      </c>
      <c r="O65" s="1884" t="s">
        <v>4958</v>
      </c>
      <c r="P65" s="1884" t="s">
        <v>91</v>
      </c>
      <c r="Q65" s="1884" t="s">
        <v>4960</v>
      </c>
      <c r="R65" s="1884" t="s">
        <v>4961</v>
      </c>
      <c r="S65" s="1884" t="s">
        <v>4962</v>
      </c>
      <c r="T65" s="1884" t="s">
        <v>91</v>
      </c>
      <c r="U65" s="1884" t="s">
        <v>4963</v>
      </c>
      <c r="V65" s="1884" t="s">
        <v>91</v>
      </c>
      <c r="W65" s="1884" t="s">
        <v>4964</v>
      </c>
      <c r="X65" s="1884" t="s">
        <v>4965</v>
      </c>
      <c r="Y65" s="1884" t="s">
        <v>4966</v>
      </c>
      <c r="Z65" s="1884" t="s">
        <v>4967</v>
      </c>
      <c r="AA65" s="1884" t="s">
        <v>4968</v>
      </c>
      <c r="AB65" s="1884" t="s">
        <v>91</v>
      </c>
      <c r="AC65" s="1884" t="s">
        <v>91</v>
      </c>
      <c r="AD65" s="1884" t="s">
        <v>91</v>
      </c>
      <c r="AE65" s="1884" t="s">
        <v>91</v>
      </c>
      <c r="AF65" s="1884" t="s">
        <v>4953</v>
      </c>
      <c r="AG65" s="1884" t="s">
        <v>4970</v>
      </c>
      <c r="AI65" s="1884" t="s">
        <v>4720</v>
      </c>
      <c r="AJ65" s="1884" t="s">
        <v>91</v>
      </c>
      <c r="AK65" s="1884" t="s">
        <v>5596</v>
      </c>
      <c r="AL65" s="1884" t="s">
        <v>5597</v>
      </c>
      <c r="AM65" s="1884" t="s">
        <v>5598</v>
      </c>
      <c r="AN65" s="1884" t="s">
        <v>5599</v>
      </c>
      <c r="AO65" s="1884" t="s">
        <v>5600</v>
      </c>
      <c r="AP65" s="1884" t="s">
        <v>5601</v>
      </c>
      <c r="AQ65" s="1884" t="s">
        <v>5602</v>
      </c>
      <c r="AR65" s="1884" t="s">
        <v>5603</v>
      </c>
      <c r="AS65" s="1884" t="s">
        <v>91</v>
      </c>
    </row>
    <row r="66" spans="1:45" x14ac:dyDescent="0.3">
      <c r="A66" s="1884" t="s">
        <v>4587</v>
      </c>
      <c r="B66" s="1884" t="s">
        <v>4602</v>
      </c>
      <c r="C66" s="1884" t="s">
        <v>4556</v>
      </c>
      <c r="D66" s="1884" t="s">
        <v>4603</v>
      </c>
      <c r="E66" s="1884" t="s">
        <v>4557</v>
      </c>
      <c r="F66" s="1884" t="s">
        <v>91</v>
      </c>
      <c r="G66" s="1884" t="s">
        <v>91</v>
      </c>
      <c r="H66" s="1884" t="s">
        <v>91</v>
      </c>
      <c r="I66" s="1884" t="s">
        <v>91</v>
      </c>
      <c r="J66" s="1884" t="s">
        <v>4721</v>
      </c>
      <c r="L66" s="1884" t="s">
        <v>4907</v>
      </c>
      <c r="M66" s="1884" t="s">
        <v>4908</v>
      </c>
      <c r="N66" s="1884" t="s">
        <v>4909</v>
      </c>
      <c r="O66" s="1884" t="s">
        <v>4910</v>
      </c>
      <c r="P66" s="1884" t="s">
        <v>91</v>
      </c>
      <c r="Q66" s="1884" t="s">
        <v>4912</v>
      </c>
      <c r="R66" s="1884" t="s">
        <v>4913</v>
      </c>
      <c r="S66" s="1884" t="s">
        <v>4914</v>
      </c>
      <c r="T66" s="1884" t="s">
        <v>91</v>
      </c>
      <c r="U66" s="1884" t="s">
        <v>4915</v>
      </c>
      <c r="V66" s="1884" t="s">
        <v>91</v>
      </c>
      <c r="W66" s="1884" t="s">
        <v>4984</v>
      </c>
      <c r="X66" s="1884" t="s">
        <v>4917</v>
      </c>
      <c r="Y66" s="1884" t="s">
        <v>4918</v>
      </c>
      <c r="Z66" s="1884" t="s">
        <v>4919</v>
      </c>
      <c r="AA66" s="1884" t="s">
        <v>4920</v>
      </c>
      <c r="AB66" s="1884" t="s">
        <v>91</v>
      </c>
      <c r="AC66" s="1884" t="s">
        <v>5066</v>
      </c>
      <c r="AD66" s="1884" t="s">
        <v>91</v>
      </c>
      <c r="AE66" s="1884" t="s">
        <v>91</v>
      </c>
      <c r="AF66" s="1884" t="s">
        <v>91</v>
      </c>
      <c r="AG66" s="1884" t="s">
        <v>4923</v>
      </c>
      <c r="AI66" s="1884" t="s">
        <v>4721</v>
      </c>
      <c r="AJ66" s="1884" t="s">
        <v>91</v>
      </c>
      <c r="AK66" s="1884" t="s">
        <v>5576</v>
      </c>
      <c r="AL66" s="1884" t="s">
        <v>5577</v>
      </c>
      <c r="AM66" s="1884" t="s">
        <v>5578</v>
      </c>
      <c r="AN66" s="1884" t="s">
        <v>5579</v>
      </c>
      <c r="AO66" s="1884" t="s">
        <v>5580</v>
      </c>
      <c r="AP66" s="1884" t="s">
        <v>4567</v>
      </c>
      <c r="AQ66" s="1884" t="s">
        <v>91</v>
      </c>
      <c r="AR66" s="1884" t="s">
        <v>91</v>
      </c>
      <c r="AS66" s="1884" t="s">
        <v>91</v>
      </c>
    </row>
    <row r="67" spans="1:45" x14ac:dyDescent="0.3">
      <c r="A67" s="1884" t="s">
        <v>4722</v>
      </c>
      <c r="B67" s="1884" t="s">
        <v>4554</v>
      </c>
      <c r="C67" s="1884" t="s">
        <v>4557</v>
      </c>
      <c r="D67" s="1884" t="s">
        <v>4614</v>
      </c>
      <c r="E67" s="1884" t="s">
        <v>91</v>
      </c>
      <c r="F67" s="1884" t="s">
        <v>91</v>
      </c>
      <c r="G67" s="1884" t="s">
        <v>91</v>
      </c>
      <c r="H67" s="1884" t="s">
        <v>91</v>
      </c>
      <c r="I67" s="1884" t="s">
        <v>91</v>
      </c>
      <c r="J67" s="1884" t="s">
        <v>4723</v>
      </c>
      <c r="L67" s="1884" t="s">
        <v>4907</v>
      </c>
      <c r="M67" s="1884" t="s">
        <v>4908</v>
      </c>
      <c r="N67" s="1884" t="s">
        <v>4909</v>
      </c>
      <c r="O67" s="1884" t="s">
        <v>4910</v>
      </c>
      <c r="P67" s="1884" t="s">
        <v>91</v>
      </c>
      <c r="Q67" s="1884" t="s">
        <v>4912</v>
      </c>
      <c r="R67" s="1884" t="s">
        <v>4913</v>
      </c>
      <c r="S67" s="1884" t="s">
        <v>4914</v>
      </c>
      <c r="T67" s="1884" t="s">
        <v>91</v>
      </c>
      <c r="U67" s="1884" t="s">
        <v>4915</v>
      </c>
      <c r="V67" s="1884" t="s">
        <v>91</v>
      </c>
      <c r="W67" s="1884" t="s">
        <v>4984</v>
      </c>
      <c r="X67" s="1884" t="s">
        <v>4917</v>
      </c>
      <c r="Y67" s="1884" t="s">
        <v>5158</v>
      </c>
      <c r="Z67" s="1884" t="s">
        <v>4919</v>
      </c>
      <c r="AA67" s="1884" t="s">
        <v>4920</v>
      </c>
      <c r="AB67" s="1884" t="s">
        <v>91</v>
      </c>
      <c r="AC67" s="1884" t="s">
        <v>91</v>
      </c>
      <c r="AD67" s="1884" t="s">
        <v>91</v>
      </c>
      <c r="AE67" s="1884" t="s">
        <v>91</v>
      </c>
      <c r="AF67" s="1884" t="s">
        <v>91</v>
      </c>
      <c r="AG67" s="1884" t="s">
        <v>4923</v>
      </c>
      <c r="AI67" s="1884" t="s">
        <v>4723</v>
      </c>
      <c r="AJ67" s="1884" t="s">
        <v>91</v>
      </c>
      <c r="AK67" s="1884" t="s">
        <v>5576</v>
      </c>
      <c r="AL67" s="1884" t="s">
        <v>5577</v>
      </c>
      <c r="AM67" s="1884" t="s">
        <v>5578</v>
      </c>
      <c r="AN67" s="1884" t="s">
        <v>5579</v>
      </c>
      <c r="AO67" s="1884" t="s">
        <v>5580</v>
      </c>
      <c r="AP67" s="1884" t="s">
        <v>5649</v>
      </c>
      <c r="AQ67" s="1884" t="s">
        <v>5617</v>
      </c>
      <c r="AR67" s="1884" t="s">
        <v>5618</v>
      </c>
      <c r="AS67" s="1884" t="s">
        <v>91</v>
      </c>
    </row>
    <row r="68" spans="1:45" x14ac:dyDescent="0.3">
      <c r="A68" s="1884" t="s">
        <v>4714</v>
      </c>
      <c r="B68" s="1884" t="s">
        <v>4554</v>
      </c>
      <c r="C68" s="1884" t="s">
        <v>4556</v>
      </c>
      <c r="D68" s="1884" t="s">
        <v>4557</v>
      </c>
      <c r="E68" s="1884" t="s">
        <v>91</v>
      </c>
      <c r="F68" s="1884" t="s">
        <v>4588</v>
      </c>
      <c r="G68" s="1884" t="s">
        <v>3472</v>
      </c>
      <c r="H68" s="1884" t="s">
        <v>4724</v>
      </c>
      <c r="I68" s="1884" t="s">
        <v>91</v>
      </c>
      <c r="J68" s="1884" t="s">
        <v>4725</v>
      </c>
      <c r="L68" s="1884" t="s">
        <v>4907</v>
      </c>
      <c r="M68" s="1884" t="s">
        <v>4908</v>
      </c>
      <c r="N68" s="1884" t="s">
        <v>4909</v>
      </c>
      <c r="O68" s="1884" t="s">
        <v>4910</v>
      </c>
      <c r="P68" s="1884" t="s">
        <v>91</v>
      </c>
      <c r="Q68" s="1884" t="s">
        <v>4912</v>
      </c>
      <c r="R68" s="1884" t="s">
        <v>4913</v>
      </c>
      <c r="S68" s="1884" t="s">
        <v>4914</v>
      </c>
      <c r="T68" s="1884" t="s">
        <v>91</v>
      </c>
      <c r="U68" s="1884" t="s">
        <v>4915</v>
      </c>
      <c r="V68" s="1884" t="s">
        <v>91</v>
      </c>
      <c r="W68" s="1884" t="s">
        <v>4916</v>
      </c>
      <c r="X68" s="1884" t="s">
        <v>4917</v>
      </c>
      <c r="Y68" s="1884" t="s">
        <v>4918</v>
      </c>
      <c r="Z68" s="1884" t="s">
        <v>4919</v>
      </c>
      <c r="AA68" s="1884" t="s">
        <v>4920</v>
      </c>
      <c r="AB68" s="1884" t="s">
        <v>91</v>
      </c>
      <c r="AC68" s="1884" t="s">
        <v>4985</v>
      </c>
      <c r="AD68" s="1884" t="s">
        <v>91</v>
      </c>
      <c r="AE68" s="1884" t="s">
        <v>91</v>
      </c>
      <c r="AF68" s="1884" t="s">
        <v>91</v>
      </c>
      <c r="AG68" s="1884" t="s">
        <v>4923</v>
      </c>
      <c r="AI68" s="1884" t="s">
        <v>4725</v>
      </c>
      <c r="AJ68" s="1884" t="s">
        <v>91</v>
      </c>
      <c r="AK68" s="1884" t="s">
        <v>5576</v>
      </c>
      <c r="AL68" s="1884" t="s">
        <v>5577</v>
      </c>
      <c r="AM68" s="1884" t="s">
        <v>5578</v>
      </c>
      <c r="AN68" s="1884" t="s">
        <v>5579</v>
      </c>
      <c r="AO68" s="1884" t="s">
        <v>5580</v>
      </c>
      <c r="AP68" s="1884" t="s">
        <v>5581</v>
      </c>
      <c r="AQ68" s="1884" t="s">
        <v>5617</v>
      </c>
      <c r="AR68" s="1884" t="s">
        <v>5618</v>
      </c>
      <c r="AS68" s="1884" t="s">
        <v>91</v>
      </c>
    </row>
    <row r="69" spans="1:45" x14ac:dyDescent="0.3">
      <c r="A69" s="1884" t="s">
        <v>4569</v>
      </c>
      <c r="B69" s="1884" t="s">
        <v>4570</v>
      </c>
      <c r="C69" s="1884" t="s">
        <v>4571</v>
      </c>
      <c r="D69" s="1884" t="s">
        <v>4557</v>
      </c>
      <c r="E69" s="1884" t="s">
        <v>91</v>
      </c>
      <c r="F69" s="1884" t="s">
        <v>4572</v>
      </c>
      <c r="G69" s="1884" t="s">
        <v>3472</v>
      </c>
      <c r="H69" s="1884" t="s">
        <v>4726</v>
      </c>
      <c r="I69" s="1884" t="s">
        <v>91</v>
      </c>
      <c r="J69" s="1884" t="s">
        <v>4727</v>
      </c>
      <c r="L69" s="1884" t="s">
        <v>4955</v>
      </c>
      <c r="M69" s="1884" t="s">
        <v>4956</v>
      </c>
      <c r="N69" s="1884" t="s">
        <v>4957</v>
      </c>
      <c r="O69" s="1884" t="s">
        <v>4958</v>
      </c>
      <c r="P69" s="1884" t="s">
        <v>4971</v>
      </c>
      <c r="Q69" s="1884" t="s">
        <v>4960</v>
      </c>
      <c r="R69" s="1884" t="s">
        <v>4961</v>
      </c>
      <c r="S69" s="1884" t="s">
        <v>4962</v>
      </c>
      <c r="T69" s="1884" t="s">
        <v>91</v>
      </c>
      <c r="U69" s="1884" t="s">
        <v>4963</v>
      </c>
      <c r="V69" s="1884" t="s">
        <v>91</v>
      </c>
      <c r="W69" s="1884" t="s">
        <v>4964</v>
      </c>
      <c r="X69" s="1884" t="s">
        <v>4965</v>
      </c>
      <c r="Y69" s="1884" t="s">
        <v>4966</v>
      </c>
      <c r="Z69" s="1884" t="s">
        <v>4967</v>
      </c>
      <c r="AA69" s="1884" t="s">
        <v>4968</v>
      </c>
      <c r="AB69" s="1884" t="s">
        <v>91</v>
      </c>
      <c r="AC69" s="1884" t="s">
        <v>91</v>
      </c>
      <c r="AD69" s="1884" t="s">
        <v>91</v>
      </c>
      <c r="AE69" s="1884" t="s">
        <v>91</v>
      </c>
      <c r="AF69" s="1884" t="s">
        <v>91</v>
      </c>
      <c r="AG69" s="1884" t="s">
        <v>4970</v>
      </c>
      <c r="AI69" s="1884" t="s">
        <v>4727</v>
      </c>
      <c r="AJ69" s="1884" t="s">
        <v>91</v>
      </c>
      <c r="AK69" s="1884" t="s">
        <v>5596</v>
      </c>
      <c r="AL69" s="1884" t="s">
        <v>5597</v>
      </c>
      <c r="AM69" s="1884" t="s">
        <v>5598</v>
      </c>
      <c r="AN69" s="1884" t="s">
        <v>5599</v>
      </c>
      <c r="AO69" s="1884" t="s">
        <v>5600</v>
      </c>
      <c r="AP69" s="1884" t="s">
        <v>5601</v>
      </c>
      <c r="AQ69" s="1884" t="s">
        <v>5602</v>
      </c>
      <c r="AR69" s="1884" t="s">
        <v>5603</v>
      </c>
      <c r="AS69" s="1884" t="s">
        <v>91</v>
      </c>
    </row>
    <row r="70" spans="1:45" x14ac:dyDescent="0.3">
      <c r="A70" s="1884" t="s">
        <v>4728</v>
      </c>
      <c r="B70" s="1884" t="s">
        <v>4554</v>
      </c>
      <c r="C70" s="1884" t="s">
        <v>4557</v>
      </c>
      <c r="D70" s="1884" t="s">
        <v>91</v>
      </c>
      <c r="E70" s="1884" t="s">
        <v>91</v>
      </c>
      <c r="F70" s="1884" t="s">
        <v>4588</v>
      </c>
      <c r="G70" s="1884" t="s">
        <v>3223</v>
      </c>
      <c r="H70" s="1884" t="s">
        <v>4729</v>
      </c>
      <c r="I70" s="1884" t="s">
        <v>91</v>
      </c>
      <c r="J70" s="1884" t="s">
        <v>4037</v>
      </c>
      <c r="L70" s="1884" t="s">
        <v>4907</v>
      </c>
      <c r="M70" s="1884" t="s">
        <v>4908</v>
      </c>
      <c r="N70" s="1884" t="s">
        <v>4909</v>
      </c>
      <c r="O70" s="1884" t="s">
        <v>4910</v>
      </c>
      <c r="P70" s="1884" t="s">
        <v>91</v>
      </c>
      <c r="Q70" s="1884" t="s">
        <v>4912</v>
      </c>
      <c r="R70" s="1884" t="s">
        <v>4913</v>
      </c>
      <c r="S70" s="1884" t="s">
        <v>4914</v>
      </c>
      <c r="T70" s="1884" t="s">
        <v>91</v>
      </c>
      <c r="U70" s="1884" t="s">
        <v>4915</v>
      </c>
      <c r="V70" s="1884" t="s">
        <v>91</v>
      </c>
      <c r="W70" s="1884" t="s">
        <v>4984</v>
      </c>
      <c r="X70" s="1884" t="s">
        <v>4917</v>
      </c>
      <c r="Y70" s="1884" t="s">
        <v>4918</v>
      </c>
      <c r="Z70" s="1884" t="s">
        <v>4919</v>
      </c>
      <c r="AA70" s="1884" t="s">
        <v>4920</v>
      </c>
      <c r="AB70" s="1884" t="s">
        <v>91</v>
      </c>
      <c r="AC70" s="1884" t="s">
        <v>5197</v>
      </c>
      <c r="AD70" s="1884" t="s">
        <v>91</v>
      </c>
      <c r="AE70" s="1884" t="s">
        <v>91</v>
      </c>
      <c r="AF70" s="1884" t="s">
        <v>91</v>
      </c>
      <c r="AG70" s="1884" t="s">
        <v>4923</v>
      </c>
      <c r="AI70" s="1884" t="s">
        <v>4037</v>
      </c>
      <c r="AJ70" s="1884" t="s">
        <v>91</v>
      </c>
      <c r="AK70" s="1884" t="s">
        <v>5576</v>
      </c>
      <c r="AL70" s="1884" t="s">
        <v>5577</v>
      </c>
      <c r="AM70" s="1884" t="s">
        <v>5578</v>
      </c>
      <c r="AN70" s="1884" t="s">
        <v>5579</v>
      </c>
      <c r="AO70" s="1884" t="s">
        <v>5580</v>
      </c>
      <c r="AP70" s="1884" t="s">
        <v>4567</v>
      </c>
      <c r="AQ70" s="1884" t="s">
        <v>91</v>
      </c>
      <c r="AR70" s="1884" t="s">
        <v>91</v>
      </c>
      <c r="AS70" s="1884" t="s">
        <v>91</v>
      </c>
    </row>
    <row r="71" spans="1:45" x14ac:dyDescent="0.3">
      <c r="A71" s="1884" t="s">
        <v>4730</v>
      </c>
      <c r="B71" s="1884" t="s">
        <v>4561</v>
      </c>
      <c r="C71" s="1884" t="s">
        <v>4679</v>
      </c>
      <c r="D71" s="1884" t="s">
        <v>4731</v>
      </c>
      <c r="E71" s="1884" t="s">
        <v>4560</v>
      </c>
      <c r="F71" s="1884" t="s">
        <v>91</v>
      </c>
      <c r="G71" s="1884" t="s">
        <v>91</v>
      </c>
      <c r="H71" s="1884" t="s">
        <v>91</v>
      </c>
      <c r="I71" s="1884" t="s">
        <v>91</v>
      </c>
      <c r="J71" s="1884" t="s">
        <v>4039</v>
      </c>
      <c r="L71" s="1884" t="s">
        <v>4924</v>
      </c>
      <c r="M71" s="1884" t="s">
        <v>4925</v>
      </c>
      <c r="N71" s="1884" t="s">
        <v>4926</v>
      </c>
      <c r="O71" s="1884" t="s">
        <v>5228</v>
      </c>
      <c r="P71" s="1884" t="s">
        <v>5229</v>
      </c>
      <c r="Q71" s="1884" t="s">
        <v>4928</v>
      </c>
      <c r="R71" s="1884" t="s">
        <v>4929</v>
      </c>
      <c r="S71" s="1884" t="s">
        <v>4930</v>
      </c>
      <c r="T71" s="1884" t="s">
        <v>91</v>
      </c>
      <c r="U71" s="1884" t="s">
        <v>4931</v>
      </c>
      <c r="V71" s="1884" t="s">
        <v>91</v>
      </c>
      <c r="W71" s="1884" t="s">
        <v>4932</v>
      </c>
      <c r="X71" s="1884" t="s">
        <v>4933</v>
      </c>
      <c r="Y71" s="1884" t="s">
        <v>4934</v>
      </c>
      <c r="Z71" s="1884" t="s">
        <v>4935</v>
      </c>
      <c r="AA71" s="1884" t="s">
        <v>4936</v>
      </c>
      <c r="AB71" s="1884" t="s">
        <v>91</v>
      </c>
      <c r="AC71" s="1884" t="s">
        <v>91</v>
      </c>
      <c r="AD71" s="1884" t="s">
        <v>5230</v>
      </c>
      <c r="AE71" s="1884" t="s">
        <v>5231</v>
      </c>
      <c r="AF71" s="1884" t="s">
        <v>91</v>
      </c>
      <c r="AG71" s="1884" t="s">
        <v>4938</v>
      </c>
      <c r="AI71" s="1884" t="s">
        <v>4039</v>
      </c>
      <c r="AJ71" s="1884" t="s">
        <v>91</v>
      </c>
      <c r="AK71" s="1884" t="s">
        <v>5650</v>
      </c>
      <c r="AL71" s="1884" t="s">
        <v>5651</v>
      </c>
      <c r="AM71" s="1884" t="s">
        <v>5583</v>
      </c>
      <c r="AN71" s="1884" t="s">
        <v>5584</v>
      </c>
      <c r="AO71" s="1884" t="s">
        <v>5585</v>
      </c>
      <c r="AP71" s="1884" t="s">
        <v>5586</v>
      </c>
      <c r="AQ71" s="1884" t="s">
        <v>5587</v>
      </c>
      <c r="AR71" s="1884" t="s">
        <v>91</v>
      </c>
      <c r="AS71" s="1884" t="s">
        <v>91</v>
      </c>
    </row>
    <row r="72" spans="1:45" x14ac:dyDescent="0.3">
      <c r="A72" s="1884" t="s">
        <v>4732</v>
      </c>
      <c r="B72" s="1884" t="s">
        <v>4554</v>
      </c>
      <c r="C72" s="1884" t="s">
        <v>4557</v>
      </c>
      <c r="D72" s="1884" t="s">
        <v>91</v>
      </c>
      <c r="E72" s="1884" t="s">
        <v>91</v>
      </c>
      <c r="F72" s="1884" t="s">
        <v>4588</v>
      </c>
      <c r="G72" s="1884" t="s">
        <v>3223</v>
      </c>
      <c r="H72" s="1884" t="s">
        <v>4733</v>
      </c>
      <c r="I72" s="1884" t="s">
        <v>91</v>
      </c>
      <c r="J72" s="1884" t="s">
        <v>4734</v>
      </c>
      <c r="L72" s="1884" t="s">
        <v>4907</v>
      </c>
      <c r="M72" s="1884" t="s">
        <v>4908</v>
      </c>
      <c r="N72" s="1884" t="s">
        <v>4909</v>
      </c>
      <c r="O72" s="1884" t="s">
        <v>4910</v>
      </c>
      <c r="P72" s="1884" t="s">
        <v>4911</v>
      </c>
      <c r="Q72" s="1884" t="s">
        <v>4912</v>
      </c>
      <c r="R72" s="1884" t="s">
        <v>4913</v>
      </c>
      <c r="S72" s="1884" t="s">
        <v>4914</v>
      </c>
      <c r="T72" s="1884" t="s">
        <v>91</v>
      </c>
      <c r="U72" s="1884" t="s">
        <v>4915</v>
      </c>
      <c r="V72" s="1884" t="s">
        <v>91</v>
      </c>
      <c r="W72" s="1884" t="s">
        <v>4984</v>
      </c>
      <c r="X72" s="1884" t="s">
        <v>4917</v>
      </c>
      <c r="Y72" s="1884" t="s">
        <v>4918</v>
      </c>
      <c r="Z72" s="1884" t="s">
        <v>4919</v>
      </c>
      <c r="AA72" s="1884" t="s">
        <v>4920</v>
      </c>
      <c r="AB72" s="1884" t="s">
        <v>91</v>
      </c>
      <c r="AC72" s="1884" t="s">
        <v>4922</v>
      </c>
      <c r="AD72" s="1884" t="s">
        <v>91</v>
      </c>
      <c r="AE72" s="1884" t="s">
        <v>91</v>
      </c>
      <c r="AF72" s="1884" t="s">
        <v>91</v>
      </c>
      <c r="AG72" s="1884" t="s">
        <v>4923</v>
      </c>
      <c r="AI72" s="1884" t="s">
        <v>4734</v>
      </c>
      <c r="AJ72" s="1884" t="s">
        <v>91</v>
      </c>
      <c r="AK72" s="1884" t="s">
        <v>5576</v>
      </c>
      <c r="AL72" s="1884" t="s">
        <v>5577</v>
      </c>
      <c r="AM72" s="1884" t="s">
        <v>5578</v>
      </c>
      <c r="AN72" s="1884" t="s">
        <v>5579</v>
      </c>
      <c r="AO72" s="1884" t="s">
        <v>5580</v>
      </c>
      <c r="AP72" s="1884" t="s">
        <v>4567</v>
      </c>
      <c r="AQ72" s="1884" t="s">
        <v>91</v>
      </c>
      <c r="AR72" s="1884" t="s">
        <v>91</v>
      </c>
      <c r="AS72" s="1884" t="s">
        <v>91</v>
      </c>
    </row>
    <row r="73" spans="1:45" x14ac:dyDescent="0.3">
      <c r="A73" s="1884" t="s">
        <v>4675</v>
      </c>
      <c r="B73" s="1884" t="s">
        <v>4570</v>
      </c>
      <c r="C73" s="1884" t="s">
        <v>4571</v>
      </c>
      <c r="D73" s="1884" t="s">
        <v>4560</v>
      </c>
      <c r="E73" s="1884" t="s">
        <v>4735</v>
      </c>
      <c r="F73" s="1884" t="s">
        <v>91</v>
      </c>
      <c r="G73" s="1884" t="s">
        <v>91</v>
      </c>
      <c r="H73" s="1884" t="s">
        <v>91</v>
      </c>
      <c r="I73" s="1884" t="s">
        <v>91</v>
      </c>
      <c r="J73" s="1884" t="s">
        <v>4736</v>
      </c>
      <c r="L73" s="1884" t="s">
        <v>4955</v>
      </c>
      <c r="M73" s="1884" t="s">
        <v>4956</v>
      </c>
      <c r="N73" s="1884" t="s">
        <v>4957</v>
      </c>
      <c r="O73" s="1884" t="s">
        <v>4958</v>
      </c>
      <c r="P73" s="1884" t="s">
        <v>5232</v>
      </c>
      <c r="Q73" s="1884" t="s">
        <v>4960</v>
      </c>
      <c r="R73" s="1884" t="s">
        <v>4961</v>
      </c>
      <c r="S73" s="1884" t="s">
        <v>4962</v>
      </c>
      <c r="T73" s="1884" t="s">
        <v>91</v>
      </c>
      <c r="U73" s="1884" t="s">
        <v>4963</v>
      </c>
      <c r="V73" s="1884" t="s">
        <v>91</v>
      </c>
      <c r="W73" s="1884" t="s">
        <v>4964</v>
      </c>
      <c r="X73" s="1884" t="s">
        <v>4965</v>
      </c>
      <c r="Y73" s="1884" t="s">
        <v>4966</v>
      </c>
      <c r="Z73" s="1884" t="s">
        <v>4967</v>
      </c>
      <c r="AA73" s="1884" t="s">
        <v>4968</v>
      </c>
      <c r="AB73" s="1884" t="s">
        <v>4937</v>
      </c>
      <c r="AC73" s="1884" t="s">
        <v>91</v>
      </c>
      <c r="AD73" s="1884" t="s">
        <v>91</v>
      </c>
      <c r="AE73" s="1884" t="s">
        <v>91</v>
      </c>
      <c r="AF73" s="1884" t="s">
        <v>91</v>
      </c>
      <c r="AG73" s="1884" t="s">
        <v>4970</v>
      </c>
      <c r="AI73" s="1884" t="s">
        <v>4736</v>
      </c>
      <c r="AJ73" s="1884" t="s">
        <v>91</v>
      </c>
      <c r="AK73" s="1884" t="s">
        <v>5596</v>
      </c>
      <c r="AL73" s="1884" t="s">
        <v>5597</v>
      </c>
      <c r="AM73" s="1884" t="s">
        <v>5598</v>
      </c>
      <c r="AN73" s="1884" t="s">
        <v>5599</v>
      </c>
      <c r="AO73" s="1884" t="s">
        <v>5600</v>
      </c>
      <c r="AP73" s="1884" t="s">
        <v>5601</v>
      </c>
      <c r="AQ73" s="1884" t="s">
        <v>5602</v>
      </c>
      <c r="AR73" s="1884" t="s">
        <v>5603</v>
      </c>
      <c r="AS73" s="1884" t="s">
        <v>91</v>
      </c>
    </row>
    <row r="74" spans="1:45" x14ac:dyDescent="0.3">
      <c r="A74" s="1884" t="s">
        <v>4737</v>
      </c>
      <c r="B74" s="1884" t="s">
        <v>4554</v>
      </c>
      <c r="C74" s="1884" t="s">
        <v>4557</v>
      </c>
      <c r="D74" s="1884" t="s">
        <v>4617</v>
      </c>
      <c r="E74" s="1884" t="s">
        <v>4619</v>
      </c>
      <c r="F74" s="1884" t="s">
        <v>91</v>
      </c>
      <c r="G74" s="1884" t="s">
        <v>91</v>
      </c>
      <c r="H74" s="1884" t="s">
        <v>91</v>
      </c>
      <c r="I74" s="1884" t="s">
        <v>91</v>
      </c>
      <c r="J74" s="1884" t="s">
        <v>4738</v>
      </c>
      <c r="L74" s="1884" t="s">
        <v>4907</v>
      </c>
      <c r="M74" s="1884" t="s">
        <v>4908</v>
      </c>
      <c r="N74" s="1884" t="s">
        <v>4909</v>
      </c>
      <c r="O74" s="1884" t="s">
        <v>4910</v>
      </c>
      <c r="P74" s="1884" t="s">
        <v>91</v>
      </c>
      <c r="Q74" s="1884" t="s">
        <v>4912</v>
      </c>
      <c r="R74" s="1884" t="s">
        <v>4913</v>
      </c>
      <c r="S74" s="1884" t="s">
        <v>4914</v>
      </c>
      <c r="T74" s="1884" t="s">
        <v>91</v>
      </c>
      <c r="U74" s="1884" t="s">
        <v>4915</v>
      </c>
      <c r="V74" s="1884" t="s">
        <v>91</v>
      </c>
      <c r="W74" s="1884" t="s">
        <v>4984</v>
      </c>
      <c r="X74" s="1884" t="s">
        <v>4917</v>
      </c>
      <c r="Y74" s="1884" t="s">
        <v>4918</v>
      </c>
      <c r="Z74" s="1884" t="s">
        <v>4919</v>
      </c>
      <c r="AA74" s="1884" t="s">
        <v>4920</v>
      </c>
      <c r="AB74" s="1884" t="s">
        <v>91</v>
      </c>
      <c r="AC74" s="1884" t="s">
        <v>5066</v>
      </c>
      <c r="AD74" s="1884" t="s">
        <v>91</v>
      </c>
      <c r="AE74" s="1884" t="s">
        <v>91</v>
      </c>
      <c r="AF74" s="1884" t="s">
        <v>91</v>
      </c>
      <c r="AG74" s="1884" t="s">
        <v>4923</v>
      </c>
      <c r="AI74" s="1884" t="s">
        <v>4738</v>
      </c>
      <c r="AJ74" s="1884" t="s">
        <v>91</v>
      </c>
      <c r="AK74" s="1884" t="s">
        <v>5576</v>
      </c>
      <c r="AL74" s="1884" t="s">
        <v>5577</v>
      </c>
      <c r="AM74" s="1884" t="s">
        <v>5578</v>
      </c>
      <c r="AN74" s="1884" t="s">
        <v>5579</v>
      </c>
      <c r="AO74" s="1884" t="s">
        <v>5580</v>
      </c>
      <c r="AP74" s="1884" t="s">
        <v>5581</v>
      </c>
      <c r="AQ74" s="1884" t="s">
        <v>5617</v>
      </c>
      <c r="AR74" s="1884" t="s">
        <v>5618</v>
      </c>
      <c r="AS74" s="1884" t="s">
        <v>91</v>
      </c>
    </row>
    <row r="75" spans="1:45" x14ac:dyDescent="0.3">
      <c r="A75" s="1884" t="s">
        <v>4621</v>
      </c>
      <c r="B75" s="1884" t="s">
        <v>4739</v>
      </c>
      <c r="C75" s="1884" t="s">
        <v>4557</v>
      </c>
      <c r="D75" s="1884" t="s">
        <v>91</v>
      </c>
      <c r="E75" s="1884" t="s">
        <v>91</v>
      </c>
      <c r="F75" s="1884" t="s">
        <v>4740</v>
      </c>
      <c r="G75" s="1884" t="s">
        <v>3472</v>
      </c>
      <c r="H75" s="1884" t="s">
        <v>4741</v>
      </c>
      <c r="I75" s="1884" t="s">
        <v>91</v>
      </c>
      <c r="J75" s="1884" t="s">
        <v>4742</v>
      </c>
      <c r="L75" s="1884" t="s">
        <v>5233</v>
      </c>
      <c r="M75" s="1884" t="s">
        <v>5234</v>
      </c>
      <c r="N75" s="1884" t="s">
        <v>5235</v>
      </c>
      <c r="O75" s="1884" t="s">
        <v>5236</v>
      </c>
      <c r="P75" s="1884" t="s">
        <v>91</v>
      </c>
      <c r="Q75" s="1884" t="s">
        <v>5237</v>
      </c>
      <c r="R75" s="1884" t="s">
        <v>5238</v>
      </c>
      <c r="S75" s="1884" t="s">
        <v>5239</v>
      </c>
      <c r="T75" s="1884" t="s">
        <v>91</v>
      </c>
      <c r="U75" s="1884" t="s">
        <v>5240</v>
      </c>
      <c r="V75" s="1884" t="s">
        <v>91</v>
      </c>
      <c r="W75" s="1884" t="s">
        <v>5241</v>
      </c>
      <c r="X75" s="1884" t="s">
        <v>5242</v>
      </c>
      <c r="Y75" s="1884" t="s">
        <v>5243</v>
      </c>
      <c r="Z75" s="1884" t="s">
        <v>5244</v>
      </c>
      <c r="AA75" s="1884" t="s">
        <v>5245</v>
      </c>
      <c r="AB75" s="1884" t="s">
        <v>91</v>
      </c>
      <c r="AC75" s="1884" t="s">
        <v>91</v>
      </c>
      <c r="AD75" s="1884" t="s">
        <v>91</v>
      </c>
      <c r="AE75" s="1884" t="s">
        <v>91</v>
      </c>
      <c r="AF75" s="1884" t="s">
        <v>5142</v>
      </c>
      <c r="AG75" s="1884" t="s">
        <v>5246</v>
      </c>
      <c r="AI75" s="1884" t="s">
        <v>4742</v>
      </c>
      <c r="AJ75" s="1884" t="s">
        <v>91</v>
      </c>
      <c r="AK75" s="1884" t="s">
        <v>5652</v>
      </c>
      <c r="AL75" s="1884" t="s">
        <v>5653</v>
      </c>
      <c r="AM75" s="1884" t="s">
        <v>5654</v>
      </c>
      <c r="AN75" s="1884" t="s">
        <v>5591</v>
      </c>
      <c r="AO75" s="1884" t="s">
        <v>5655</v>
      </c>
      <c r="AP75" s="1884" t="s">
        <v>4567</v>
      </c>
      <c r="AQ75" s="1884" t="s">
        <v>5656</v>
      </c>
      <c r="AR75" s="1884" t="s">
        <v>5657</v>
      </c>
      <c r="AS75" s="1884" t="s">
        <v>91</v>
      </c>
    </row>
    <row r="76" spans="1:45" x14ac:dyDescent="0.3">
      <c r="A76" s="1884" t="s">
        <v>4743</v>
      </c>
      <c r="B76" s="1884" t="s">
        <v>4570</v>
      </c>
      <c r="C76" s="1884" t="s">
        <v>4557</v>
      </c>
      <c r="D76" s="1884" t="s">
        <v>4744</v>
      </c>
      <c r="E76" s="1884" t="s">
        <v>91</v>
      </c>
      <c r="F76" s="1884" t="s">
        <v>91</v>
      </c>
      <c r="G76" s="1884" t="s">
        <v>91</v>
      </c>
      <c r="H76" s="1884" t="s">
        <v>91</v>
      </c>
      <c r="I76" s="1884" t="s">
        <v>91</v>
      </c>
      <c r="J76" s="1884" t="s">
        <v>4745</v>
      </c>
      <c r="L76" s="1884" t="s">
        <v>5068</v>
      </c>
      <c r="M76" s="1884" t="s">
        <v>5069</v>
      </c>
      <c r="N76" s="1884" t="s">
        <v>5070</v>
      </c>
      <c r="O76" s="1884" t="s">
        <v>5198</v>
      </c>
      <c r="P76" s="1884" t="s">
        <v>91</v>
      </c>
      <c r="Q76" s="1884" t="s">
        <v>5247</v>
      </c>
      <c r="R76" s="1884" t="s">
        <v>5073</v>
      </c>
      <c r="S76" s="1884" t="s">
        <v>5074</v>
      </c>
      <c r="T76" s="1884" t="s">
        <v>91</v>
      </c>
      <c r="U76" s="1884" t="s">
        <v>5093</v>
      </c>
      <c r="V76" s="1884" t="s">
        <v>91</v>
      </c>
      <c r="W76" s="1884" t="s">
        <v>5076</v>
      </c>
      <c r="X76" s="1884" t="s">
        <v>5199</v>
      </c>
      <c r="Y76" s="1884" t="s">
        <v>5248</v>
      </c>
      <c r="Z76" s="1884" t="s">
        <v>5079</v>
      </c>
      <c r="AA76" s="1884" t="s">
        <v>5080</v>
      </c>
      <c r="AB76" s="1884" t="s">
        <v>91</v>
      </c>
      <c r="AC76" s="1884" t="s">
        <v>91</v>
      </c>
      <c r="AD76" s="1884" t="s">
        <v>91</v>
      </c>
      <c r="AE76" s="1884" t="s">
        <v>91</v>
      </c>
      <c r="AF76" s="1884" t="s">
        <v>91</v>
      </c>
      <c r="AG76" s="1884" t="s">
        <v>5083</v>
      </c>
      <c r="AI76" s="1884" t="s">
        <v>4745</v>
      </c>
      <c r="AJ76" s="1884" t="s">
        <v>91</v>
      </c>
      <c r="AK76" s="1884" t="s">
        <v>5645</v>
      </c>
      <c r="AL76" s="1884" t="s">
        <v>5646</v>
      </c>
      <c r="AM76" s="1884" t="s">
        <v>5598</v>
      </c>
      <c r="AN76" s="1884" t="s">
        <v>5599</v>
      </c>
      <c r="AO76" s="1884" t="s">
        <v>5600</v>
      </c>
      <c r="AP76" s="1884" t="s">
        <v>5601</v>
      </c>
      <c r="AQ76" s="1884" t="s">
        <v>5647</v>
      </c>
      <c r="AR76" s="1884" t="s">
        <v>5603</v>
      </c>
      <c r="AS76" s="1884" t="s">
        <v>91</v>
      </c>
    </row>
    <row r="77" spans="1:45" x14ac:dyDescent="0.3">
      <c r="A77" s="1884" t="s">
        <v>4746</v>
      </c>
      <c r="B77" s="1884" t="s">
        <v>4561</v>
      </c>
      <c r="C77" s="1884" t="s">
        <v>4731</v>
      </c>
      <c r="D77" s="1884" t="s">
        <v>4679</v>
      </c>
      <c r="E77" s="1884" t="s">
        <v>4560</v>
      </c>
      <c r="F77" s="1884" t="s">
        <v>91</v>
      </c>
      <c r="G77" s="1884" t="s">
        <v>91</v>
      </c>
      <c r="H77" s="1884" t="s">
        <v>91</v>
      </c>
      <c r="I77" s="1884" t="s">
        <v>91</v>
      </c>
      <c r="J77" s="1884" t="s">
        <v>4747</v>
      </c>
      <c r="L77" s="1884" t="s">
        <v>4924</v>
      </c>
      <c r="M77" s="1884" t="s">
        <v>4925</v>
      </c>
      <c r="N77" s="1884" t="s">
        <v>4926</v>
      </c>
      <c r="O77" s="1884" t="s">
        <v>5228</v>
      </c>
      <c r="P77" s="1884" t="s">
        <v>5229</v>
      </c>
      <c r="Q77" s="1884" t="s">
        <v>4928</v>
      </c>
      <c r="R77" s="1884" t="s">
        <v>4929</v>
      </c>
      <c r="S77" s="1884" t="s">
        <v>4930</v>
      </c>
      <c r="T77" s="1884" t="s">
        <v>91</v>
      </c>
      <c r="U77" s="1884" t="s">
        <v>4931</v>
      </c>
      <c r="V77" s="1884" t="s">
        <v>91</v>
      </c>
      <c r="W77" s="1884" t="s">
        <v>4932</v>
      </c>
      <c r="X77" s="1884" t="s">
        <v>4933</v>
      </c>
      <c r="Y77" s="1884" t="s">
        <v>4934</v>
      </c>
      <c r="Z77" s="1884" t="s">
        <v>4935</v>
      </c>
      <c r="AA77" s="1884" t="s">
        <v>4936</v>
      </c>
      <c r="AB77" s="1884" t="s">
        <v>91</v>
      </c>
      <c r="AC77" s="1884" t="s">
        <v>91</v>
      </c>
      <c r="AD77" s="1884" t="s">
        <v>91</v>
      </c>
      <c r="AE77" s="1884" t="s">
        <v>91</v>
      </c>
      <c r="AF77" s="1884" t="s">
        <v>91</v>
      </c>
      <c r="AG77" s="1884" t="s">
        <v>4938</v>
      </c>
      <c r="AI77" s="1884" t="s">
        <v>4747</v>
      </c>
      <c r="AJ77" s="1884" t="s">
        <v>91</v>
      </c>
      <c r="AK77" s="1884" t="s">
        <v>91</v>
      </c>
      <c r="AL77" s="1884" t="s">
        <v>5651</v>
      </c>
      <c r="AM77" s="1884" t="s">
        <v>5583</v>
      </c>
      <c r="AN77" s="1884" t="s">
        <v>5584</v>
      </c>
      <c r="AO77" s="1884" t="s">
        <v>5585</v>
      </c>
      <c r="AP77" s="1884" t="s">
        <v>5586</v>
      </c>
      <c r="AQ77" s="1884" t="s">
        <v>5587</v>
      </c>
      <c r="AR77" s="1884" t="s">
        <v>91</v>
      </c>
      <c r="AS77" s="1884" t="s">
        <v>91</v>
      </c>
    </row>
    <row r="78" spans="1:45" x14ac:dyDescent="0.3">
      <c r="A78" s="1884" t="s">
        <v>4621</v>
      </c>
      <c r="B78" s="1884" t="s">
        <v>4570</v>
      </c>
      <c r="C78" s="1884" t="s">
        <v>4557</v>
      </c>
      <c r="D78" s="1884" t="s">
        <v>91</v>
      </c>
      <c r="E78" s="1884" t="s">
        <v>91</v>
      </c>
      <c r="F78" s="1884" t="s">
        <v>4572</v>
      </c>
      <c r="G78" s="1884" t="s">
        <v>3472</v>
      </c>
      <c r="H78" s="1884" t="s">
        <v>4748</v>
      </c>
      <c r="I78" s="1884" t="s">
        <v>91</v>
      </c>
      <c r="J78" s="1884" t="s">
        <v>4749</v>
      </c>
      <c r="L78" s="1884" t="s">
        <v>4955</v>
      </c>
      <c r="M78" s="1884" t="s">
        <v>4956</v>
      </c>
      <c r="N78" s="1884" t="s">
        <v>4957</v>
      </c>
      <c r="O78" s="1884" t="s">
        <v>4958</v>
      </c>
      <c r="P78" s="1884" t="s">
        <v>91</v>
      </c>
      <c r="Q78" s="1884" t="s">
        <v>4976</v>
      </c>
      <c r="R78" s="1884" t="s">
        <v>4977</v>
      </c>
      <c r="S78" s="1884" t="s">
        <v>4978</v>
      </c>
      <c r="T78" s="1884" t="s">
        <v>91</v>
      </c>
      <c r="U78" s="1884" t="s">
        <v>4963</v>
      </c>
      <c r="V78" s="1884" t="s">
        <v>91</v>
      </c>
      <c r="W78" s="1884" t="s">
        <v>4964</v>
      </c>
      <c r="X78" s="1884" t="s">
        <v>4965</v>
      </c>
      <c r="Y78" s="1884" t="s">
        <v>5067</v>
      </c>
      <c r="Z78" s="1884" t="s">
        <v>4980</v>
      </c>
      <c r="AA78" s="1884" t="s">
        <v>4981</v>
      </c>
      <c r="AB78" s="1884" t="s">
        <v>91</v>
      </c>
      <c r="AC78" s="1884" t="s">
        <v>91</v>
      </c>
      <c r="AD78" s="1884" t="s">
        <v>91</v>
      </c>
      <c r="AE78" s="1884" t="s">
        <v>91</v>
      </c>
      <c r="AF78" s="1884" t="s">
        <v>91</v>
      </c>
      <c r="AG78" s="1884" t="s">
        <v>4970</v>
      </c>
      <c r="AI78" s="1884" t="s">
        <v>4749</v>
      </c>
      <c r="AJ78" s="1884" t="s">
        <v>91</v>
      </c>
      <c r="AK78" s="1884" t="s">
        <v>5596</v>
      </c>
      <c r="AL78" s="1884" t="s">
        <v>5597</v>
      </c>
      <c r="AM78" s="1884" t="s">
        <v>91</v>
      </c>
      <c r="AN78" s="1884" t="s">
        <v>5599</v>
      </c>
      <c r="AO78" s="1884" t="s">
        <v>5600</v>
      </c>
      <c r="AP78" s="1884" t="s">
        <v>5601</v>
      </c>
      <c r="AQ78" s="1884" t="s">
        <v>5602</v>
      </c>
      <c r="AR78" s="1884" t="s">
        <v>5603</v>
      </c>
      <c r="AS78" s="1884" t="s">
        <v>91</v>
      </c>
    </row>
    <row r="79" spans="1:45" x14ac:dyDescent="0.3">
      <c r="A79" s="1884" t="s">
        <v>4569</v>
      </c>
      <c r="B79" s="1884" t="s">
        <v>4570</v>
      </c>
      <c r="C79" s="1884" t="s">
        <v>4571</v>
      </c>
      <c r="D79" s="1884" t="s">
        <v>4557</v>
      </c>
      <c r="E79" s="1884" t="s">
        <v>91</v>
      </c>
      <c r="F79" s="1884" t="s">
        <v>4572</v>
      </c>
      <c r="G79" s="1884" t="s">
        <v>3472</v>
      </c>
      <c r="H79" s="1884" t="s">
        <v>4750</v>
      </c>
      <c r="I79" s="1884" t="s">
        <v>91</v>
      </c>
      <c r="J79" s="1884" t="s">
        <v>4751</v>
      </c>
      <c r="L79" s="1884" t="s">
        <v>4955</v>
      </c>
      <c r="M79" s="1884" t="s">
        <v>4956</v>
      </c>
      <c r="N79" s="1884" t="s">
        <v>4957</v>
      </c>
      <c r="O79" s="1884" t="s">
        <v>4958</v>
      </c>
      <c r="P79" s="1884" t="s">
        <v>4971</v>
      </c>
      <c r="Q79" s="1884" t="s">
        <v>4960</v>
      </c>
      <c r="R79" s="1884" t="s">
        <v>4961</v>
      </c>
      <c r="S79" s="1884" t="s">
        <v>4962</v>
      </c>
      <c r="T79" s="1884" t="s">
        <v>91</v>
      </c>
      <c r="U79" s="1884" t="s">
        <v>4963</v>
      </c>
      <c r="V79" s="1884" t="s">
        <v>91</v>
      </c>
      <c r="W79" s="1884" t="s">
        <v>4964</v>
      </c>
      <c r="X79" s="1884" t="s">
        <v>4965</v>
      </c>
      <c r="Y79" s="1884" t="s">
        <v>4966</v>
      </c>
      <c r="Z79" s="1884" t="s">
        <v>4967</v>
      </c>
      <c r="AA79" s="1884" t="s">
        <v>4968</v>
      </c>
      <c r="AB79" s="1884" t="s">
        <v>91</v>
      </c>
      <c r="AC79" s="1884" t="s">
        <v>91</v>
      </c>
      <c r="AD79" s="1884" t="s">
        <v>91</v>
      </c>
      <c r="AE79" s="1884" t="s">
        <v>91</v>
      </c>
      <c r="AF79" s="1884" t="s">
        <v>91</v>
      </c>
      <c r="AG79" s="1884" t="s">
        <v>4970</v>
      </c>
      <c r="AI79" s="1884" t="s">
        <v>4751</v>
      </c>
      <c r="AJ79" s="1884" t="s">
        <v>91</v>
      </c>
      <c r="AK79" s="1884" t="s">
        <v>5596</v>
      </c>
      <c r="AL79" s="1884" t="s">
        <v>5597</v>
      </c>
      <c r="AM79" s="1884" t="s">
        <v>5598</v>
      </c>
      <c r="AN79" s="1884" t="s">
        <v>5599</v>
      </c>
      <c r="AO79" s="1884" t="s">
        <v>5600</v>
      </c>
      <c r="AP79" s="1884" t="s">
        <v>5601</v>
      </c>
      <c r="AQ79" s="1884" t="s">
        <v>5602</v>
      </c>
      <c r="AR79" s="1884" t="s">
        <v>5603</v>
      </c>
      <c r="AS79" s="1884" t="s">
        <v>91</v>
      </c>
    </row>
    <row r="80" spans="1:45" x14ac:dyDescent="0.3">
      <c r="A80" s="1884" t="s">
        <v>4714</v>
      </c>
      <c r="B80" s="1884" t="s">
        <v>4554</v>
      </c>
      <c r="C80" s="1884" t="s">
        <v>4556</v>
      </c>
      <c r="D80" s="1884" t="s">
        <v>4557</v>
      </c>
      <c r="E80" s="1884" t="s">
        <v>91</v>
      </c>
      <c r="F80" s="1884" t="s">
        <v>4588</v>
      </c>
      <c r="G80" s="1884" t="s">
        <v>3472</v>
      </c>
      <c r="H80" s="1884" t="s">
        <v>4752</v>
      </c>
      <c r="I80" s="1884" t="s">
        <v>91</v>
      </c>
      <c r="J80" s="1884" t="s">
        <v>4753</v>
      </c>
      <c r="L80" s="1884" t="s">
        <v>4907</v>
      </c>
      <c r="M80" s="1884" t="s">
        <v>4908</v>
      </c>
      <c r="N80" s="1884" t="s">
        <v>4909</v>
      </c>
      <c r="O80" s="1884" t="s">
        <v>4910</v>
      </c>
      <c r="P80" s="1884" t="s">
        <v>91</v>
      </c>
      <c r="Q80" s="1884" t="s">
        <v>4912</v>
      </c>
      <c r="R80" s="1884" t="s">
        <v>4913</v>
      </c>
      <c r="S80" s="1884" t="s">
        <v>4914</v>
      </c>
      <c r="T80" s="1884" t="s">
        <v>91</v>
      </c>
      <c r="U80" s="1884" t="s">
        <v>4915</v>
      </c>
      <c r="V80" s="1884" t="s">
        <v>91</v>
      </c>
      <c r="W80" s="1884" t="s">
        <v>4916</v>
      </c>
      <c r="X80" s="1884" t="s">
        <v>4917</v>
      </c>
      <c r="Y80" s="1884" t="s">
        <v>4918</v>
      </c>
      <c r="Z80" s="1884" t="s">
        <v>4919</v>
      </c>
      <c r="AA80" s="1884" t="s">
        <v>4920</v>
      </c>
      <c r="AB80" s="1884" t="s">
        <v>91</v>
      </c>
      <c r="AC80" s="1884" t="s">
        <v>4985</v>
      </c>
      <c r="AD80" s="1884" t="s">
        <v>91</v>
      </c>
      <c r="AE80" s="1884" t="s">
        <v>91</v>
      </c>
      <c r="AF80" s="1884" t="s">
        <v>4953</v>
      </c>
      <c r="AG80" s="1884" t="s">
        <v>4923</v>
      </c>
      <c r="AI80" s="1884" t="s">
        <v>4753</v>
      </c>
      <c r="AJ80" s="1884" t="s">
        <v>91</v>
      </c>
      <c r="AK80" s="1884" t="s">
        <v>5576</v>
      </c>
      <c r="AL80" s="1884" t="s">
        <v>5577</v>
      </c>
      <c r="AM80" s="1884" t="s">
        <v>5578</v>
      </c>
      <c r="AN80" s="1884" t="s">
        <v>5579</v>
      </c>
      <c r="AO80" s="1884" t="s">
        <v>5580</v>
      </c>
      <c r="AP80" s="1884" t="s">
        <v>4567</v>
      </c>
      <c r="AQ80" s="1884" t="s">
        <v>91</v>
      </c>
      <c r="AR80" s="1884" t="s">
        <v>91</v>
      </c>
      <c r="AS80" s="1884" t="s">
        <v>91</v>
      </c>
    </row>
    <row r="81" spans="1:45" x14ac:dyDescent="0.3">
      <c r="A81" s="1884" t="s">
        <v>4754</v>
      </c>
      <c r="B81" s="1884" t="s">
        <v>4561</v>
      </c>
      <c r="C81" s="1884" t="s">
        <v>91</v>
      </c>
      <c r="D81" s="1884" t="s">
        <v>91</v>
      </c>
      <c r="E81" s="1884" t="s">
        <v>91</v>
      </c>
      <c r="F81" s="1884" t="s">
        <v>91</v>
      </c>
      <c r="G81" s="1884" t="s">
        <v>91</v>
      </c>
      <c r="H81" s="1884" t="s">
        <v>91</v>
      </c>
      <c r="I81" s="1884" t="s">
        <v>91</v>
      </c>
      <c r="J81" s="1884" t="s">
        <v>4755</v>
      </c>
      <c r="L81" s="1884" t="s">
        <v>4924</v>
      </c>
      <c r="M81" s="1884" t="s">
        <v>4925</v>
      </c>
      <c r="N81" s="1884" t="s">
        <v>4926</v>
      </c>
      <c r="O81" s="1884" t="s">
        <v>5228</v>
      </c>
      <c r="P81" s="1884" t="s">
        <v>91</v>
      </c>
      <c r="Q81" s="1884" t="s">
        <v>4928</v>
      </c>
      <c r="R81" s="1884" t="s">
        <v>4929</v>
      </c>
      <c r="S81" s="1884" t="s">
        <v>4930</v>
      </c>
      <c r="T81" s="1884" t="s">
        <v>91</v>
      </c>
      <c r="U81" s="1884" t="s">
        <v>4931</v>
      </c>
      <c r="V81" s="1884" t="s">
        <v>91</v>
      </c>
      <c r="W81" s="1884" t="s">
        <v>4932</v>
      </c>
      <c r="X81" s="1884" t="s">
        <v>4933</v>
      </c>
      <c r="Y81" s="1884" t="s">
        <v>4934</v>
      </c>
      <c r="Z81" s="1884" t="s">
        <v>4935</v>
      </c>
      <c r="AA81" s="1884" t="s">
        <v>4936</v>
      </c>
      <c r="AB81" s="1884" t="s">
        <v>5249</v>
      </c>
      <c r="AC81" s="1884" t="s">
        <v>5250</v>
      </c>
      <c r="AD81" s="1884" t="s">
        <v>91</v>
      </c>
      <c r="AE81" s="1884" t="s">
        <v>91</v>
      </c>
      <c r="AF81" s="1884" t="s">
        <v>91</v>
      </c>
      <c r="AG81" s="1884" t="s">
        <v>4938</v>
      </c>
      <c r="AI81" s="1884" t="s">
        <v>4755</v>
      </c>
      <c r="AJ81" s="1884" t="s">
        <v>91</v>
      </c>
      <c r="AK81" s="1884" t="s">
        <v>91</v>
      </c>
      <c r="AL81" s="1884" t="s">
        <v>5651</v>
      </c>
      <c r="AM81" s="1884" t="s">
        <v>5583</v>
      </c>
      <c r="AN81" s="1884" t="s">
        <v>5584</v>
      </c>
      <c r="AO81" s="1884" t="s">
        <v>5585</v>
      </c>
      <c r="AP81" s="1884" t="s">
        <v>5586</v>
      </c>
      <c r="AQ81" s="1884" t="s">
        <v>5587</v>
      </c>
      <c r="AR81" s="1884" t="s">
        <v>91</v>
      </c>
      <c r="AS81" s="1884" t="s">
        <v>91</v>
      </c>
    </row>
    <row r="82" spans="1:45" x14ac:dyDescent="0.3">
      <c r="A82" s="1884" t="s">
        <v>4675</v>
      </c>
      <c r="B82" s="1884" t="s">
        <v>4570</v>
      </c>
      <c r="C82" s="1884" t="s">
        <v>4571</v>
      </c>
      <c r="D82" s="1884" t="s">
        <v>4560</v>
      </c>
      <c r="E82" s="1884" t="s">
        <v>91</v>
      </c>
      <c r="F82" s="1884" t="s">
        <v>91</v>
      </c>
      <c r="G82" s="1884" t="s">
        <v>91</v>
      </c>
      <c r="H82" s="1884" t="s">
        <v>91</v>
      </c>
      <c r="I82" s="1884" t="s">
        <v>91</v>
      </c>
      <c r="J82" s="1884" t="s">
        <v>4756</v>
      </c>
      <c r="L82" s="1884" t="s">
        <v>5251</v>
      </c>
      <c r="M82" s="1884" t="s">
        <v>5252</v>
      </c>
      <c r="N82" s="1884" t="s">
        <v>5253</v>
      </c>
      <c r="O82" s="1884" t="s">
        <v>5254</v>
      </c>
      <c r="P82" s="1884" t="s">
        <v>91</v>
      </c>
      <c r="Q82" s="1884" t="s">
        <v>5255</v>
      </c>
      <c r="R82" s="1884" t="s">
        <v>5256</v>
      </c>
      <c r="S82" s="1884" t="s">
        <v>5257</v>
      </c>
      <c r="T82" s="1884" t="s">
        <v>91</v>
      </c>
      <c r="U82" s="1884" t="s">
        <v>5258</v>
      </c>
      <c r="V82" s="1884" t="s">
        <v>91</v>
      </c>
      <c r="W82" s="1884" t="s">
        <v>5259</v>
      </c>
      <c r="X82" s="1884" t="s">
        <v>5260</v>
      </c>
      <c r="Y82" s="1884" t="s">
        <v>5261</v>
      </c>
      <c r="Z82" s="1884" t="s">
        <v>5262</v>
      </c>
      <c r="AA82" s="1884" t="s">
        <v>5263</v>
      </c>
      <c r="AB82" s="1884" t="s">
        <v>91</v>
      </c>
      <c r="AC82" s="1884" t="s">
        <v>91</v>
      </c>
      <c r="AD82" s="1884" t="s">
        <v>91</v>
      </c>
      <c r="AE82" s="1884" t="s">
        <v>91</v>
      </c>
      <c r="AF82" s="1884" t="s">
        <v>91</v>
      </c>
      <c r="AG82" s="1884" t="s">
        <v>5264</v>
      </c>
      <c r="AI82" s="1884" t="s">
        <v>4756</v>
      </c>
      <c r="AJ82" s="1884" t="s">
        <v>91</v>
      </c>
      <c r="AK82" s="1884" t="s">
        <v>5596</v>
      </c>
      <c r="AL82" s="1884" t="s">
        <v>5597</v>
      </c>
      <c r="AM82" s="1884" t="s">
        <v>5598</v>
      </c>
      <c r="AN82" s="1884" t="s">
        <v>5599</v>
      </c>
      <c r="AO82" s="1884" t="s">
        <v>5600</v>
      </c>
      <c r="AP82" s="1884" t="s">
        <v>5601</v>
      </c>
      <c r="AQ82" s="1884" t="s">
        <v>5602</v>
      </c>
      <c r="AR82" s="1884" t="s">
        <v>5603</v>
      </c>
      <c r="AS82" s="1884" t="s">
        <v>91</v>
      </c>
    </row>
    <row r="83" spans="1:45" x14ac:dyDescent="0.3">
      <c r="A83" s="1884" t="s">
        <v>4757</v>
      </c>
      <c r="B83" s="1884" t="s">
        <v>4594</v>
      </c>
      <c r="C83" s="1884" t="s">
        <v>4758</v>
      </c>
      <c r="D83" s="1884" t="s">
        <v>4595</v>
      </c>
      <c r="E83" s="1884" t="s">
        <v>4596</v>
      </c>
      <c r="F83" s="1884" t="s">
        <v>91</v>
      </c>
      <c r="G83" s="1884" t="s">
        <v>91</v>
      </c>
      <c r="H83" s="1884" t="s">
        <v>91</v>
      </c>
      <c r="I83" s="1884" t="s">
        <v>91</v>
      </c>
      <c r="J83" s="1884" t="s">
        <v>4759</v>
      </c>
      <c r="L83" s="1884" t="s">
        <v>5265</v>
      </c>
      <c r="M83" s="1884" t="s">
        <v>5266</v>
      </c>
      <c r="N83" s="1884" t="s">
        <v>5267</v>
      </c>
      <c r="O83" s="1884" t="s">
        <v>5268</v>
      </c>
      <c r="P83" s="1884" t="s">
        <v>91</v>
      </c>
      <c r="Q83" s="1884" t="s">
        <v>5269</v>
      </c>
      <c r="R83" s="1884" t="s">
        <v>5270</v>
      </c>
      <c r="S83" s="1884" t="s">
        <v>5271</v>
      </c>
      <c r="T83" s="1884" t="s">
        <v>91</v>
      </c>
      <c r="U83" s="1884" t="s">
        <v>5272</v>
      </c>
      <c r="V83" s="1884" t="s">
        <v>91</v>
      </c>
      <c r="W83" s="1884" t="s">
        <v>5273</v>
      </c>
      <c r="X83" s="1884" t="s">
        <v>5274</v>
      </c>
      <c r="Y83" s="1884" t="s">
        <v>5275</v>
      </c>
      <c r="Z83" s="1884" t="s">
        <v>5276</v>
      </c>
      <c r="AA83" s="1884" t="s">
        <v>5277</v>
      </c>
      <c r="AB83" s="1884" t="s">
        <v>91</v>
      </c>
      <c r="AC83" s="1884" t="s">
        <v>91</v>
      </c>
      <c r="AD83" s="1884" t="s">
        <v>91</v>
      </c>
      <c r="AE83" s="1884" t="s">
        <v>91</v>
      </c>
      <c r="AF83" s="1884" t="s">
        <v>91</v>
      </c>
      <c r="AG83" s="1884" t="s">
        <v>5278</v>
      </c>
      <c r="AI83" s="1884" t="s">
        <v>4759</v>
      </c>
      <c r="AJ83" s="1884" t="s">
        <v>91</v>
      </c>
      <c r="AK83" s="1884" t="s">
        <v>91</v>
      </c>
      <c r="AL83" s="1884" t="s">
        <v>5605</v>
      </c>
      <c r="AM83" s="1884" t="s">
        <v>5606</v>
      </c>
      <c r="AN83" s="1884" t="s">
        <v>5607</v>
      </c>
      <c r="AO83" s="1884" t="s">
        <v>5608</v>
      </c>
      <c r="AP83" s="1884" t="s">
        <v>5609</v>
      </c>
      <c r="AQ83" s="1884" t="s">
        <v>5610</v>
      </c>
      <c r="AR83" s="1884" t="s">
        <v>5611</v>
      </c>
      <c r="AS83" s="1884" t="s">
        <v>91</v>
      </c>
    </row>
    <row r="84" spans="1:45" x14ac:dyDescent="0.3">
      <c r="A84" s="1884" t="s">
        <v>4760</v>
      </c>
      <c r="B84" s="1884" t="s">
        <v>4761</v>
      </c>
      <c r="C84" s="1884" t="s">
        <v>4762</v>
      </c>
      <c r="D84" s="1884" t="s">
        <v>91</v>
      </c>
      <c r="E84" s="1884" t="s">
        <v>91</v>
      </c>
      <c r="F84" s="1884" t="s">
        <v>4763</v>
      </c>
      <c r="G84" s="1884" t="s">
        <v>4652</v>
      </c>
      <c r="H84" s="1884" t="s">
        <v>4764</v>
      </c>
      <c r="I84" s="1884" t="s">
        <v>91</v>
      </c>
      <c r="J84" s="1884" t="s">
        <v>4765</v>
      </c>
      <c r="L84" s="1884" t="s">
        <v>5279</v>
      </c>
      <c r="M84" s="1884" t="s">
        <v>5280</v>
      </c>
      <c r="N84" s="1884" t="s">
        <v>5281</v>
      </c>
      <c r="O84" s="1884" t="s">
        <v>5282</v>
      </c>
      <c r="P84" s="1884" t="s">
        <v>5283</v>
      </c>
      <c r="Q84" s="1884" t="s">
        <v>5284</v>
      </c>
      <c r="R84" s="1884" t="s">
        <v>5285</v>
      </c>
      <c r="S84" s="1884" t="s">
        <v>5286</v>
      </c>
      <c r="T84" s="1884" t="s">
        <v>91</v>
      </c>
      <c r="U84" s="1884" t="s">
        <v>5287</v>
      </c>
      <c r="V84" s="1884" t="s">
        <v>91</v>
      </c>
      <c r="W84" s="1884" t="s">
        <v>5288</v>
      </c>
      <c r="X84" s="1884" t="s">
        <v>5289</v>
      </c>
      <c r="Y84" s="1884" t="s">
        <v>5290</v>
      </c>
      <c r="Z84" s="1884" t="s">
        <v>5291</v>
      </c>
      <c r="AA84" s="1884" t="s">
        <v>5292</v>
      </c>
      <c r="AB84" s="1884" t="s">
        <v>5013</v>
      </c>
      <c r="AC84" s="1884" t="s">
        <v>5293</v>
      </c>
      <c r="AD84" s="1884" t="s">
        <v>5294</v>
      </c>
      <c r="AE84" s="1884" t="s">
        <v>5295</v>
      </c>
      <c r="AF84" s="1884" t="s">
        <v>91</v>
      </c>
      <c r="AG84" s="1884" t="s">
        <v>5296</v>
      </c>
      <c r="AI84" s="1884" t="s">
        <v>4765</v>
      </c>
      <c r="AJ84" s="1884" t="s">
        <v>91</v>
      </c>
      <c r="AK84" s="1884" t="s">
        <v>91</v>
      </c>
      <c r="AL84" s="1884" t="s">
        <v>5651</v>
      </c>
      <c r="AM84" s="1884" t="s">
        <v>5583</v>
      </c>
      <c r="AN84" s="1884" t="s">
        <v>5584</v>
      </c>
      <c r="AO84" s="1884" t="s">
        <v>5585</v>
      </c>
      <c r="AP84" s="1884" t="s">
        <v>5586</v>
      </c>
      <c r="AQ84" s="1884" t="s">
        <v>5587</v>
      </c>
      <c r="AR84" s="1884" t="s">
        <v>91</v>
      </c>
      <c r="AS84" s="1884" t="s">
        <v>91</v>
      </c>
    </row>
    <row r="85" spans="1:45" x14ac:dyDescent="0.3">
      <c r="A85" s="1884" t="s">
        <v>4766</v>
      </c>
      <c r="B85" s="1884" t="s">
        <v>4561</v>
      </c>
      <c r="C85" s="1884" t="s">
        <v>4679</v>
      </c>
      <c r="D85" s="1884" t="s">
        <v>4560</v>
      </c>
      <c r="E85" s="1884" t="s">
        <v>91</v>
      </c>
      <c r="F85" s="1884" t="s">
        <v>91</v>
      </c>
      <c r="G85" s="1884" t="s">
        <v>91</v>
      </c>
      <c r="H85" s="1884" t="s">
        <v>91</v>
      </c>
      <c r="I85" s="1884" t="s">
        <v>91</v>
      </c>
      <c r="J85" s="1884" t="s">
        <v>4767</v>
      </c>
      <c r="L85" s="1884" t="s">
        <v>5297</v>
      </c>
      <c r="M85" s="1884" t="s">
        <v>5298</v>
      </c>
      <c r="N85" s="1884" t="s">
        <v>5299</v>
      </c>
      <c r="O85" s="1884" t="s">
        <v>5300</v>
      </c>
      <c r="P85" s="1884" t="s">
        <v>5301</v>
      </c>
      <c r="Q85" s="1884" t="s">
        <v>5302</v>
      </c>
      <c r="R85" s="1884" t="s">
        <v>5303</v>
      </c>
      <c r="S85" s="1884" t="s">
        <v>5304</v>
      </c>
      <c r="T85" s="1884" t="s">
        <v>91</v>
      </c>
      <c r="U85" s="1884" t="s">
        <v>5305</v>
      </c>
      <c r="V85" s="1884" t="s">
        <v>91</v>
      </c>
      <c r="W85" s="1884" t="s">
        <v>5306</v>
      </c>
      <c r="X85" s="1884" t="s">
        <v>5307</v>
      </c>
      <c r="Y85" s="1884" t="s">
        <v>5308</v>
      </c>
      <c r="Z85" s="1884" t="s">
        <v>5309</v>
      </c>
      <c r="AA85" s="1884" t="s">
        <v>5310</v>
      </c>
      <c r="AB85" s="1884" t="s">
        <v>91</v>
      </c>
      <c r="AC85" s="1884" t="s">
        <v>91</v>
      </c>
      <c r="AD85" s="1884" t="s">
        <v>5230</v>
      </c>
      <c r="AE85" s="1884" t="s">
        <v>5311</v>
      </c>
      <c r="AF85" s="1884" t="s">
        <v>91</v>
      </c>
      <c r="AG85" s="1884" t="s">
        <v>5312</v>
      </c>
      <c r="AI85" s="1884" t="s">
        <v>4767</v>
      </c>
      <c r="AJ85" s="1884" t="s">
        <v>91</v>
      </c>
      <c r="AK85" s="1884" t="s">
        <v>5650</v>
      </c>
      <c r="AL85" s="1884" t="s">
        <v>5651</v>
      </c>
      <c r="AM85" s="1884" t="s">
        <v>5583</v>
      </c>
      <c r="AN85" s="1884" t="s">
        <v>5584</v>
      </c>
      <c r="AO85" s="1884" t="s">
        <v>5585</v>
      </c>
      <c r="AP85" s="1884" t="s">
        <v>5586</v>
      </c>
      <c r="AQ85" s="1884" t="s">
        <v>5587</v>
      </c>
      <c r="AR85" s="1884" t="s">
        <v>91</v>
      </c>
      <c r="AS85" s="1884" t="s">
        <v>91</v>
      </c>
    </row>
    <row r="86" spans="1:45" x14ac:dyDescent="0.3">
      <c r="A86" s="1884" t="s">
        <v>4569</v>
      </c>
      <c r="B86" s="1884" t="s">
        <v>4570</v>
      </c>
      <c r="C86" s="1884" t="s">
        <v>4571</v>
      </c>
      <c r="D86" s="1884" t="s">
        <v>4557</v>
      </c>
      <c r="E86" s="1884" t="s">
        <v>91</v>
      </c>
      <c r="F86" s="1884" t="s">
        <v>4572</v>
      </c>
      <c r="G86" s="1884" t="s">
        <v>3472</v>
      </c>
      <c r="H86" s="1884" t="s">
        <v>4768</v>
      </c>
      <c r="I86" s="1884" t="s">
        <v>91</v>
      </c>
      <c r="J86" s="1884" t="s">
        <v>4769</v>
      </c>
      <c r="L86" s="1884" t="s">
        <v>4955</v>
      </c>
      <c r="M86" s="1884" t="s">
        <v>4956</v>
      </c>
      <c r="N86" s="1884" t="s">
        <v>4957</v>
      </c>
      <c r="O86" s="1884" t="s">
        <v>4958</v>
      </c>
      <c r="P86" s="1884" t="s">
        <v>4971</v>
      </c>
      <c r="Q86" s="1884" t="s">
        <v>4960</v>
      </c>
      <c r="R86" s="1884" t="s">
        <v>4961</v>
      </c>
      <c r="S86" s="1884" t="s">
        <v>4962</v>
      </c>
      <c r="T86" s="1884" t="s">
        <v>91</v>
      </c>
      <c r="U86" s="1884" t="s">
        <v>4963</v>
      </c>
      <c r="V86" s="1884" t="s">
        <v>91</v>
      </c>
      <c r="W86" s="1884" t="s">
        <v>4964</v>
      </c>
      <c r="X86" s="1884" t="s">
        <v>4965</v>
      </c>
      <c r="Y86" s="1884" t="s">
        <v>4966</v>
      </c>
      <c r="Z86" s="1884" t="s">
        <v>4967</v>
      </c>
      <c r="AA86" s="1884" t="s">
        <v>4968</v>
      </c>
      <c r="AB86" s="1884" t="s">
        <v>91</v>
      </c>
      <c r="AC86" s="1884" t="s">
        <v>91</v>
      </c>
      <c r="AD86" s="1884" t="s">
        <v>91</v>
      </c>
      <c r="AE86" s="1884" t="s">
        <v>91</v>
      </c>
      <c r="AF86" s="1884" t="s">
        <v>91</v>
      </c>
      <c r="AG86" s="1884" t="s">
        <v>4970</v>
      </c>
      <c r="AI86" s="1884" t="s">
        <v>4769</v>
      </c>
      <c r="AJ86" s="1884" t="s">
        <v>91</v>
      </c>
      <c r="AK86" s="1884" t="s">
        <v>5596</v>
      </c>
      <c r="AL86" s="1884" t="s">
        <v>5597</v>
      </c>
      <c r="AM86" s="1884" t="s">
        <v>5598</v>
      </c>
      <c r="AN86" s="1884" t="s">
        <v>5599</v>
      </c>
      <c r="AO86" s="1884" t="s">
        <v>5600</v>
      </c>
      <c r="AP86" s="1884" t="s">
        <v>5601</v>
      </c>
      <c r="AQ86" s="1884" t="s">
        <v>5602</v>
      </c>
      <c r="AR86" s="1884" t="s">
        <v>5603</v>
      </c>
      <c r="AS86" s="1884" t="s">
        <v>91</v>
      </c>
    </row>
    <row r="87" spans="1:45" x14ac:dyDescent="0.3">
      <c r="A87" s="1884" t="s">
        <v>4770</v>
      </c>
      <c r="B87" s="1884" t="s">
        <v>4771</v>
      </c>
      <c r="C87" s="1884" t="s">
        <v>4557</v>
      </c>
      <c r="D87" s="1884" t="s">
        <v>91</v>
      </c>
      <c r="E87" s="1884" t="s">
        <v>91</v>
      </c>
      <c r="F87" s="1884" t="s">
        <v>91</v>
      </c>
      <c r="G87" s="1884" t="s">
        <v>91</v>
      </c>
      <c r="H87" s="1884" t="s">
        <v>91</v>
      </c>
      <c r="I87" s="1884" t="s">
        <v>91</v>
      </c>
      <c r="J87" s="1884" t="s">
        <v>4772</v>
      </c>
      <c r="L87" s="1884" t="s">
        <v>5313</v>
      </c>
      <c r="M87" s="1884" t="s">
        <v>5314</v>
      </c>
      <c r="N87" s="1884" t="s">
        <v>5315</v>
      </c>
      <c r="O87" s="1884" t="s">
        <v>5316</v>
      </c>
      <c r="P87" s="1884" t="s">
        <v>5317</v>
      </c>
      <c r="Q87" s="1884" t="s">
        <v>5318</v>
      </c>
      <c r="R87" s="1884" t="s">
        <v>5319</v>
      </c>
      <c r="S87" s="1884" t="s">
        <v>5320</v>
      </c>
      <c r="T87" s="1884" t="s">
        <v>91</v>
      </c>
      <c r="U87" s="1884" t="s">
        <v>5321</v>
      </c>
      <c r="V87" s="1884" t="s">
        <v>91</v>
      </c>
      <c r="W87" s="1884" t="s">
        <v>5322</v>
      </c>
      <c r="X87" s="1884" t="s">
        <v>5323</v>
      </c>
      <c r="Y87" s="1884" t="s">
        <v>5324</v>
      </c>
      <c r="Z87" s="1884" t="s">
        <v>5325</v>
      </c>
      <c r="AA87" s="1884" t="s">
        <v>5326</v>
      </c>
      <c r="AB87" s="1884" t="s">
        <v>5327</v>
      </c>
      <c r="AC87" s="1884" t="s">
        <v>91</v>
      </c>
      <c r="AD87" s="1884" t="s">
        <v>91</v>
      </c>
      <c r="AE87" s="1884" t="s">
        <v>91</v>
      </c>
      <c r="AF87" s="1884" t="s">
        <v>91</v>
      </c>
      <c r="AG87" s="1884" t="s">
        <v>5328</v>
      </c>
      <c r="AI87" s="1884" t="s">
        <v>4772</v>
      </c>
      <c r="AJ87" s="1884" t="s">
        <v>91</v>
      </c>
      <c r="AK87" s="1884" t="s">
        <v>91</v>
      </c>
      <c r="AL87" s="1884" t="s">
        <v>5631</v>
      </c>
      <c r="AM87" s="1884" t="s">
        <v>5658</v>
      </c>
      <c r="AN87" s="1884" t="s">
        <v>5659</v>
      </c>
      <c r="AO87" s="1884" t="s">
        <v>5592</v>
      </c>
      <c r="AP87" s="1884" t="s">
        <v>91</v>
      </c>
      <c r="AQ87" s="1884" t="s">
        <v>91</v>
      </c>
      <c r="AR87" s="1884" t="s">
        <v>91</v>
      </c>
      <c r="AS87" s="1884" t="s">
        <v>91</v>
      </c>
    </row>
    <row r="88" spans="1:45" x14ac:dyDescent="0.3">
      <c r="A88" s="1884" t="s">
        <v>4773</v>
      </c>
      <c r="B88" s="1884" t="s">
        <v>4561</v>
      </c>
      <c r="C88" s="1884" t="s">
        <v>4557</v>
      </c>
      <c r="D88" s="1884" t="s">
        <v>91</v>
      </c>
      <c r="E88" s="1884" t="s">
        <v>91</v>
      </c>
      <c r="F88" s="1884" t="s">
        <v>4651</v>
      </c>
      <c r="G88" s="1884" t="s">
        <v>4652</v>
      </c>
      <c r="H88" s="1884" t="s">
        <v>4774</v>
      </c>
      <c r="I88" s="1884" t="s">
        <v>91</v>
      </c>
      <c r="J88" s="1884" t="s">
        <v>4775</v>
      </c>
      <c r="L88" s="1884" t="s">
        <v>4924</v>
      </c>
      <c r="M88" s="1884" t="s">
        <v>4925</v>
      </c>
      <c r="N88" s="1884" t="s">
        <v>4926</v>
      </c>
      <c r="O88" s="1884" t="s">
        <v>4927</v>
      </c>
      <c r="P88" s="1884" t="s">
        <v>91</v>
      </c>
      <c r="Q88" s="1884" t="s">
        <v>4928</v>
      </c>
      <c r="R88" s="1884" t="s">
        <v>4929</v>
      </c>
      <c r="S88" s="1884" t="s">
        <v>4930</v>
      </c>
      <c r="T88" s="1884" t="s">
        <v>91</v>
      </c>
      <c r="U88" s="1884" t="s">
        <v>4931</v>
      </c>
      <c r="V88" s="1884" t="s">
        <v>91</v>
      </c>
      <c r="W88" s="1884" t="s">
        <v>4932</v>
      </c>
      <c r="X88" s="1884" t="s">
        <v>4933</v>
      </c>
      <c r="Y88" s="1884" t="s">
        <v>4934</v>
      </c>
      <c r="Z88" s="1884" t="s">
        <v>4935</v>
      </c>
      <c r="AA88" s="1884" t="s">
        <v>4936</v>
      </c>
      <c r="AB88" s="1884" t="s">
        <v>91</v>
      </c>
      <c r="AC88" s="1884" t="s">
        <v>91</v>
      </c>
      <c r="AD88" s="1884" t="s">
        <v>91</v>
      </c>
      <c r="AE88" s="1884" t="s">
        <v>91</v>
      </c>
      <c r="AF88" s="1884" t="s">
        <v>91</v>
      </c>
      <c r="AG88" s="1884" t="s">
        <v>4938</v>
      </c>
      <c r="AI88" s="1884" t="s">
        <v>4775</v>
      </c>
      <c r="AJ88" s="1884" t="s">
        <v>91</v>
      </c>
      <c r="AK88" s="1884" t="s">
        <v>91</v>
      </c>
      <c r="AL88" s="1884" t="s">
        <v>5582</v>
      </c>
      <c r="AM88" s="1884" t="s">
        <v>5583</v>
      </c>
      <c r="AN88" s="1884" t="s">
        <v>5584</v>
      </c>
      <c r="AO88" s="1884" t="s">
        <v>5585</v>
      </c>
      <c r="AP88" s="1884" t="s">
        <v>5586</v>
      </c>
      <c r="AQ88" s="1884" t="s">
        <v>5587</v>
      </c>
      <c r="AR88" s="1884" t="s">
        <v>91</v>
      </c>
      <c r="AS88" s="1884" t="s">
        <v>91</v>
      </c>
    </row>
    <row r="89" spans="1:45" x14ac:dyDescent="0.3">
      <c r="A89" s="1884" t="s">
        <v>4773</v>
      </c>
      <c r="B89" s="1884" t="s">
        <v>4561</v>
      </c>
      <c r="C89" s="1884" t="s">
        <v>4776</v>
      </c>
      <c r="D89" s="1884" t="s">
        <v>91</v>
      </c>
      <c r="E89" s="1884" t="s">
        <v>91</v>
      </c>
      <c r="F89" s="1884" t="s">
        <v>91</v>
      </c>
      <c r="G89" s="1884" t="s">
        <v>91</v>
      </c>
      <c r="H89" s="1884" t="s">
        <v>91</v>
      </c>
      <c r="I89" s="1884" t="s">
        <v>91</v>
      </c>
      <c r="J89" s="1884" t="s">
        <v>4777</v>
      </c>
      <c r="L89" s="1884" t="s">
        <v>5329</v>
      </c>
      <c r="M89" s="1884" t="s">
        <v>5298</v>
      </c>
      <c r="N89" s="1884" t="s">
        <v>5299</v>
      </c>
      <c r="O89" s="1884" t="s">
        <v>5330</v>
      </c>
      <c r="P89" s="1884" t="s">
        <v>5331</v>
      </c>
      <c r="Q89" s="1884" t="s">
        <v>5332</v>
      </c>
      <c r="R89" s="1884" t="s">
        <v>5333</v>
      </c>
      <c r="S89" s="1884" t="s">
        <v>5334</v>
      </c>
      <c r="T89" s="1884" t="s">
        <v>91</v>
      </c>
      <c r="U89" s="1884" t="s">
        <v>5305</v>
      </c>
      <c r="V89" s="1884" t="s">
        <v>91</v>
      </c>
      <c r="W89" s="1884" t="s">
        <v>5306</v>
      </c>
      <c r="X89" s="1884" t="s">
        <v>5307</v>
      </c>
      <c r="Y89" s="1884" t="s">
        <v>5308</v>
      </c>
      <c r="Z89" s="1884" t="s">
        <v>5309</v>
      </c>
      <c r="AA89" s="1884" t="s">
        <v>5310</v>
      </c>
      <c r="AB89" s="1884" t="s">
        <v>91</v>
      </c>
      <c r="AC89" s="1884" t="s">
        <v>91</v>
      </c>
      <c r="AD89" s="1884" t="s">
        <v>91</v>
      </c>
      <c r="AE89" s="1884" t="s">
        <v>91</v>
      </c>
      <c r="AF89" s="1884" t="s">
        <v>4953</v>
      </c>
      <c r="AG89" s="1884" t="s">
        <v>5312</v>
      </c>
      <c r="AI89" s="1884" t="s">
        <v>4777</v>
      </c>
      <c r="AJ89" s="1884" t="s">
        <v>91</v>
      </c>
      <c r="AK89" s="1884" t="s">
        <v>5650</v>
      </c>
      <c r="AL89" s="1884" t="s">
        <v>5651</v>
      </c>
      <c r="AM89" s="1884" t="s">
        <v>5583</v>
      </c>
      <c r="AN89" s="1884" t="s">
        <v>5584</v>
      </c>
      <c r="AO89" s="1884" t="s">
        <v>5585</v>
      </c>
      <c r="AP89" s="1884" t="s">
        <v>5660</v>
      </c>
      <c r="AQ89" s="1884" t="s">
        <v>5587</v>
      </c>
      <c r="AR89" s="1884" t="s">
        <v>5661</v>
      </c>
      <c r="AS89" s="1884" t="s">
        <v>91</v>
      </c>
    </row>
    <row r="90" spans="1:45" x14ac:dyDescent="0.3">
      <c r="A90" s="1884" t="s">
        <v>4778</v>
      </c>
      <c r="B90" s="1884" t="s">
        <v>4554</v>
      </c>
      <c r="C90" s="1884" t="s">
        <v>4640</v>
      </c>
      <c r="D90" s="1884" t="s">
        <v>4641</v>
      </c>
      <c r="E90" s="1884" t="s">
        <v>4560</v>
      </c>
      <c r="F90" s="1884" t="s">
        <v>91</v>
      </c>
      <c r="G90" s="1884" t="s">
        <v>91</v>
      </c>
      <c r="H90" s="1884" t="s">
        <v>91</v>
      </c>
      <c r="I90" s="1884" t="s">
        <v>91</v>
      </c>
      <c r="J90" s="1884" t="s">
        <v>4779</v>
      </c>
      <c r="L90" s="1884" t="s">
        <v>5335</v>
      </c>
      <c r="M90" s="1884" t="s">
        <v>5336</v>
      </c>
      <c r="N90" s="1884" t="s">
        <v>5337</v>
      </c>
      <c r="O90" s="1884" t="s">
        <v>5338</v>
      </c>
      <c r="P90" s="1884" t="s">
        <v>5339</v>
      </c>
      <c r="Q90" s="1884" t="s">
        <v>5340</v>
      </c>
      <c r="R90" s="1884" t="s">
        <v>5341</v>
      </c>
      <c r="S90" s="1884" t="s">
        <v>5342</v>
      </c>
      <c r="T90" s="1884" t="s">
        <v>91</v>
      </c>
      <c r="U90" s="1884" t="s">
        <v>5343</v>
      </c>
      <c r="V90" s="1884" t="s">
        <v>91</v>
      </c>
      <c r="W90" s="1884" t="s">
        <v>5344</v>
      </c>
      <c r="X90" s="1884" t="s">
        <v>5345</v>
      </c>
      <c r="Y90" s="1884" t="s">
        <v>5346</v>
      </c>
      <c r="Z90" s="1884" t="s">
        <v>5347</v>
      </c>
      <c r="AA90" s="1884" t="s">
        <v>5348</v>
      </c>
      <c r="AB90" s="1884" t="s">
        <v>91</v>
      </c>
      <c r="AC90" s="1884" t="s">
        <v>91</v>
      </c>
      <c r="AD90" s="1884" t="s">
        <v>91</v>
      </c>
      <c r="AE90" s="1884" t="s">
        <v>91</v>
      </c>
      <c r="AF90" s="1884" t="s">
        <v>91</v>
      </c>
      <c r="AG90" s="1884" t="s">
        <v>5349</v>
      </c>
      <c r="AI90" s="1884" t="s">
        <v>4779</v>
      </c>
      <c r="AJ90" s="1884" t="s">
        <v>91</v>
      </c>
      <c r="AK90" s="1884" t="s">
        <v>5630</v>
      </c>
      <c r="AL90" s="1884" t="s">
        <v>5631</v>
      </c>
      <c r="AM90" s="1884" t="s">
        <v>5632</v>
      </c>
      <c r="AN90" s="1884" t="s">
        <v>5591</v>
      </c>
      <c r="AO90" s="1884" t="s">
        <v>5592</v>
      </c>
      <c r="AP90" s="1884" t="s">
        <v>4567</v>
      </c>
      <c r="AQ90" s="1884" t="s">
        <v>5594</v>
      </c>
      <c r="AR90" s="1884" t="s">
        <v>5595</v>
      </c>
      <c r="AS90" s="1884" t="s">
        <v>91</v>
      </c>
    </row>
    <row r="91" spans="1:45" x14ac:dyDescent="0.3">
      <c r="A91" s="1884" t="s">
        <v>4569</v>
      </c>
      <c r="B91" s="1884" t="s">
        <v>4570</v>
      </c>
      <c r="C91" s="1884" t="s">
        <v>4571</v>
      </c>
      <c r="D91" s="1884" t="s">
        <v>4557</v>
      </c>
      <c r="E91" s="1884" t="s">
        <v>91</v>
      </c>
      <c r="F91" s="1884" t="s">
        <v>4572</v>
      </c>
      <c r="G91" s="1884" t="s">
        <v>3472</v>
      </c>
      <c r="H91" s="1884" t="s">
        <v>4780</v>
      </c>
      <c r="I91" s="1884" t="s">
        <v>91</v>
      </c>
      <c r="J91" s="1884" t="s">
        <v>4781</v>
      </c>
      <c r="L91" s="1884" t="s">
        <v>5350</v>
      </c>
      <c r="M91" s="1884" t="s">
        <v>5351</v>
      </c>
      <c r="N91" s="1884" t="s">
        <v>5352</v>
      </c>
      <c r="O91" s="1884" t="s">
        <v>5353</v>
      </c>
      <c r="P91" s="1884" t="s">
        <v>5354</v>
      </c>
      <c r="Q91" s="1884" t="s">
        <v>5355</v>
      </c>
      <c r="R91" s="1884" t="s">
        <v>5356</v>
      </c>
      <c r="S91" s="1884" t="s">
        <v>5357</v>
      </c>
      <c r="T91" s="1884" t="s">
        <v>91</v>
      </c>
      <c r="U91" s="1884" t="s">
        <v>5358</v>
      </c>
      <c r="V91" s="1884" t="s">
        <v>91</v>
      </c>
      <c r="W91" s="1884" t="s">
        <v>5359</v>
      </c>
      <c r="X91" s="1884" t="s">
        <v>5360</v>
      </c>
      <c r="Y91" s="1884" t="s">
        <v>5361</v>
      </c>
      <c r="Z91" s="1884" t="s">
        <v>5362</v>
      </c>
      <c r="AA91" s="1884" t="s">
        <v>5363</v>
      </c>
      <c r="AB91" s="1884" t="s">
        <v>91</v>
      </c>
      <c r="AC91" s="1884" t="s">
        <v>91</v>
      </c>
      <c r="AD91" s="1884" t="s">
        <v>91</v>
      </c>
      <c r="AE91" s="1884" t="s">
        <v>91</v>
      </c>
      <c r="AF91" s="1884" t="s">
        <v>91</v>
      </c>
      <c r="AG91" s="1884" t="s">
        <v>5364</v>
      </c>
      <c r="AI91" s="1884" t="s">
        <v>4781</v>
      </c>
      <c r="AJ91" s="1884" t="s">
        <v>91</v>
      </c>
      <c r="AK91" s="1884" t="s">
        <v>5596</v>
      </c>
      <c r="AL91" s="1884" t="s">
        <v>5597</v>
      </c>
      <c r="AM91" s="1884" t="s">
        <v>5598</v>
      </c>
      <c r="AN91" s="1884" t="s">
        <v>5599</v>
      </c>
      <c r="AO91" s="1884" t="s">
        <v>5600</v>
      </c>
      <c r="AP91" s="1884" t="s">
        <v>5601</v>
      </c>
      <c r="AQ91" s="1884" t="s">
        <v>5602</v>
      </c>
      <c r="AR91" s="1884" t="s">
        <v>5603</v>
      </c>
      <c r="AS91" s="1884" t="s">
        <v>91</v>
      </c>
    </row>
    <row r="92" spans="1:45" x14ac:dyDescent="0.3">
      <c r="A92" s="1884" t="s">
        <v>4782</v>
      </c>
      <c r="B92" s="1884" t="s">
        <v>4570</v>
      </c>
      <c r="C92" s="1884" t="s">
        <v>4783</v>
      </c>
      <c r="D92" s="1884" t="s">
        <v>4557</v>
      </c>
      <c r="E92" s="1884" t="s">
        <v>91</v>
      </c>
      <c r="F92" s="1884" t="s">
        <v>91</v>
      </c>
      <c r="G92" s="1884" t="s">
        <v>91</v>
      </c>
      <c r="H92" s="1884" t="s">
        <v>91</v>
      </c>
      <c r="I92" s="1884" t="s">
        <v>91</v>
      </c>
      <c r="J92" s="1884" t="s">
        <v>4784</v>
      </c>
      <c r="L92" s="1884" t="s">
        <v>5350</v>
      </c>
      <c r="M92" s="1884" t="s">
        <v>5351</v>
      </c>
      <c r="N92" s="1884" t="s">
        <v>5352</v>
      </c>
      <c r="O92" s="1884" t="s">
        <v>5353</v>
      </c>
      <c r="P92" s="1884" t="s">
        <v>5354</v>
      </c>
      <c r="Q92" s="1884" t="s">
        <v>5355</v>
      </c>
      <c r="R92" s="1884" t="s">
        <v>5356</v>
      </c>
      <c r="S92" s="1884" t="s">
        <v>5357</v>
      </c>
      <c r="T92" s="1884" t="s">
        <v>91</v>
      </c>
      <c r="U92" s="1884" t="s">
        <v>5358</v>
      </c>
      <c r="V92" s="1884" t="s">
        <v>91</v>
      </c>
      <c r="W92" s="1884" t="s">
        <v>5359</v>
      </c>
      <c r="X92" s="1884" t="s">
        <v>5360</v>
      </c>
      <c r="Y92" s="1884" t="s">
        <v>5361</v>
      </c>
      <c r="Z92" s="1884" t="s">
        <v>5362</v>
      </c>
      <c r="AA92" s="1884" t="s">
        <v>5363</v>
      </c>
      <c r="AB92" s="1884" t="s">
        <v>91</v>
      </c>
      <c r="AC92" s="1884" t="s">
        <v>91</v>
      </c>
      <c r="AD92" s="1884" t="s">
        <v>91</v>
      </c>
      <c r="AE92" s="1884" t="s">
        <v>91</v>
      </c>
      <c r="AF92" s="1884" t="s">
        <v>91</v>
      </c>
      <c r="AG92" s="1884" t="s">
        <v>5364</v>
      </c>
      <c r="AI92" s="1884" t="s">
        <v>4784</v>
      </c>
      <c r="AJ92" s="1884" t="s">
        <v>91</v>
      </c>
      <c r="AK92" s="1884" t="s">
        <v>5596</v>
      </c>
      <c r="AL92" s="1884" t="s">
        <v>5597</v>
      </c>
      <c r="AM92" s="1884" t="s">
        <v>5598</v>
      </c>
      <c r="AN92" s="1884" t="s">
        <v>5599</v>
      </c>
      <c r="AO92" s="1884" t="s">
        <v>5600</v>
      </c>
      <c r="AP92" s="1884" t="s">
        <v>5601</v>
      </c>
      <c r="AQ92" s="1884" t="s">
        <v>5602</v>
      </c>
      <c r="AR92" s="1884" t="s">
        <v>5603</v>
      </c>
      <c r="AS92" s="1884" t="s">
        <v>91</v>
      </c>
    </row>
    <row r="93" spans="1:45" x14ac:dyDescent="0.3">
      <c r="A93" s="1884" t="s">
        <v>4785</v>
      </c>
      <c r="B93" s="1884" t="s">
        <v>4761</v>
      </c>
      <c r="C93" s="1884" t="s">
        <v>4762</v>
      </c>
      <c r="D93" s="1884" t="s">
        <v>91</v>
      </c>
      <c r="E93" s="1884" t="s">
        <v>91</v>
      </c>
      <c r="F93" s="1884" t="s">
        <v>4763</v>
      </c>
      <c r="G93" s="1884" t="s">
        <v>4652</v>
      </c>
      <c r="H93" s="1884" t="s">
        <v>4786</v>
      </c>
      <c r="I93" s="1884" t="s">
        <v>91</v>
      </c>
      <c r="J93" s="1884" t="s">
        <v>4787</v>
      </c>
      <c r="L93" s="1884" t="s">
        <v>5279</v>
      </c>
      <c r="M93" s="1884" t="s">
        <v>5280</v>
      </c>
      <c r="N93" s="1884" t="s">
        <v>5281</v>
      </c>
      <c r="O93" s="1884" t="s">
        <v>5282</v>
      </c>
      <c r="P93" s="1884" t="s">
        <v>5283</v>
      </c>
      <c r="Q93" s="1884" t="s">
        <v>5284</v>
      </c>
      <c r="R93" s="1884" t="s">
        <v>5285</v>
      </c>
      <c r="S93" s="1884" t="s">
        <v>5286</v>
      </c>
      <c r="T93" s="1884" t="s">
        <v>91</v>
      </c>
      <c r="U93" s="1884" t="s">
        <v>5287</v>
      </c>
      <c r="V93" s="1884" t="s">
        <v>91</v>
      </c>
      <c r="W93" s="1884" t="s">
        <v>5288</v>
      </c>
      <c r="X93" s="1884" t="s">
        <v>5289</v>
      </c>
      <c r="Y93" s="1884" t="s">
        <v>5290</v>
      </c>
      <c r="Z93" s="1884" t="s">
        <v>5291</v>
      </c>
      <c r="AA93" s="1884" t="s">
        <v>5292</v>
      </c>
      <c r="AB93" s="1884" t="s">
        <v>5365</v>
      </c>
      <c r="AC93" s="1884" t="s">
        <v>91</v>
      </c>
      <c r="AD93" s="1884" t="s">
        <v>5294</v>
      </c>
      <c r="AE93" s="1884" t="s">
        <v>5295</v>
      </c>
      <c r="AF93" s="1884" t="s">
        <v>91</v>
      </c>
      <c r="AG93" s="1884" t="s">
        <v>5296</v>
      </c>
      <c r="AI93" s="1884" t="s">
        <v>4787</v>
      </c>
      <c r="AJ93" s="1884" t="s">
        <v>91</v>
      </c>
      <c r="AK93" s="1884" t="s">
        <v>91</v>
      </c>
      <c r="AL93" s="1884" t="s">
        <v>5651</v>
      </c>
      <c r="AM93" s="1884" t="s">
        <v>5583</v>
      </c>
      <c r="AN93" s="1884" t="s">
        <v>5584</v>
      </c>
      <c r="AO93" s="1884" t="s">
        <v>5585</v>
      </c>
      <c r="AP93" s="1884" t="s">
        <v>5586</v>
      </c>
      <c r="AQ93" s="1884" t="s">
        <v>5587</v>
      </c>
      <c r="AR93" s="1884" t="s">
        <v>91</v>
      </c>
      <c r="AS93" s="1884" t="s">
        <v>91</v>
      </c>
    </row>
    <row r="94" spans="1:45" x14ac:dyDescent="0.3">
      <c r="A94" s="1884" t="s">
        <v>4714</v>
      </c>
      <c r="B94" s="1884" t="s">
        <v>4554</v>
      </c>
      <c r="C94" s="1884" t="s">
        <v>4556</v>
      </c>
      <c r="D94" s="1884" t="s">
        <v>4557</v>
      </c>
      <c r="E94" s="1884" t="s">
        <v>91</v>
      </c>
      <c r="F94" s="1884" t="s">
        <v>4588</v>
      </c>
      <c r="G94" s="1884" t="s">
        <v>3472</v>
      </c>
      <c r="H94" s="1884" t="s">
        <v>4788</v>
      </c>
      <c r="I94" s="1884" t="s">
        <v>91</v>
      </c>
      <c r="J94" s="1884" t="s">
        <v>4789</v>
      </c>
      <c r="L94" s="1884" t="s">
        <v>4907</v>
      </c>
      <c r="M94" s="1884" t="s">
        <v>4908</v>
      </c>
      <c r="N94" s="1884" t="s">
        <v>4909</v>
      </c>
      <c r="O94" s="1884" t="s">
        <v>4910</v>
      </c>
      <c r="P94" s="1884" t="s">
        <v>5366</v>
      </c>
      <c r="Q94" s="1884" t="s">
        <v>4912</v>
      </c>
      <c r="R94" s="1884" t="s">
        <v>4913</v>
      </c>
      <c r="S94" s="1884" t="s">
        <v>4914</v>
      </c>
      <c r="T94" s="1884" t="s">
        <v>91</v>
      </c>
      <c r="U94" s="1884" t="s">
        <v>4915</v>
      </c>
      <c r="V94" s="1884" t="s">
        <v>91</v>
      </c>
      <c r="W94" s="1884" t="s">
        <v>5367</v>
      </c>
      <c r="X94" s="1884" t="s">
        <v>4917</v>
      </c>
      <c r="Y94" s="1884" t="s">
        <v>4918</v>
      </c>
      <c r="Z94" s="1884" t="s">
        <v>4919</v>
      </c>
      <c r="AA94" s="1884" t="s">
        <v>4920</v>
      </c>
      <c r="AB94" s="1884" t="s">
        <v>91</v>
      </c>
      <c r="AC94" s="1884" t="s">
        <v>91</v>
      </c>
      <c r="AD94" s="1884" t="s">
        <v>91</v>
      </c>
      <c r="AE94" s="1884" t="s">
        <v>91</v>
      </c>
      <c r="AF94" s="1884" t="s">
        <v>91</v>
      </c>
      <c r="AG94" s="1884" t="s">
        <v>5368</v>
      </c>
      <c r="AI94" s="1884" t="s">
        <v>4789</v>
      </c>
      <c r="AJ94" s="1884" t="s">
        <v>91</v>
      </c>
      <c r="AK94" s="1884" t="s">
        <v>5576</v>
      </c>
      <c r="AL94" s="1884" t="s">
        <v>5577</v>
      </c>
      <c r="AM94" s="1884" t="s">
        <v>5578</v>
      </c>
      <c r="AN94" s="1884" t="s">
        <v>5579</v>
      </c>
      <c r="AO94" s="1884" t="s">
        <v>5580</v>
      </c>
      <c r="AP94" s="1884" t="s">
        <v>4567</v>
      </c>
      <c r="AQ94" s="1884" t="s">
        <v>91</v>
      </c>
      <c r="AR94" s="1884" t="s">
        <v>91</v>
      </c>
      <c r="AS94" s="1884" t="s">
        <v>91</v>
      </c>
    </row>
    <row r="95" spans="1:45" x14ac:dyDescent="0.3">
      <c r="A95" s="1884" t="s">
        <v>4790</v>
      </c>
      <c r="B95" s="1884" t="s">
        <v>4561</v>
      </c>
      <c r="C95" s="1884" t="s">
        <v>4731</v>
      </c>
      <c r="D95" s="1884" t="s">
        <v>4560</v>
      </c>
      <c r="E95" s="1884" t="s">
        <v>91</v>
      </c>
      <c r="F95" s="1884" t="s">
        <v>91</v>
      </c>
      <c r="G95" s="1884" t="s">
        <v>91</v>
      </c>
      <c r="H95" s="1884" t="s">
        <v>91</v>
      </c>
      <c r="I95" s="1884" t="s">
        <v>91</v>
      </c>
      <c r="J95" s="1884" t="s">
        <v>4791</v>
      </c>
      <c r="L95" s="1884" t="s">
        <v>5369</v>
      </c>
      <c r="M95" s="1884" t="s">
        <v>5370</v>
      </c>
      <c r="N95" s="1884" t="s">
        <v>5371</v>
      </c>
      <c r="O95" s="1884" t="s">
        <v>5372</v>
      </c>
      <c r="P95" s="1884" t="s">
        <v>5373</v>
      </c>
      <c r="Q95" s="1884" t="s">
        <v>5374</v>
      </c>
      <c r="R95" s="1884" t="s">
        <v>5375</v>
      </c>
      <c r="S95" s="1884" t="s">
        <v>5376</v>
      </c>
      <c r="T95" s="1884" t="s">
        <v>91</v>
      </c>
      <c r="U95" s="1884" t="s">
        <v>5377</v>
      </c>
      <c r="V95" s="1884" t="s">
        <v>91</v>
      </c>
      <c r="W95" s="1884" t="s">
        <v>5378</v>
      </c>
      <c r="X95" s="1884" t="s">
        <v>5379</v>
      </c>
      <c r="Y95" s="1884" t="s">
        <v>5380</v>
      </c>
      <c r="Z95" s="1884" t="s">
        <v>5381</v>
      </c>
      <c r="AA95" s="1884" t="s">
        <v>5382</v>
      </c>
      <c r="AB95" s="1884" t="s">
        <v>5383</v>
      </c>
      <c r="AC95" s="1884" t="s">
        <v>5384</v>
      </c>
      <c r="AD95" s="1884" t="s">
        <v>91</v>
      </c>
      <c r="AE95" s="1884" t="s">
        <v>91</v>
      </c>
      <c r="AF95" s="1884" t="s">
        <v>91</v>
      </c>
      <c r="AG95" s="1884" t="s">
        <v>5385</v>
      </c>
      <c r="AI95" s="1884" t="s">
        <v>4791</v>
      </c>
      <c r="AJ95" s="1884" t="s">
        <v>91</v>
      </c>
      <c r="AK95" s="1884" t="s">
        <v>5650</v>
      </c>
      <c r="AL95" s="1884" t="s">
        <v>5651</v>
      </c>
      <c r="AM95" s="1884" t="s">
        <v>5583</v>
      </c>
      <c r="AN95" s="1884" t="s">
        <v>5584</v>
      </c>
      <c r="AO95" s="1884" t="s">
        <v>5585</v>
      </c>
      <c r="AP95" s="1884" t="s">
        <v>5586</v>
      </c>
      <c r="AQ95" s="1884" t="s">
        <v>5587</v>
      </c>
      <c r="AR95" s="1884" t="s">
        <v>91</v>
      </c>
      <c r="AS95" s="1884" t="s">
        <v>91</v>
      </c>
    </row>
    <row r="96" spans="1:45" x14ac:dyDescent="0.3">
      <c r="A96" s="1884" t="s">
        <v>4792</v>
      </c>
      <c r="B96" s="1884" t="s">
        <v>4793</v>
      </c>
      <c r="C96" s="1884" t="s">
        <v>4794</v>
      </c>
      <c r="D96" s="1884" t="s">
        <v>91</v>
      </c>
      <c r="E96" s="1884" t="s">
        <v>91</v>
      </c>
      <c r="F96" s="1884" t="s">
        <v>91</v>
      </c>
      <c r="G96" s="1884" t="s">
        <v>91</v>
      </c>
      <c r="H96" s="1884" t="s">
        <v>91</v>
      </c>
      <c r="I96" s="1884" t="s">
        <v>4795</v>
      </c>
      <c r="J96" s="1884" t="s">
        <v>4796</v>
      </c>
      <c r="L96" s="1884" t="s">
        <v>91</v>
      </c>
      <c r="M96" s="1884" t="s">
        <v>5386</v>
      </c>
      <c r="N96" s="1884" t="s">
        <v>5387</v>
      </c>
      <c r="O96" s="1884" t="s">
        <v>5388</v>
      </c>
      <c r="P96" s="1884" t="s">
        <v>91</v>
      </c>
      <c r="Q96" s="1884" t="s">
        <v>5389</v>
      </c>
      <c r="R96" s="1884" t="s">
        <v>5390</v>
      </c>
      <c r="S96" s="1884" t="s">
        <v>5391</v>
      </c>
      <c r="T96" s="1884" t="s">
        <v>91</v>
      </c>
      <c r="U96" s="1884" t="s">
        <v>5392</v>
      </c>
      <c r="V96" s="1884" t="s">
        <v>91</v>
      </c>
      <c r="W96" s="1884" t="s">
        <v>5393</v>
      </c>
      <c r="X96" s="1884" t="s">
        <v>5394</v>
      </c>
      <c r="Y96" s="1884" t="s">
        <v>5395</v>
      </c>
      <c r="Z96" s="1884" t="s">
        <v>5396</v>
      </c>
      <c r="AA96" s="1884" t="s">
        <v>5397</v>
      </c>
      <c r="AB96" s="1884" t="s">
        <v>91</v>
      </c>
      <c r="AC96" s="1884" t="s">
        <v>91</v>
      </c>
      <c r="AD96" s="1884" t="s">
        <v>91</v>
      </c>
      <c r="AE96" s="1884" t="s">
        <v>91</v>
      </c>
      <c r="AF96" s="1884" t="s">
        <v>91</v>
      </c>
      <c r="AG96" s="1884" t="s">
        <v>5398</v>
      </c>
      <c r="AI96" s="1884" t="s">
        <v>4796</v>
      </c>
      <c r="AJ96" s="1884" t="s">
        <v>91</v>
      </c>
      <c r="AK96" s="1884" t="s">
        <v>91</v>
      </c>
      <c r="AL96" s="1884" t="s">
        <v>5662</v>
      </c>
      <c r="AM96" s="1884" t="s">
        <v>5663</v>
      </c>
      <c r="AN96" s="1884" t="s">
        <v>5664</v>
      </c>
      <c r="AO96" s="1884" t="s">
        <v>5665</v>
      </c>
      <c r="AP96" s="1884" t="s">
        <v>5666</v>
      </c>
      <c r="AQ96" s="1884" t="s">
        <v>91</v>
      </c>
      <c r="AR96" s="1884" t="s">
        <v>91</v>
      </c>
      <c r="AS96" s="1884" t="s">
        <v>91</v>
      </c>
    </row>
    <row r="97" spans="1:45" x14ac:dyDescent="0.3">
      <c r="A97" s="1884" t="s">
        <v>4569</v>
      </c>
      <c r="B97" s="1884" t="s">
        <v>4570</v>
      </c>
      <c r="C97" s="1884" t="s">
        <v>4571</v>
      </c>
      <c r="D97" s="1884" t="s">
        <v>4557</v>
      </c>
      <c r="E97" s="1884" t="s">
        <v>91</v>
      </c>
      <c r="F97" s="1884" t="s">
        <v>4572</v>
      </c>
      <c r="G97" s="1884" t="s">
        <v>3472</v>
      </c>
      <c r="H97" s="1884" t="s">
        <v>4797</v>
      </c>
      <c r="I97" s="1884" t="s">
        <v>91</v>
      </c>
      <c r="J97" s="1884" t="s">
        <v>4798</v>
      </c>
      <c r="L97" s="1884" t="s">
        <v>5350</v>
      </c>
      <c r="M97" s="1884" t="s">
        <v>5351</v>
      </c>
      <c r="N97" s="1884" t="s">
        <v>5352</v>
      </c>
      <c r="O97" s="1884" t="s">
        <v>5353</v>
      </c>
      <c r="P97" s="1884" t="s">
        <v>5354</v>
      </c>
      <c r="Q97" s="1884" t="s">
        <v>5355</v>
      </c>
      <c r="R97" s="1884" t="s">
        <v>5356</v>
      </c>
      <c r="S97" s="1884" t="s">
        <v>5357</v>
      </c>
      <c r="T97" s="1884" t="s">
        <v>91</v>
      </c>
      <c r="U97" s="1884" t="s">
        <v>5358</v>
      </c>
      <c r="V97" s="1884" t="s">
        <v>91</v>
      </c>
      <c r="W97" s="1884" t="s">
        <v>5359</v>
      </c>
      <c r="X97" s="1884" t="s">
        <v>5360</v>
      </c>
      <c r="Y97" s="1884" t="s">
        <v>5361</v>
      </c>
      <c r="Z97" s="1884" t="s">
        <v>5362</v>
      </c>
      <c r="AA97" s="1884" t="s">
        <v>5363</v>
      </c>
      <c r="AB97" s="1884" t="s">
        <v>91</v>
      </c>
      <c r="AC97" s="1884" t="s">
        <v>91</v>
      </c>
      <c r="AD97" s="1884" t="s">
        <v>91</v>
      </c>
      <c r="AE97" s="1884" t="s">
        <v>91</v>
      </c>
      <c r="AF97" s="1884" t="s">
        <v>91</v>
      </c>
      <c r="AG97" s="1884" t="s">
        <v>5364</v>
      </c>
      <c r="AI97" s="1884" t="s">
        <v>4798</v>
      </c>
      <c r="AJ97" s="1884" t="s">
        <v>91</v>
      </c>
      <c r="AK97" s="1884" t="s">
        <v>5596</v>
      </c>
      <c r="AL97" s="1884" t="s">
        <v>5597</v>
      </c>
      <c r="AM97" s="1884" t="s">
        <v>5598</v>
      </c>
      <c r="AN97" s="1884" t="s">
        <v>5599</v>
      </c>
      <c r="AO97" s="1884" t="s">
        <v>5600</v>
      </c>
      <c r="AP97" s="1884" t="s">
        <v>5601</v>
      </c>
      <c r="AQ97" s="1884" t="s">
        <v>5602</v>
      </c>
      <c r="AR97" s="1884" t="s">
        <v>5603</v>
      </c>
      <c r="AS97" s="1884" t="s">
        <v>91</v>
      </c>
    </row>
    <row r="98" spans="1:45" x14ac:dyDescent="0.3">
      <c r="A98" s="1884" t="s">
        <v>4714</v>
      </c>
      <c r="B98" s="1884" t="s">
        <v>4554</v>
      </c>
      <c r="C98" s="1884" t="s">
        <v>4556</v>
      </c>
      <c r="D98" s="1884" t="s">
        <v>4557</v>
      </c>
      <c r="E98" s="1884" t="s">
        <v>91</v>
      </c>
      <c r="F98" s="1884" t="s">
        <v>4588</v>
      </c>
      <c r="G98" s="1884" t="s">
        <v>3472</v>
      </c>
      <c r="H98" s="1884" t="s">
        <v>4799</v>
      </c>
      <c r="I98" s="1884" t="s">
        <v>91</v>
      </c>
      <c r="J98" s="1884" t="s">
        <v>4800</v>
      </c>
      <c r="L98" s="1884" t="s">
        <v>4907</v>
      </c>
      <c r="M98" s="1884" t="s">
        <v>4908</v>
      </c>
      <c r="N98" s="1884" t="s">
        <v>4909</v>
      </c>
      <c r="O98" s="1884" t="s">
        <v>4910</v>
      </c>
      <c r="P98" s="1884" t="s">
        <v>5366</v>
      </c>
      <c r="Q98" s="1884" t="s">
        <v>4912</v>
      </c>
      <c r="R98" s="1884" t="s">
        <v>4913</v>
      </c>
      <c r="S98" s="1884" t="s">
        <v>4914</v>
      </c>
      <c r="T98" s="1884" t="s">
        <v>91</v>
      </c>
      <c r="U98" s="1884" t="s">
        <v>4915</v>
      </c>
      <c r="V98" s="1884" t="s">
        <v>91</v>
      </c>
      <c r="W98" s="1884" t="s">
        <v>5399</v>
      </c>
      <c r="X98" s="1884" t="s">
        <v>4917</v>
      </c>
      <c r="Y98" s="1884" t="s">
        <v>4918</v>
      </c>
      <c r="Z98" s="1884" t="s">
        <v>4919</v>
      </c>
      <c r="AA98" s="1884" t="s">
        <v>4920</v>
      </c>
      <c r="AB98" s="1884" t="s">
        <v>91</v>
      </c>
      <c r="AC98" s="1884" t="s">
        <v>91</v>
      </c>
      <c r="AD98" s="1884" t="s">
        <v>91</v>
      </c>
      <c r="AE98" s="1884" t="s">
        <v>91</v>
      </c>
      <c r="AF98" s="1884" t="s">
        <v>4953</v>
      </c>
      <c r="AG98" s="1884" t="s">
        <v>5349</v>
      </c>
      <c r="AI98" s="1884" t="s">
        <v>4800</v>
      </c>
      <c r="AJ98" s="1884" t="s">
        <v>91</v>
      </c>
      <c r="AK98" s="1884" t="s">
        <v>5576</v>
      </c>
      <c r="AL98" s="1884" t="s">
        <v>5577</v>
      </c>
      <c r="AM98" s="1884" t="s">
        <v>5578</v>
      </c>
      <c r="AN98" s="1884" t="s">
        <v>5579</v>
      </c>
      <c r="AO98" s="1884" t="s">
        <v>5580</v>
      </c>
      <c r="AP98" s="1884" t="s">
        <v>4567</v>
      </c>
      <c r="AQ98" s="1884" t="s">
        <v>91</v>
      </c>
      <c r="AR98" s="1884" t="s">
        <v>91</v>
      </c>
      <c r="AS98" s="1884" t="s">
        <v>91</v>
      </c>
    </row>
    <row r="99" spans="1:45" x14ac:dyDescent="0.3">
      <c r="A99" s="1884" t="s">
        <v>4569</v>
      </c>
      <c r="B99" s="1884" t="s">
        <v>4570</v>
      </c>
      <c r="C99" s="1884" t="s">
        <v>4571</v>
      </c>
      <c r="D99" s="1884" t="s">
        <v>4557</v>
      </c>
      <c r="E99" s="1884" t="s">
        <v>91</v>
      </c>
      <c r="F99" s="1884" t="s">
        <v>4572</v>
      </c>
      <c r="G99" s="1884" t="s">
        <v>3472</v>
      </c>
      <c r="H99" s="1884" t="s">
        <v>4801</v>
      </c>
      <c r="I99" s="1884" t="s">
        <v>91</v>
      </c>
      <c r="J99" s="1884" t="s">
        <v>4802</v>
      </c>
      <c r="L99" s="1884" t="s">
        <v>5350</v>
      </c>
      <c r="M99" s="1884" t="s">
        <v>5351</v>
      </c>
      <c r="N99" s="1884" t="s">
        <v>5352</v>
      </c>
      <c r="O99" s="1884" t="s">
        <v>5353</v>
      </c>
      <c r="P99" s="1884" t="s">
        <v>5354</v>
      </c>
      <c r="Q99" s="1884" t="s">
        <v>5355</v>
      </c>
      <c r="R99" s="1884" t="s">
        <v>5356</v>
      </c>
      <c r="S99" s="1884" t="s">
        <v>5357</v>
      </c>
      <c r="T99" s="1884" t="s">
        <v>91</v>
      </c>
      <c r="U99" s="1884" t="s">
        <v>5358</v>
      </c>
      <c r="V99" s="1884" t="s">
        <v>91</v>
      </c>
      <c r="W99" s="1884" t="s">
        <v>5359</v>
      </c>
      <c r="X99" s="1884" t="s">
        <v>5360</v>
      </c>
      <c r="Y99" s="1884" t="s">
        <v>5361</v>
      </c>
      <c r="Z99" s="1884" t="s">
        <v>5362</v>
      </c>
      <c r="AA99" s="1884" t="s">
        <v>5363</v>
      </c>
      <c r="AB99" s="1884" t="s">
        <v>91</v>
      </c>
      <c r="AC99" s="1884" t="s">
        <v>91</v>
      </c>
      <c r="AD99" s="1884" t="s">
        <v>91</v>
      </c>
      <c r="AE99" s="1884" t="s">
        <v>91</v>
      </c>
      <c r="AF99" s="1884" t="s">
        <v>91</v>
      </c>
      <c r="AG99" s="1884" t="s">
        <v>5364</v>
      </c>
      <c r="AI99" s="1884" t="s">
        <v>4802</v>
      </c>
      <c r="AJ99" s="1884" t="s">
        <v>91</v>
      </c>
      <c r="AK99" s="1884" t="s">
        <v>5596</v>
      </c>
      <c r="AL99" s="1884" t="s">
        <v>5597</v>
      </c>
      <c r="AM99" s="1884" t="s">
        <v>5598</v>
      </c>
      <c r="AN99" s="1884" t="s">
        <v>5599</v>
      </c>
      <c r="AO99" s="1884" t="s">
        <v>5600</v>
      </c>
      <c r="AP99" s="1884" t="s">
        <v>5601</v>
      </c>
      <c r="AQ99" s="1884" t="s">
        <v>5602</v>
      </c>
      <c r="AR99" s="1884" t="s">
        <v>5603</v>
      </c>
      <c r="AS99" s="1884" t="s">
        <v>91</v>
      </c>
    </row>
    <row r="100" spans="1:45" x14ac:dyDescent="0.3">
      <c r="A100" s="1884" t="s">
        <v>4803</v>
      </c>
      <c r="B100" s="1884" t="s">
        <v>4570</v>
      </c>
      <c r="C100" s="1884" t="s">
        <v>4804</v>
      </c>
      <c r="D100" s="1884" t="s">
        <v>4557</v>
      </c>
      <c r="E100" s="1884" t="s">
        <v>91</v>
      </c>
      <c r="F100" s="1884" t="s">
        <v>91</v>
      </c>
      <c r="G100" s="1884" t="s">
        <v>91</v>
      </c>
      <c r="H100" s="1884" t="s">
        <v>91</v>
      </c>
      <c r="I100" s="1884" t="s">
        <v>91</v>
      </c>
      <c r="J100" s="1884" t="s">
        <v>3629</v>
      </c>
      <c r="L100" s="1884" t="s">
        <v>4955</v>
      </c>
      <c r="M100" s="1884" t="s">
        <v>4956</v>
      </c>
      <c r="N100" s="1884" t="s">
        <v>4957</v>
      </c>
      <c r="O100" s="1884" t="s">
        <v>4958</v>
      </c>
      <c r="P100" s="1884" t="s">
        <v>91</v>
      </c>
      <c r="Q100" s="1884" t="s">
        <v>4976</v>
      </c>
      <c r="R100" s="1884" t="s">
        <v>4977</v>
      </c>
      <c r="S100" s="1884" t="s">
        <v>4978</v>
      </c>
      <c r="T100" s="1884" t="s">
        <v>91</v>
      </c>
      <c r="U100" s="1884" t="s">
        <v>4963</v>
      </c>
      <c r="V100" s="1884" t="s">
        <v>91</v>
      </c>
      <c r="W100" s="1884" t="s">
        <v>4964</v>
      </c>
      <c r="X100" s="1884" t="s">
        <v>4965</v>
      </c>
      <c r="Y100" s="1884" t="s">
        <v>4979</v>
      </c>
      <c r="Z100" s="1884" t="s">
        <v>4980</v>
      </c>
      <c r="AA100" s="1884" t="s">
        <v>4981</v>
      </c>
      <c r="AB100" s="1884" t="s">
        <v>4982</v>
      </c>
      <c r="AC100" s="1884" t="s">
        <v>4983</v>
      </c>
      <c r="AD100" s="1884" t="s">
        <v>91</v>
      </c>
      <c r="AE100" s="1884" t="s">
        <v>91</v>
      </c>
      <c r="AF100" s="1884" t="s">
        <v>91</v>
      </c>
      <c r="AG100" s="1884" t="s">
        <v>4970</v>
      </c>
      <c r="AI100" s="1884" t="s">
        <v>3629</v>
      </c>
      <c r="AJ100" s="1884" t="s">
        <v>91</v>
      </c>
      <c r="AK100" s="1884" t="s">
        <v>5596</v>
      </c>
      <c r="AL100" s="1884" t="s">
        <v>5597</v>
      </c>
      <c r="AM100" s="1884" t="s">
        <v>5598</v>
      </c>
      <c r="AN100" s="1884" t="s">
        <v>5599</v>
      </c>
      <c r="AO100" s="1884" t="s">
        <v>5600</v>
      </c>
      <c r="AP100" s="1884" t="s">
        <v>5601</v>
      </c>
      <c r="AQ100" s="1884" t="s">
        <v>91</v>
      </c>
      <c r="AR100" s="1884" t="s">
        <v>5603</v>
      </c>
      <c r="AS100" s="1884" t="s">
        <v>91</v>
      </c>
    </row>
    <row r="101" spans="1:45" x14ac:dyDescent="0.3">
      <c r="A101" s="1884" t="s">
        <v>4805</v>
      </c>
      <c r="B101" s="1884" t="s">
        <v>4570</v>
      </c>
      <c r="C101" s="1884" t="s">
        <v>4614</v>
      </c>
      <c r="D101" s="1884" t="s">
        <v>4557</v>
      </c>
      <c r="E101" s="1884" t="s">
        <v>4806</v>
      </c>
      <c r="F101" s="1884" t="s">
        <v>91</v>
      </c>
      <c r="G101" s="1884" t="s">
        <v>91</v>
      </c>
      <c r="H101" s="1884" t="s">
        <v>91</v>
      </c>
      <c r="I101" s="1884" t="s">
        <v>91</v>
      </c>
      <c r="J101" s="1884" t="s">
        <v>4807</v>
      </c>
      <c r="L101" s="1884" t="s">
        <v>5400</v>
      </c>
      <c r="M101" s="1884" t="s">
        <v>5401</v>
      </c>
      <c r="N101" s="1884" t="s">
        <v>5402</v>
      </c>
      <c r="O101" s="1884" t="s">
        <v>5403</v>
      </c>
      <c r="P101" s="1884" t="s">
        <v>91</v>
      </c>
      <c r="Q101" s="1884" t="s">
        <v>5404</v>
      </c>
      <c r="R101" s="1884" t="s">
        <v>5405</v>
      </c>
      <c r="S101" s="1884" t="s">
        <v>5406</v>
      </c>
      <c r="T101" s="1884" t="s">
        <v>91</v>
      </c>
      <c r="U101" s="1884" t="s">
        <v>5407</v>
      </c>
      <c r="V101" s="1884" t="s">
        <v>91</v>
      </c>
      <c r="W101" s="1884" t="s">
        <v>5408</v>
      </c>
      <c r="X101" s="1884" t="s">
        <v>5409</v>
      </c>
      <c r="Y101" s="1884" t="s">
        <v>5410</v>
      </c>
      <c r="Z101" s="1884" t="s">
        <v>5411</v>
      </c>
      <c r="AA101" s="1884" t="s">
        <v>5412</v>
      </c>
      <c r="AB101" s="1884" t="s">
        <v>91</v>
      </c>
      <c r="AC101" s="1884" t="s">
        <v>91</v>
      </c>
      <c r="AD101" s="1884" t="s">
        <v>91</v>
      </c>
      <c r="AE101" s="1884" t="s">
        <v>91</v>
      </c>
      <c r="AF101" s="1884" t="s">
        <v>4953</v>
      </c>
      <c r="AG101" s="1884" t="s">
        <v>5413</v>
      </c>
      <c r="AI101" s="1884" t="s">
        <v>4807</v>
      </c>
      <c r="AJ101" s="1884" t="s">
        <v>91</v>
      </c>
      <c r="AK101" s="1884" t="s">
        <v>5596</v>
      </c>
      <c r="AL101" s="1884" t="s">
        <v>5597</v>
      </c>
      <c r="AM101" s="1884" t="s">
        <v>5598</v>
      </c>
      <c r="AN101" s="1884" t="s">
        <v>5599</v>
      </c>
      <c r="AO101" s="1884" t="s">
        <v>5600</v>
      </c>
      <c r="AP101" s="1884" t="s">
        <v>5601</v>
      </c>
      <c r="AQ101" s="1884" t="s">
        <v>5667</v>
      </c>
      <c r="AR101" s="1884" t="s">
        <v>91</v>
      </c>
      <c r="AS101" s="1884" t="s">
        <v>91</v>
      </c>
    </row>
    <row r="102" spans="1:45" x14ac:dyDescent="0.3">
      <c r="A102" s="1884" t="s">
        <v>4808</v>
      </c>
      <c r="B102" s="1884" t="s">
        <v>4554</v>
      </c>
      <c r="C102" s="1884" t="s">
        <v>4557</v>
      </c>
      <c r="D102" s="1884" t="s">
        <v>91</v>
      </c>
      <c r="E102" s="1884" t="s">
        <v>91</v>
      </c>
      <c r="F102" s="1884" t="s">
        <v>4588</v>
      </c>
      <c r="G102" s="1884" t="s">
        <v>3223</v>
      </c>
      <c r="H102" s="1884" t="s">
        <v>4809</v>
      </c>
      <c r="I102" s="1884" t="s">
        <v>91</v>
      </c>
      <c r="J102" s="1884" t="s">
        <v>4810</v>
      </c>
      <c r="L102" s="1884" t="s">
        <v>4907</v>
      </c>
      <c r="M102" s="1884" t="s">
        <v>4908</v>
      </c>
      <c r="N102" s="1884" t="s">
        <v>4909</v>
      </c>
      <c r="O102" s="1884" t="s">
        <v>4910</v>
      </c>
      <c r="P102" s="1884" t="s">
        <v>4911</v>
      </c>
      <c r="Q102" s="1884" t="s">
        <v>4912</v>
      </c>
      <c r="R102" s="1884" t="s">
        <v>4913</v>
      </c>
      <c r="S102" s="1884" t="s">
        <v>5414</v>
      </c>
      <c r="T102" s="1884" t="s">
        <v>91</v>
      </c>
      <c r="U102" s="1884" t="s">
        <v>4915</v>
      </c>
      <c r="V102" s="1884" t="s">
        <v>91</v>
      </c>
      <c r="W102" s="1884" t="s">
        <v>4984</v>
      </c>
      <c r="X102" s="1884" t="s">
        <v>4917</v>
      </c>
      <c r="Y102" s="1884" t="s">
        <v>4918</v>
      </c>
      <c r="Z102" s="1884" t="s">
        <v>4919</v>
      </c>
      <c r="AA102" s="1884" t="s">
        <v>4920</v>
      </c>
      <c r="AB102" s="1884" t="s">
        <v>91</v>
      </c>
      <c r="AC102" s="1884" t="s">
        <v>4922</v>
      </c>
      <c r="AD102" s="1884" t="s">
        <v>91</v>
      </c>
      <c r="AE102" s="1884" t="s">
        <v>91</v>
      </c>
      <c r="AF102" s="1884" t="s">
        <v>91</v>
      </c>
      <c r="AG102" s="1884" t="s">
        <v>4923</v>
      </c>
      <c r="AI102" s="1884" t="s">
        <v>4810</v>
      </c>
      <c r="AJ102" s="1884" t="s">
        <v>91</v>
      </c>
      <c r="AK102" s="1884" t="s">
        <v>5576</v>
      </c>
      <c r="AL102" s="1884" t="s">
        <v>5577</v>
      </c>
      <c r="AM102" s="1884" t="s">
        <v>5578</v>
      </c>
      <c r="AN102" s="1884" t="s">
        <v>5579</v>
      </c>
      <c r="AO102" s="1884" t="s">
        <v>5580</v>
      </c>
      <c r="AP102" s="1884" t="s">
        <v>4567</v>
      </c>
      <c r="AQ102" s="1884" t="s">
        <v>5617</v>
      </c>
      <c r="AR102" s="1884" t="s">
        <v>5618</v>
      </c>
      <c r="AS102" s="1884" t="s">
        <v>91</v>
      </c>
    </row>
    <row r="103" spans="1:45" x14ac:dyDescent="0.3">
      <c r="A103" s="1884" t="s">
        <v>4569</v>
      </c>
      <c r="B103" s="1884" t="s">
        <v>4570</v>
      </c>
      <c r="C103" s="1884" t="s">
        <v>4571</v>
      </c>
      <c r="D103" s="1884" t="s">
        <v>4557</v>
      </c>
      <c r="E103" s="1884" t="s">
        <v>91</v>
      </c>
      <c r="F103" s="1884" t="s">
        <v>4572</v>
      </c>
      <c r="G103" s="1884" t="s">
        <v>3472</v>
      </c>
      <c r="H103" s="1884" t="s">
        <v>4811</v>
      </c>
      <c r="I103" s="1884" t="s">
        <v>91</v>
      </c>
      <c r="J103" s="1884" t="s">
        <v>4812</v>
      </c>
      <c r="L103" s="1884" t="s">
        <v>5350</v>
      </c>
      <c r="M103" s="1884" t="s">
        <v>5351</v>
      </c>
      <c r="N103" s="1884" t="s">
        <v>5352</v>
      </c>
      <c r="O103" s="1884" t="s">
        <v>5353</v>
      </c>
      <c r="P103" s="1884" t="s">
        <v>5354</v>
      </c>
      <c r="Q103" s="1884" t="s">
        <v>5355</v>
      </c>
      <c r="R103" s="1884" t="s">
        <v>5356</v>
      </c>
      <c r="S103" s="1884" t="s">
        <v>5357</v>
      </c>
      <c r="T103" s="1884" t="s">
        <v>91</v>
      </c>
      <c r="U103" s="1884" t="s">
        <v>5358</v>
      </c>
      <c r="V103" s="1884" t="s">
        <v>91</v>
      </c>
      <c r="W103" s="1884" t="s">
        <v>5359</v>
      </c>
      <c r="X103" s="1884" t="s">
        <v>5360</v>
      </c>
      <c r="Y103" s="1884" t="s">
        <v>5361</v>
      </c>
      <c r="Z103" s="1884" t="s">
        <v>5362</v>
      </c>
      <c r="AA103" s="1884" t="s">
        <v>5363</v>
      </c>
      <c r="AB103" s="1884" t="s">
        <v>91</v>
      </c>
      <c r="AC103" s="1884" t="s">
        <v>91</v>
      </c>
      <c r="AD103" s="1884" t="s">
        <v>91</v>
      </c>
      <c r="AE103" s="1884" t="s">
        <v>91</v>
      </c>
      <c r="AF103" s="1884" t="s">
        <v>91</v>
      </c>
      <c r="AG103" s="1884" t="s">
        <v>5364</v>
      </c>
      <c r="AI103" s="1884" t="s">
        <v>4812</v>
      </c>
      <c r="AJ103" s="1884" t="s">
        <v>91</v>
      </c>
      <c r="AK103" s="1884" t="s">
        <v>5596</v>
      </c>
      <c r="AL103" s="1884" t="s">
        <v>5597</v>
      </c>
      <c r="AM103" s="1884" t="s">
        <v>5598</v>
      </c>
      <c r="AN103" s="1884" t="s">
        <v>5599</v>
      </c>
      <c r="AO103" s="1884" t="s">
        <v>5600</v>
      </c>
      <c r="AP103" s="1884" t="s">
        <v>5601</v>
      </c>
      <c r="AQ103" s="1884" t="s">
        <v>5602</v>
      </c>
      <c r="AR103" s="1884" t="s">
        <v>5603</v>
      </c>
      <c r="AS103" s="1884" t="s">
        <v>91</v>
      </c>
    </row>
    <row r="104" spans="1:45" x14ac:dyDescent="0.3">
      <c r="A104" s="1884" t="s">
        <v>4569</v>
      </c>
      <c r="B104" s="1884" t="s">
        <v>4570</v>
      </c>
      <c r="C104" s="1884" t="s">
        <v>4571</v>
      </c>
      <c r="D104" s="1884" t="s">
        <v>4557</v>
      </c>
      <c r="E104" s="1884" t="s">
        <v>91</v>
      </c>
      <c r="F104" s="1884" t="s">
        <v>4572</v>
      </c>
      <c r="G104" s="1884" t="s">
        <v>3472</v>
      </c>
      <c r="H104" s="1884" t="s">
        <v>4661</v>
      </c>
      <c r="I104" s="1884" t="s">
        <v>91</v>
      </c>
      <c r="J104" s="1884" t="s">
        <v>4813</v>
      </c>
      <c r="L104" s="1884" t="s">
        <v>5350</v>
      </c>
      <c r="M104" s="1884" t="s">
        <v>5351</v>
      </c>
      <c r="N104" s="1884" t="s">
        <v>5352</v>
      </c>
      <c r="O104" s="1884" t="s">
        <v>5353</v>
      </c>
      <c r="P104" s="1884" t="s">
        <v>5354</v>
      </c>
      <c r="Q104" s="1884" t="s">
        <v>5355</v>
      </c>
      <c r="R104" s="1884" t="s">
        <v>5356</v>
      </c>
      <c r="S104" s="1884" t="s">
        <v>5357</v>
      </c>
      <c r="T104" s="1884" t="s">
        <v>91</v>
      </c>
      <c r="U104" s="1884" t="s">
        <v>5358</v>
      </c>
      <c r="V104" s="1884" t="s">
        <v>91</v>
      </c>
      <c r="W104" s="1884" t="s">
        <v>5359</v>
      </c>
      <c r="X104" s="1884" t="s">
        <v>5360</v>
      </c>
      <c r="Y104" s="1884" t="s">
        <v>5361</v>
      </c>
      <c r="Z104" s="1884" t="s">
        <v>5362</v>
      </c>
      <c r="AA104" s="1884" t="s">
        <v>5363</v>
      </c>
      <c r="AB104" s="1884" t="s">
        <v>91</v>
      </c>
      <c r="AC104" s="1884" t="s">
        <v>91</v>
      </c>
      <c r="AD104" s="1884" t="s">
        <v>91</v>
      </c>
      <c r="AE104" s="1884" t="s">
        <v>91</v>
      </c>
      <c r="AF104" s="1884" t="s">
        <v>91</v>
      </c>
      <c r="AG104" s="1884" t="s">
        <v>5364</v>
      </c>
      <c r="AI104" s="1884" t="s">
        <v>4813</v>
      </c>
      <c r="AJ104" s="1884" t="s">
        <v>91</v>
      </c>
      <c r="AK104" s="1884" t="s">
        <v>5596</v>
      </c>
      <c r="AL104" s="1884" t="s">
        <v>5597</v>
      </c>
      <c r="AM104" s="1884" t="s">
        <v>5598</v>
      </c>
      <c r="AN104" s="1884" t="s">
        <v>5599</v>
      </c>
      <c r="AO104" s="1884" t="s">
        <v>5600</v>
      </c>
      <c r="AP104" s="1884" t="s">
        <v>5601</v>
      </c>
      <c r="AQ104" s="1884" t="s">
        <v>5602</v>
      </c>
      <c r="AR104" s="1884" t="s">
        <v>5603</v>
      </c>
      <c r="AS104" s="1884" t="s">
        <v>91</v>
      </c>
    </row>
    <row r="105" spans="1:45" x14ac:dyDescent="0.3">
      <c r="A105" s="1884" t="s">
        <v>4569</v>
      </c>
      <c r="B105" s="1884" t="s">
        <v>4570</v>
      </c>
      <c r="C105" s="1884" t="s">
        <v>4571</v>
      </c>
      <c r="D105" s="1884" t="s">
        <v>4557</v>
      </c>
      <c r="E105" s="1884" t="s">
        <v>91</v>
      </c>
      <c r="F105" s="1884" t="s">
        <v>4572</v>
      </c>
      <c r="G105" s="1884" t="s">
        <v>3472</v>
      </c>
      <c r="H105" s="1884" t="s">
        <v>4814</v>
      </c>
      <c r="I105" s="1884" t="s">
        <v>91</v>
      </c>
      <c r="J105" s="1884" t="s">
        <v>4815</v>
      </c>
      <c r="L105" s="1884" t="s">
        <v>5350</v>
      </c>
      <c r="M105" s="1884" t="s">
        <v>5351</v>
      </c>
      <c r="N105" s="1884" t="s">
        <v>5352</v>
      </c>
      <c r="O105" s="1884" t="s">
        <v>5353</v>
      </c>
      <c r="P105" s="1884" t="s">
        <v>5354</v>
      </c>
      <c r="Q105" s="1884" t="s">
        <v>5355</v>
      </c>
      <c r="R105" s="1884" t="s">
        <v>5356</v>
      </c>
      <c r="S105" s="1884" t="s">
        <v>5357</v>
      </c>
      <c r="T105" s="1884" t="s">
        <v>91</v>
      </c>
      <c r="U105" s="1884" t="s">
        <v>5358</v>
      </c>
      <c r="V105" s="1884" t="s">
        <v>91</v>
      </c>
      <c r="W105" s="1884" t="s">
        <v>5359</v>
      </c>
      <c r="X105" s="1884" t="s">
        <v>5360</v>
      </c>
      <c r="Y105" s="1884" t="s">
        <v>5361</v>
      </c>
      <c r="Z105" s="1884" t="s">
        <v>5362</v>
      </c>
      <c r="AA105" s="1884" t="s">
        <v>5363</v>
      </c>
      <c r="AB105" s="1884" t="s">
        <v>91</v>
      </c>
      <c r="AC105" s="1884" t="s">
        <v>91</v>
      </c>
      <c r="AD105" s="1884" t="s">
        <v>91</v>
      </c>
      <c r="AE105" s="1884" t="s">
        <v>91</v>
      </c>
      <c r="AF105" s="1884" t="s">
        <v>91</v>
      </c>
      <c r="AG105" s="1884" t="s">
        <v>5364</v>
      </c>
      <c r="AI105" s="1884" t="s">
        <v>4815</v>
      </c>
      <c r="AJ105" s="1884" t="s">
        <v>91</v>
      </c>
      <c r="AK105" s="1884" t="s">
        <v>5596</v>
      </c>
      <c r="AL105" s="1884" t="s">
        <v>5597</v>
      </c>
      <c r="AM105" s="1884" t="s">
        <v>5598</v>
      </c>
      <c r="AN105" s="1884" t="s">
        <v>5599</v>
      </c>
      <c r="AO105" s="1884" t="s">
        <v>5600</v>
      </c>
      <c r="AP105" s="1884" t="s">
        <v>5601</v>
      </c>
      <c r="AQ105" s="1884" t="s">
        <v>5602</v>
      </c>
      <c r="AR105" s="1884" t="s">
        <v>5603</v>
      </c>
      <c r="AS105" s="1884" t="s">
        <v>91</v>
      </c>
    </row>
    <row r="106" spans="1:45" x14ac:dyDescent="0.3">
      <c r="A106" s="1884" t="s">
        <v>4816</v>
      </c>
      <c r="B106" s="1884" t="s">
        <v>4606</v>
      </c>
      <c r="C106" s="1884" t="s">
        <v>4570</v>
      </c>
      <c r="D106" s="1884" t="s">
        <v>4557</v>
      </c>
      <c r="E106" s="1884" t="s">
        <v>4606</v>
      </c>
      <c r="F106" s="1884" t="s">
        <v>91</v>
      </c>
      <c r="G106" s="1884" t="s">
        <v>91</v>
      </c>
      <c r="H106" s="1884" t="s">
        <v>91</v>
      </c>
      <c r="I106" s="1884" t="s">
        <v>91</v>
      </c>
      <c r="J106" s="1884" t="s">
        <v>4817</v>
      </c>
      <c r="L106" s="1884" t="s">
        <v>4955</v>
      </c>
      <c r="M106" s="1884" t="s">
        <v>4956</v>
      </c>
      <c r="N106" s="1884" t="s">
        <v>4957</v>
      </c>
      <c r="O106" s="1884" t="s">
        <v>4958</v>
      </c>
      <c r="P106" s="1884" t="s">
        <v>91</v>
      </c>
      <c r="Q106" s="1884" t="s">
        <v>4960</v>
      </c>
      <c r="R106" s="1884" t="s">
        <v>4961</v>
      </c>
      <c r="S106" s="1884" t="s">
        <v>4962</v>
      </c>
      <c r="T106" s="1884" t="s">
        <v>91</v>
      </c>
      <c r="U106" s="1884" t="s">
        <v>4963</v>
      </c>
      <c r="V106" s="1884" t="s">
        <v>91</v>
      </c>
      <c r="W106" s="1884" t="s">
        <v>4964</v>
      </c>
      <c r="X106" s="1884" t="s">
        <v>4965</v>
      </c>
      <c r="Y106" s="1884" t="s">
        <v>4966</v>
      </c>
      <c r="Z106" s="1884" t="s">
        <v>4967</v>
      </c>
      <c r="AA106" s="1884" t="s">
        <v>4968</v>
      </c>
      <c r="AB106" s="1884" t="s">
        <v>5046</v>
      </c>
      <c r="AC106" s="1884" t="s">
        <v>91</v>
      </c>
      <c r="AD106" s="1884" t="s">
        <v>91</v>
      </c>
      <c r="AE106" s="1884" t="s">
        <v>91</v>
      </c>
      <c r="AF106" s="1884" t="s">
        <v>91</v>
      </c>
      <c r="AG106" s="1884" t="s">
        <v>4970</v>
      </c>
      <c r="AI106" s="1884" t="s">
        <v>4817</v>
      </c>
      <c r="AJ106" s="1884" t="s">
        <v>91</v>
      </c>
      <c r="AK106" s="1884" t="s">
        <v>5596</v>
      </c>
      <c r="AL106" s="1884" t="s">
        <v>5597</v>
      </c>
      <c r="AM106" s="1884" t="s">
        <v>5598</v>
      </c>
      <c r="AN106" s="1884" t="s">
        <v>5599</v>
      </c>
      <c r="AO106" s="1884" t="s">
        <v>5600</v>
      </c>
      <c r="AP106" s="1884" t="s">
        <v>5601</v>
      </c>
      <c r="AQ106" s="1884" t="s">
        <v>5602</v>
      </c>
      <c r="AR106" s="1884" t="s">
        <v>5603</v>
      </c>
      <c r="AS106" s="1884" t="s">
        <v>91</v>
      </c>
    </row>
    <row r="107" spans="1:45" x14ac:dyDescent="0.3">
      <c r="A107" s="1884" t="s">
        <v>4818</v>
      </c>
      <c r="B107" s="1884" t="s">
        <v>4554</v>
      </c>
      <c r="C107" s="1884" t="s">
        <v>4557</v>
      </c>
      <c r="D107" s="1884" t="s">
        <v>91</v>
      </c>
      <c r="E107" s="1884" t="s">
        <v>91</v>
      </c>
      <c r="F107" s="1884" t="s">
        <v>4588</v>
      </c>
      <c r="G107" s="1884" t="s">
        <v>3223</v>
      </c>
      <c r="H107" s="1884" t="s">
        <v>4658</v>
      </c>
      <c r="I107" s="1884" t="s">
        <v>91</v>
      </c>
      <c r="J107" s="1884" t="s">
        <v>4819</v>
      </c>
      <c r="L107" s="1884" t="s">
        <v>4907</v>
      </c>
      <c r="M107" s="1884" t="s">
        <v>4908</v>
      </c>
      <c r="N107" s="1884" t="s">
        <v>4909</v>
      </c>
      <c r="O107" s="1884" t="s">
        <v>4910</v>
      </c>
      <c r="P107" s="1884" t="s">
        <v>4911</v>
      </c>
      <c r="Q107" s="1884" t="s">
        <v>4912</v>
      </c>
      <c r="R107" s="1884" t="s">
        <v>4913</v>
      </c>
      <c r="S107" s="1884" t="s">
        <v>5414</v>
      </c>
      <c r="T107" s="1884" t="s">
        <v>91</v>
      </c>
      <c r="U107" s="1884" t="s">
        <v>4915</v>
      </c>
      <c r="V107" s="1884" t="s">
        <v>91</v>
      </c>
      <c r="W107" s="1884" t="s">
        <v>4984</v>
      </c>
      <c r="X107" s="1884" t="s">
        <v>4917</v>
      </c>
      <c r="Y107" s="1884" t="s">
        <v>4918</v>
      </c>
      <c r="Z107" s="1884" t="s">
        <v>4919</v>
      </c>
      <c r="AA107" s="1884" t="s">
        <v>4920</v>
      </c>
      <c r="AB107" s="1884" t="s">
        <v>91</v>
      </c>
      <c r="AC107" s="1884" t="s">
        <v>4922</v>
      </c>
      <c r="AD107" s="1884" t="s">
        <v>91</v>
      </c>
      <c r="AE107" s="1884" t="s">
        <v>91</v>
      </c>
      <c r="AF107" s="1884" t="s">
        <v>91</v>
      </c>
      <c r="AG107" s="1884" t="s">
        <v>4923</v>
      </c>
      <c r="AI107" s="1884" t="s">
        <v>4819</v>
      </c>
      <c r="AJ107" s="1884" t="s">
        <v>91</v>
      </c>
      <c r="AK107" s="1884" t="s">
        <v>5576</v>
      </c>
      <c r="AL107" s="1884" t="s">
        <v>5577</v>
      </c>
      <c r="AM107" s="1884" t="s">
        <v>5578</v>
      </c>
      <c r="AN107" s="1884" t="s">
        <v>5579</v>
      </c>
      <c r="AO107" s="1884" t="s">
        <v>5580</v>
      </c>
      <c r="AP107" s="1884" t="s">
        <v>4567</v>
      </c>
      <c r="AQ107" s="1884" t="s">
        <v>5617</v>
      </c>
      <c r="AR107" s="1884" t="s">
        <v>5618</v>
      </c>
      <c r="AS107" s="1884" t="s">
        <v>91</v>
      </c>
    </row>
    <row r="108" spans="1:45" x14ac:dyDescent="0.3">
      <c r="A108" s="1884" t="s">
        <v>4621</v>
      </c>
      <c r="B108" s="1884" t="s">
        <v>4570</v>
      </c>
      <c r="C108" s="1884" t="s">
        <v>4557</v>
      </c>
      <c r="D108" s="1884" t="s">
        <v>91</v>
      </c>
      <c r="E108" s="1884" t="s">
        <v>91</v>
      </c>
      <c r="F108" s="1884" t="s">
        <v>4572</v>
      </c>
      <c r="G108" s="1884" t="s">
        <v>3472</v>
      </c>
      <c r="H108" s="1884" t="s">
        <v>4820</v>
      </c>
      <c r="I108" s="1884" t="s">
        <v>91</v>
      </c>
      <c r="J108" s="1884" t="s">
        <v>4821</v>
      </c>
      <c r="L108" s="1884" t="s">
        <v>4955</v>
      </c>
      <c r="M108" s="1884" t="s">
        <v>4956</v>
      </c>
      <c r="N108" s="1884" t="s">
        <v>4957</v>
      </c>
      <c r="O108" s="1884" t="s">
        <v>4958</v>
      </c>
      <c r="P108" s="1884" t="s">
        <v>91</v>
      </c>
      <c r="Q108" s="1884" t="s">
        <v>4976</v>
      </c>
      <c r="R108" s="1884" t="s">
        <v>4977</v>
      </c>
      <c r="S108" s="1884" t="s">
        <v>4978</v>
      </c>
      <c r="T108" s="1884" t="s">
        <v>91</v>
      </c>
      <c r="U108" s="1884" t="s">
        <v>4963</v>
      </c>
      <c r="V108" s="1884" t="s">
        <v>91</v>
      </c>
      <c r="W108" s="1884" t="s">
        <v>4964</v>
      </c>
      <c r="X108" s="1884" t="s">
        <v>4965</v>
      </c>
      <c r="Y108" s="1884" t="s">
        <v>5067</v>
      </c>
      <c r="Z108" s="1884" t="s">
        <v>4980</v>
      </c>
      <c r="AA108" s="1884" t="s">
        <v>4981</v>
      </c>
      <c r="AB108" s="1884" t="s">
        <v>91</v>
      </c>
      <c r="AC108" s="1884" t="s">
        <v>91</v>
      </c>
      <c r="AD108" s="1884" t="s">
        <v>91</v>
      </c>
      <c r="AE108" s="1884" t="s">
        <v>91</v>
      </c>
      <c r="AF108" s="1884" t="s">
        <v>91</v>
      </c>
      <c r="AG108" s="1884" t="s">
        <v>4970</v>
      </c>
      <c r="AI108" s="1884" t="s">
        <v>4821</v>
      </c>
      <c r="AJ108" s="1884" t="s">
        <v>91</v>
      </c>
      <c r="AK108" s="1884" t="s">
        <v>5596</v>
      </c>
      <c r="AL108" s="1884" t="s">
        <v>5597</v>
      </c>
      <c r="AM108" s="1884" t="s">
        <v>91</v>
      </c>
      <c r="AN108" s="1884" t="s">
        <v>5599</v>
      </c>
      <c r="AO108" s="1884" t="s">
        <v>5600</v>
      </c>
      <c r="AP108" s="1884" t="s">
        <v>5601</v>
      </c>
      <c r="AQ108" s="1884" t="s">
        <v>5602</v>
      </c>
      <c r="AR108" s="1884" t="s">
        <v>5603</v>
      </c>
      <c r="AS108" s="1884" t="s">
        <v>91</v>
      </c>
    </row>
    <row r="109" spans="1:45" x14ac:dyDescent="0.3">
      <c r="A109" s="1884" t="s">
        <v>4818</v>
      </c>
      <c r="B109" s="1884" t="s">
        <v>4554</v>
      </c>
      <c r="C109" s="1884" t="s">
        <v>4557</v>
      </c>
      <c r="D109" s="1884" t="s">
        <v>91</v>
      </c>
      <c r="E109" s="1884" t="s">
        <v>91</v>
      </c>
      <c r="F109" s="1884" t="s">
        <v>4588</v>
      </c>
      <c r="G109" s="1884" t="s">
        <v>3223</v>
      </c>
      <c r="H109" s="1884" t="s">
        <v>4822</v>
      </c>
      <c r="I109" s="1884" t="s">
        <v>91</v>
      </c>
      <c r="J109" s="1884" t="s">
        <v>4823</v>
      </c>
      <c r="L109" s="1884" t="s">
        <v>4907</v>
      </c>
      <c r="M109" s="1884" t="s">
        <v>4908</v>
      </c>
      <c r="N109" s="1884" t="s">
        <v>4909</v>
      </c>
      <c r="O109" s="1884" t="s">
        <v>4910</v>
      </c>
      <c r="P109" s="1884" t="s">
        <v>4911</v>
      </c>
      <c r="Q109" s="1884" t="s">
        <v>4912</v>
      </c>
      <c r="R109" s="1884" t="s">
        <v>4913</v>
      </c>
      <c r="S109" s="1884" t="s">
        <v>5414</v>
      </c>
      <c r="T109" s="1884" t="s">
        <v>91</v>
      </c>
      <c r="U109" s="1884" t="s">
        <v>4915</v>
      </c>
      <c r="V109" s="1884" t="s">
        <v>91</v>
      </c>
      <c r="W109" s="1884" t="s">
        <v>4984</v>
      </c>
      <c r="X109" s="1884" t="s">
        <v>4917</v>
      </c>
      <c r="Y109" s="1884" t="s">
        <v>4918</v>
      </c>
      <c r="Z109" s="1884" t="s">
        <v>4919</v>
      </c>
      <c r="AA109" s="1884" t="s">
        <v>4920</v>
      </c>
      <c r="AB109" s="1884" t="s">
        <v>91</v>
      </c>
      <c r="AC109" s="1884" t="s">
        <v>4922</v>
      </c>
      <c r="AD109" s="1884" t="s">
        <v>91</v>
      </c>
      <c r="AE109" s="1884" t="s">
        <v>91</v>
      </c>
      <c r="AF109" s="1884" t="s">
        <v>91</v>
      </c>
      <c r="AG109" s="1884" t="s">
        <v>4923</v>
      </c>
      <c r="AI109" s="1884" t="s">
        <v>4823</v>
      </c>
      <c r="AJ109" s="1884" t="s">
        <v>91</v>
      </c>
      <c r="AK109" s="1884" t="s">
        <v>5576</v>
      </c>
      <c r="AL109" s="1884" t="s">
        <v>5577</v>
      </c>
      <c r="AM109" s="1884" t="s">
        <v>5578</v>
      </c>
      <c r="AN109" s="1884" t="s">
        <v>5579</v>
      </c>
      <c r="AO109" s="1884" t="s">
        <v>5580</v>
      </c>
      <c r="AP109" s="1884" t="s">
        <v>4567</v>
      </c>
      <c r="AQ109" s="1884" t="s">
        <v>5617</v>
      </c>
      <c r="AR109" s="1884" t="s">
        <v>5618</v>
      </c>
      <c r="AS109" s="1884" t="s">
        <v>91</v>
      </c>
    </row>
    <row r="110" spans="1:45" x14ac:dyDescent="0.3">
      <c r="A110" s="1884" t="s">
        <v>4824</v>
      </c>
      <c r="B110" s="1884" t="s">
        <v>4561</v>
      </c>
      <c r="C110" s="1884" t="s">
        <v>4679</v>
      </c>
      <c r="D110" s="1884" t="s">
        <v>4560</v>
      </c>
      <c r="E110" s="1884" t="s">
        <v>4617</v>
      </c>
      <c r="F110" s="1884" t="s">
        <v>91</v>
      </c>
      <c r="G110" s="1884" t="s">
        <v>91</v>
      </c>
      <c r="H110" s="1884" t="s">
        <v>91</v>
      </c>
      <c r="I110" s="1884" t="s">
        <v>91</v>
      </c>
      <c r="J110" s="1884" t="s">
        <v>3635</v>
      </c>
      <c r="L110" s="1884" t="s">
        <v>5369</v>
      </c>
      <c r="M110" s="1884" t="s">
        <v>5370</v>
      </c>
      <c r="N110" s="1884" t="s">
        <v>5371</v>
      </c>
      <c r="O110" s="1884" t="s">
        <v>5372</v>
      </c>
      <c r="P110" s="1884" t="s">
        <v>5373</v>
      </c>
      <c r="Q110" s="1884" t="s">
        <v>5374</v>
      </c>
      <c r="R110" s="1884" t="s">
        <v>5375</v>
      </c>
      <c r="S110" s="1884" t="s">
        <v>5376</v>
      </c>
      <c r="T110" s="1884" t="s">
        <v>91</v>
      </c>
      <c r="U110" s="1884" t="s">
        <v>5377</v>
      </c>
      <c r="V110" s="1884" t="s">
        <v>91</v>
      </c>
      <c r="W110" s="1884" t="s">
        <v>5378</v>
      </c>
      <c r="X110" s="1884" t="s">
        <v>5379</v>
      </c>
      <c r="Y110" s="1884" t="s">
        <v>5380</v>
      </c>
      <c r="Z110" s="1884" t="s">
        <v>5381</v>
      </c>
      <c r="AA110" s="1884" t="s">
        <v>5382</v>
      </c>
      <c r="AB110" s="1884" t="s">
        <v>91</v>
      </c>
      <c r="AC110" s="1884" t="s">
        <v>91</v>
      </c>
      <c r="AD110" s="1884" t="s">
        <v>91</v>
      </c>
      <c r="AE110" s="1884" t="s">
        <v>91</v>
      </c>
      <c r="AF110" s="1884" t="s">
        <v>91</v>
      </c>
      <c r="AG110" s="1884" t="s">
        <v>5385</v>
      </c>
      <c r="AI110" s="1884" t="s">
        <v>3635</v>
      </c>
      <c r="AJ110" s="1884" t="s">
        <v>91</v>
      </c>
      <c r="AK110" s="1884" t="s">
        <v>5650</v>
      </c>
      <c r="AL110" s="1884" t="s">
        <v>5651</v>
      </c>
      <c r="AM110" s="1884" t="s">
        <v>5583</v>
      </c>
      <c r="AN110" s="1884" t="s">
        <v>5584</v>
      </c>
      <c r="AO110" s="1884" t="s">
        <v>5585</v>
      </c>
      <c r="AP110" s="1884" t="s">
        <v>5586</v>
      </c>
      <c r="AQ110" s="1884" t="s">
        <v>5587</v>
      </c>
      <c r="AR110" s="1884" t="s">
        <v>91</v>
      </c>
      <c r="AS110" s="1884" t="s">
        <v>91</v>
      </c>
    </row>
    <row r="111" spans="1:45" x14ac:dyDescent="0.3">
      <c r="A111" s="1884" t="s">
        <v>4818</v>
      </c>
      <c r="B111" s="1884" t="s">
        <v>4554</v>
      </c>
      <c r="C111" s="1884" t="s">
        <v>4557</v>
      </c>
      <c r="D111" s="1884" t="s">
        <v>91</v>
      </c>
      <c r="E111" s="1884" t="s">
        <v>91</v>
      </c>
      <c r="F111" s="1884" t="s">
        <v>4588</v>
      </c>
      <c r="G111" s="1884" t="s">
        <v>3223</v>
      </c>
      <c r="H111" s="1884" t="s">
        <v>4825</v>
      </c>
      <c r="I111" s="1884" t="s">
        <v>91</v>
      </c>
      <c r="J111" s="1884" t="s">
        <v>3639</v>
      </c>
      <c r="L111" s="1884" t="s">
        <v>4907</v>
      </c>
      <c r="M111" s="1884" t="s">
        <v>4908</v>
      </c>
      <c r="N111" s="1884" t="s">
        <v>4909</v>
      </c>
      <c r="O111" s="1884" t="s">
        <v>4910</v>
      </c>
      <c r="P111" s="1884" t="s">
        <v>4911</v>
      </c>
      <c r="Q111" s="1884" t="s">
        <v>4912</v>
      </c>
      <c r="R111" s="1884" t="s">
        <v>4913</v>
      </c>
      <c r="S111" s="1884" t="s">
        <v>5414</v>
      </c>
      <c r="T111" s="1884" t="s">
        <v>91</v>
      </c>
      <c r="U111" s="1884" t="s">
        <v>4915</v>
      </c>
      <c r="V111" s="1884" t="s">
        <v>91</v>
      </c>
      <c r="W111" s="1884" t="s">
        <v>4984</v>
      </c>
      <c r="X111" s="1884" t="s">
        <v>4917</v>
      </c>
      <c r="Y111" s="1884" t="s">
        <v>4918</v>
      </c>
      <c r="Z111" s="1884" t="s">
        <v>4919</v>
      </c>
      <c r="AA111" s="1884" t="s">
        <v>4920</v>
      </c>
      <c r="AB111" s="1884" t="s">
        <v>91</v>
      </c>
      <c r="AC111" s="1884" t="s">
        <v>4922</v>
      </c>
      <c r="AD111" s="1884" t="s">
        <v>91</v>
      </c>
      <c r="AE111" s="1884" t="s">
        <v>91</v>
      </c>
      <c r="AF111" s="1884" t="s">
        <v>91</v>
      </c>
      <c r="AG111" s="1884" t="s">
        <v>4923</v>
      </c>
      <c r="AI111" s="1884" t="s">
        <v>3639</v>
      </c>
      <c r="AJ111" s="1884" t="s">
        <v>91</v>
      </c>
      <c r="AK111" s="1884" t="s">
        <v>5576</v>
      </c>
      <c r="AL111" s="1884" t="s">
        <v>5577</v>
      </c>
      <c r="AM111" s="1884" t="s">
        <v>5578</v>
      </c>
      <c r="AN111" s="1884" t="s">
        <v>5579</v>
      </c>
      <c r="AO111" s="1884" t="s">
        <v>5580</v>
      </c>
      <c r="AP111" s="1884" t="s">
        <v>4567</v>
      </c>
      <c r="AQ111" s="1884" t="s">
        <v>5617</v>
      </c>
      <c r="AR111" s="1884" t="s">
        <v>5618</v>
      </c>
      <c r="AS111" s="1884" t="s">
        <v>91</v>
      </c>
    </row>
    <row r="112" spans="1:45" x14ac:dyDescent="0.3">
      <c r="A112" s="1884" t="s">
        <v>4818</v>
      </c>
      <c r="B112" s="1884" t="s">
        <v>4554</v>
      </c>
      <c r="C112" s="1884" t="s">
        <v>4557</v>
      </c>
      <c r="D112" s="1884" t="s">
        <v>91</v>
      </c>
      <c r="E112" s="1884" t="s">
        <v>91</v>
      </c>
      <c r="F112" s="1884" t="s">
        <v>4588</v>
      </c>
      <c r="G112" s="1884" t="s">
        <v>3223</v>
      </c>
      <c r="H112" s="1884" t="s">
        <v>4826</v>
      </c>
      <c r="I112" s="1884" t="s">
        <v>91</v>
      </c>
      <c r="J112" s="1884" t="s">
        <v>3643</v>
      </c>
      <c r="L112" s="1884" t="s">
        <v>4907</v>
      </c>
      <c r="M112" s="1884" t="s">
        <v>4908</v>
      </c>
      <c r="N112" s="1884" t="s">
        <v>4909</v>
      </c>
      <c r="O112" s="1884" t="s">
        <v>4910</v>
      </c>
      <c r="P112" s="1884" t="s">
        <v>4911</v>
      </c>
      <c r="Q112" s="1884" t="s">
        <v>4912</v>
      </c>
      <c r="R112" s="1884" t="s">
        <v>4913</v>
      </c>
      <c r="S112" s="1884" t="s">
        <v>5414</v>
      </c>
      <c r="T112" s="1884" t="s">
        <v>91</v>
      </c>
      <c r="U112" s="1884" t="s">
        <v>4915</v>
      </c>
      <c r="V112" s="1884" t="s">
        <v>91</v>
      </c>
      <c r="W112" s="1884" t="s">
        <v>4984</v>
      </c>
      <c r="X112" s="1884" t="s">
        <v>4917</v>
      </c>
      <c r="Y112" s="1884" t="s">
        <v>4918</v>
      </c>
      <c r="Z112" s="1884" t="s">
        <v>4919</v>
      </c>
      <c r="AA112" s="1884" t="s">
        <v>4920</v>
      </c>
      <c r="AB112" s="1884" t="s">
        <v>91</v>
      </c>
      <c r="AC112" s="1884" t="s">
        <v>4922</v>
      </c>
      <c r="AD112" s="1884" t="s">
        <v>91</v>
      </c>
      <c r="AE112" s="1884" t="s">
        <v>91</v>
      </c>
      <c r="AF112" s="1884" t="s">
        <v>91</v>
      </c>
      <c r="AG112" s="1884" t="s">
        <v>4923</v>
      </c>
      <c r="AI112" s="1884" t="s">
        <v>3643</v>
      </c>
      <c r="AJ112" s="1884" t="s">
        <v>91</v>
      </c>
      <c r="AK112" s="1884" t="s">
        <v>5576</v>
      </c>
      <c r="AL112" s="1884" t="s">
        <v>5577</v>
      </c>
      <c r="AM112" s="1884" t="s">
        <v>5578</v>
      </c>
      <c r="AN112" s="1884" t="s">
        <v>5579</v>
      </c>
      <c r="AO112" s="1884" t="s">
        <v>5580</v>
      </c>
      <c r="AP112" s="1884" t="s">
        <v>4567</v>
      </c>
      <c r="AQ112" s="1884" t="s">
        <v>5617</v>
      </c>
      <c r="AR112" s="1884" t="s">
        <v>5618</v>
      </c>
      <c r="AS112" s="1884" t="s">
        <v>91</v>
      </c>
    </row>
    <row r="113" spans="1:45" x14ac:dyDescent="0.3">
      <c r="A113" s="1884" t="s">
        <v>4569</v>
      </c>
      <c r="B113" s="1884" t="s">
        <v>4570</v>
      </c>
      <c r="C113" s="1884" t="s">
        <v>4571</v>
      </c>
      <c r="D113" s="1884" t="s">
        <v>4557</v>
      </c>
      <c r="E113" s="1884" t="s">
        <v>91</v>
      </c>
      <c r="F113" s="1884" t="s">
        <v>4572</v>
      </c>
      <c r="G113" s="1884" t="s">
        <v>3472</v>
      </c>
      <c r="H113" s="1884" t="s">
        <v>4827</v>
      </c>
      <c r="I113" s="1884" t="s">
        <v>91</v>
      </c>
      <c r="J113" s="1884" t="s">
        <v>4828</v>
      </c>
      <c r="L113" s="1884" t="s">
        <v>5350</v>
      </c>
      <c r="M113" s="1884" t="s">
        <v>5351</v>
      </c>
      <c r="N113" s="1884" t="s">
        <v>5415</v>
      </c>
      <c r="O113" s="1884" t="s">
        <v>5353</v>
      </c>
      <c r="P113" s="1884" t="s">
        <v>5354</v>
      </c>
      <c r="Q113" s="1884" t="s">
        <v>5355</v>
      </c>
      <c r="R113" s="1884" t="s">
        <v>5356</v>
      </c>
      <c r="S113" s="1884" t="s">
        <v>5357</v>
      </c>
      <c r="T113" s="1884" t="s">
        <v>91</v>
      </c>
      <c r="U113" s="1884" t="s">
        <v>5358</v>
      </c>
      <c r="V113" s="1884" t="s">
        <v>91</v>
      </c>
      <c r="W113" s="1884" t="s">
        <v>5359</v>
      </c>
      <c r="X113" s="1884" t="s">
        <v>5360</v>
      </c>
      <c r="Y113" s="1884" t="s">
        <v>5361</v>
      </c>
      <c r="Z113" s="1884" t="s">
        <v>5362</v>
      </c>
      <c r="AA113" s="1884" t="s">
        <v>5363</v>
      </c>
      <c r="AB113" s="1884" t="s">
        <v>91</v>
      </c>
      <c r="AC113" s="1884" t="s">
        <v>91</v>
      </c>
      <c r="AD113" s="1884" t="s">
        <v>91</v>
      </c>
      <c r="AE113" s="1884" t="s">
        <v>91</v>
      </c>
      <c r="AF113" s="1884" t="s">
        <v>91</v>
      </c>
      <c r="AG113" s="1884" t="s">
        <v>5364</v>
      </c>
      <c r="AI113" s="1884" t="s">
        <v>4828</v>
      </c>
      <c r="AJ113" s="1884" t="s">
        <v>91</v>
      </c>
      <c r="AK113" s="1884" t="s">
        <v>5596</v>
      </c>
      <c r="AL113" s="1884" t="s">
        <v>5597</v>
      </c>
      <c r="AM113" s="1884" t="s">
        <v>5598</v>
      </c>
      <c r="AN113" s="1884" t="s">
        <v>5599</v>
      </c>
      <c r="AO113" s="1884" t="s">
        <v>5600</v>
      </c>
      <c r="AP113" s="1884" t="s">
        <v>5601</v>
      </c>
      <c r="AQ113" s="1884" t="s">
        <v>5602</v>
      </c>
      <c r="AR113" s="1884" t="s">
        <v>5603</v>
      </c>
      <c r="AS113" s="1884" t="s">
        <v>91</v>
      </c>
    </row>
    <row r="114" spans="1:45" x14ac:dyDescent="0.3">
      <c r="A114" s="1884" t="s">
        <v>4829</v>
      </c>
      <c r="B114" s="1884" t="s">
        <v>4830</v>
      </c>
      <c r="C114" s="1884" t="s">
        <v>4831</v>
      </c>
      <c r="D114" s="1884" t="s">
        <v>91</v>
      </c>
      <c r="E114" s="1884" t="s">
        <v>91</v>
      </c>
      <c r="F114" s="1884" t="s">
        <v>91</v>
      </c>
      <c r="G114" s="1884" t="s">
        <v>91</v>
      </c>
      <c r="H114" s="1884" t="s">
        <v>91</v>
      </c>
      <c r="I114" s="1884" t="s">
        <v>4795</v>
      </c>
      <c r="J114" s="1884" t="s">
        <v>4832</v>
      </c>
      <c r="L114" s="1884" t="s">
        <v>5416</v>
      </c>
      <c r="M114" s="1884" t="s">
        <v>5417</v>
      </c>
      <c r="N114" s="1884" t="s">
        <v>5418</v>
      </c>
      <c r="O114" s="1884" t="s">
        <v>5419</v>
      </c>
      <c r="P114" s="1884" t="s">
        <v>5420</v>
      </c>
      <c r="Q114" s="1884" t="s">
        <v>5421</v>
      </c>
      <c r="R114" s="1884" t="s">
        <v>5422</v>
      </c>
      <c r="S114" s="1884" t="s">
        <v>5423</v>
      </c>
      <c r="T114" s="1884" t="s">
        <v>91</v>
      </c>
      <c r="U114" s="1884" t="s">
        <v>5424</v>
      </c>
      <c r="V114" s="1884" t="s">
        <v>91</v>
      </c>
      <c r="W114" s="1884" t="s">
        <v>5425</v>
      </c>
      <c r="X114" s="1884" t="s">
        <v>5426</v>
      </c>
      <c r="Y114" s="1884" t="s">
        <v>5427</v>
      </c>
      <c r="Z114" s="1884" t="s">
        <v>5428</v>
      </c>
      <c r="AA114" s="1884" t="s">
        <v>5429</v>
      </c>
      <c r="AB114" s="1884" t="s">
        <v>91</v>
      </c>
      <c r="AC114" s="1884" t="s">
        <v>91</v>
      </c>
      <c r="AD114" s="1884" t="s">
        <v>91</v>
      </c>
      <c r="AE114" s="1884" t="s">
        <v>91</v>
      </c>
      <c r="AF114" s="1884" t="s">
        <v>91</v>
      </c>
      <c r="AG114" s="1884" t="s">
        <v>5430</v>
      </c>
      <c r="AI114" s="1884" t="s">
        <v>4832</v>
      </c>
      <c r="AJ114" s="1884" t="s">
        <v>91</v>
      </c>
      <c r="AK114" s="1884" t="s">
        <v>5668</v>
      </c>
      <c r="AL114" s="1884" t="s">
        <v>5669</v>
      </c>
      <c r="AM114" s="1884" t="s">
        <v>5670</v>
      </c>
      <c r="AN114" s="1884" t="s">
        <v>5671</v>
      </c>
      <c r="AO114" s="1884" t="s">
        <v>5672</v>
      </c>
      <c r="AP114" s="1884" t="s">
        <v>5673</v>
      </c>
      <c r="AQ114" s="1884" t="s">
        <v>5674</v>
      </c>
      <c r="AR114" s="1884" t="s">
        <v>5675</v>
      </c>
      <c r="AS114" s="1884" t="s">
        <v>91</v>
      </c>
    </row>
    <row r="115" spans="1:45" x14ac:dyDescent="0.3">
      <c r="A115" s="1884" t="s">
        <v>4569</v>
      </c>
      <c r="B115" s="1884" t="s">
        <v>4570</v>
      </c>
      <c r="C115" s="1884" t="s">
        <v>4571</v>
      </c>
      <c r="D115" s="1884" t="s">
        <v>4557</v>
      </c>
      <c r="E115" s="1884" t="s">
        <v>91</v>
      </c>
      <c r="F115" s="1884" t="s">
        <v>4572</v>
      </c>
      <c r="G115" s="1884" t="s">
        <v>3472</v>
      </c>
      <c r="H115" s="1884" t="s">
        <v>4833</v>
      </c>
      <c r="I115" s="1884" t="s">
        <v>91</v>
      </c>
      <c r="J115" s="1884" t="s">
        <v>4834</v>
      </c>
      <c r="L115" s="1884" t="s">
        <v>5350</v>
      </c>
      <c r="M115" s="1884" t="s">
        <v>5351</v>
      </c>
      <c r="N115" s="1884" t="s">
        <v>5415</v>
      </c>
      <c r="O115" s="1884" t="s">
        <v>5353</v>
      </c>
      <c r="P115" s="1884" t="s">
        <v>5354</v>
      </c>
      <c r="Q115" s="1884" t="s">
        <v>5355</v>
      </c>
      <c r="R115" s="1884" t="s">
        <v>5356</v>
      </c>
      <c r="S115" s="1884" t="s">
        <v>5357</v>
      </c>
      <c r="T115" s="1884" t="s">
        <v>91</v>
      </c>
      <c r="U115" s="1884" t="s">
        <v>5358</v>
      </c>
      <c r="V115" s="1884" t="s">
        <v>91</v>
      </c>
      <c r="W115" s="1884" t="s">
        <v>5359</v>
      </c>
      <c r="X115" s="1884" t="s">
        <v>5360</v>
      </c>
      <c r="Y115" s="1884" t="s">
        <v>5361</v>
      </c>
      <c r="Z115" s="1884" t="s">
        <v>5362</v>
      </c>
      <c r="AA115" s="1884" t="s">
        <v>5363</v>
      </c>
      <c r="AB115" s="1884" t="s">
        <v>91</v>
      </c>
      <c r="AC115" s="1884" t="s">
        <v>91</v>
      </c>
      <c r="AD115" s="1884" t="s">
        <v>91</v>
      </c>
      <c r="AE115" s="1884" t="s">
        <v>91</v>
      </c>
      <c r="AF115" s="1884" t="s">
        <v>91</v>
      </c>
      <c r="AG115" s="1884" t="s">
        <v>5364</v>
      </c>
      <c r="AI115" s="1884" t="s">
        <v>4834</v>
      </c>
      <c r="AJ115" s="1884" t="s">
        <v>91</v>
      </c>
      <c r="AK115" s="1884" t="s">
        <v>5596</v>
      </c>
      <c r="AL115" s="1884" t="s">
        <v>5597</v>
      </c>
      <c r="AM115" s="1884" t="s">
        <v>5598</v>
      </c>
      <c r="AN115" s="1884" t="s">
        <v>5599</v>
      </c>
      <c r="AO115" s="1884" t="s">
        <v>5600</v>
      </c>
      <c r="AP115" s="1884" t="s">
        <v>5601</v>
      </c>
      <c r="AQ115" s="1884" t="s">
        <v>5602</v>
      </c>
      <c r="AR115" s="1884" t="s">
        <v>5603</v>
      </c>
      <c r="AS115" s="1884" t="s">
        <v>91</v>
      </c>
    </row>
    <row r="116" spans="1:45" x14ac:dyDescent="0.3">
      <c r="A116" s="1884" t="s">
        <v>4835</v>
      </c>
      <c r="B116" s="1884" t="s">
        <v>4836</v>
      </c>
      <c r="C116" s="1884" t="s">
        <v>4837</v>
      </c>
      <c r="D116" s="1884" t="s">
        <v>4838</v>
      </c>
      <c r="E116" s="1884" t="s">
        <v>4839</v>
      </c>
      <c r="F116" s="1884" t="s">
        <v>91</v>
      </c>
      <c r="G116" s="1884" t="s">
        <v>91</v>
      </c>
      <c r="H116" s="1884" t="s">
        <v>91</v>
      </c>
      <c r="I116" s="1884" t="s">
        <v>4795</v>
      </c>
      <c r="J116" s="1884" t="s">
        <v>4840</v>
      </c>
      <c r="L116" s="1884" t="s">
        <v>5431</v>
      </c>
      <c r="M116" s="1884" t="s">
        <v>91</v>
      </c>
      <c r="N116" s="1884" t="s">
        <v>5432</v>
      </c>
      <c r="O116" s="1884" t="s">
        <v>5433</v>
      </c>
      <c r="P116" s="1884" t="s">
        <v>5433</v>
      </c>
      <c r="Q116" s="1884" t="s">
        <v>5434</v>
      </c>
      <c r="R116" s="1884" t="s">
        <v>5435</v>
      </c>
      <c r="S116" s="1884" t="s">
        <v>5436</v>
      </c>
      <c r="T116" s="1884" t="s">
        <v>91</v>
      </c>
      <c r="U116" s="1884" t="s">
        <v>91</v>
      </c>
      <c r="V116" s="1884" t="s">
        <v>91</v>
      </c>
      <c r="W116" s="1884" t="s">
        <v>91</v>
      </c>
      <c r="X116" s="1884" t="s">
        <v>91</v>
      </c>
      <c r="Y116" s="1884" t="s">
        <v>5437</v>
      </c>
      <c r="Z116" s="1884" t="s">
        <v>5438</v>
      </c>
      <c r="AA116" s="1884" t="s">
        <v>5439</v>
      </c>
      <c r="AB116" s="1884" t="s">
        <v>91</v>
      </c>
      <c r="AC116" s="1884" t="s">
        <v>91</v>
      </c>
      <c r="AD116" s="1884" t="s">
        <v>91</v>
      </c>
      <c r="AE116" s="1884" t="s">
        <v>91</v>
      </c>
      <c r="AF116" s="1884" t="s">
        <v>91</v>
      </c>
      <c r="AG116" s="1884" t="s">
        <v>5440</v>
      </c>
      <c r="AI116" s="1884" t="s">
        <v>4840</v>
      </c>
      <c r="AJ116" s="1884" t="s">
        <v>91</v>
      </c>
      <c r="AK116" s="1884" t="s">
        <v>5612</v>
      </c>
      <c r="AL116" s="1884" t="s">
        <v>5613</v>
      </c>
      <c r="AM116" s="1884" t="s">
        <v>5676</v>
      </c>
      <c r="AN116" s="1884" t="s">
        <v>5599</v>
      </c>
      <c r="AO116" s="1884" t="s">
        <v>5600</v>
      </c>
      <c r="AP116" s="1884" t="s">
        <v>91</v>
      </c>
      <c r="AQ116" s="1884" t="s">
        <v>91</v>
      </c>
      <c r="AR116" s="1884" t="s">
        <v>91</v>
      </c>
      <c r="AS116" s="1884" t="s">
        <v>91</v>
      </c>
    </row>
    <row r="117" spans="1:45" x14ac:dyDescent="0.3">
      <c r="A117" s="1884" t="s">
        <v>4841</v>
      </c>
      <c r="B117" s="1884" t="s">
        <v>4570</v>
      </c>
      <c r="C117" s="1884" t="s">
        <v>4557</v>
      </c>
      <c r="D117" s="1884" t="s">
        <v>4624</v>
      </c>
      <c r="E117" s="1884" t="s">
        <v>4557</v>
      </c>
      <c r="F117" s="1884" t="s">
        <v>91</v>
      </c>
      <c r="G117" s="1884" t="s">
        <v>91</v>
      </c>
      <c r="H117" s="1884" t="s">
        <v>91</v>
      </c>
      <c r="I117" s="1884" t="s">
        <v>91</v>
      </c>
      <c r="J117" s="1884" t="s">
        <v>4842</v>
      </c>
      <c r="L117" s="1884" t="s">
        <v>5400</v>
      </c>
      <c r="M117" s="1884" t="s">
        <v>5401</v>
      </c>
      <c r="N117" s="1884" t="s">
        <v>5402</v>
      </c>
      <c r="O117" s="1884" t="s">
        <v>5403</v>
      </c>
      <c r="P117" s="1884" t="s">
        <v>5441</v>
      </c>
      <c r="Q117" s="1884" t="s">
        <v>5404</v>
      </c>
      <c r="R117" s="1884" t="s">
        <v>5405</v>
      </c>
      <c r="S117" s="1884" t="s">
        <v>5406</v>
      </c>
      <c r="T117" s="1884" t="s">
        <v>91</v>
      </c>
      <c r="U117" s="1884" t="s">
        <v>5407</v>
      </c>
      <c r="V117" s="1884" t="s">
        <v>91</v>
      </c>
      <c r="W117" s="1884" t="s">
        <v>5408</v>
      </c>
      <c r="X117" s="1884" t="s">
        <v>5409</v>
      </c>
      <c r="Y117" s="1884" t="s">
        <v>5410</v>
      </c>
      <c r="Z117" s="1884" t="s">
        <v>5411</v>
      </c>
      <c r="AA117" s="1884" t="s">
        <v>5412</v>
      </c>
      <c r="AB117" s="1884" t="s">
        <v>91</v>
      </c>
      <c r="AC117" s="1884" t="s">
        <v>91</v>
      </c>
      <c r="AD117" s="1884" t="s">
        <v>91</v>
      </c>
      <c r="AE117" s="1884" t="s">
        <v>91</v>
      </c>
      <c r="AF117" s="1884" t="s">
        <v>91</v>
      </c>
      <c r="AG117" s="1884" t="s">
        <v>5413</v>
      </c>
      <c r="AI117" s="1884" t="s">
        <v>4842</v>
      </c>
      <c r="AJ117" s="1884" t="s">
        <v>91</v>
      </c>
      <c r="AK117" s="1884" t="s">
        <v>91</v>
      </c>
      <c r="AL117" s="1884" t="s">
        <v>5597</v>
      </c>
      <c r="AM117" s="1884" t="s">
        <v>5598</v>
      </c>
      <c r="AN117" s="1884" t="s">
        <v>5599</v>
      </c>
      <c r="AO117" s="1884" t="s">
        <v>5600</v>
      </c>
      <c r="AP117" s="1884" t="s">
        <v>5601</v>
      </c>
      <c r="AQ117" s="1884" t="s">
        <v>5602</v>
      </c>
      <c r="AR117" s="1884" t="s">
        <v>5603</v>
      </c>
      <c r="AS117" s="1884" t="s">
        <v>91</v>
      </c>
    </row>
    <row r="118" spans="1:45" x14ac:dyDescent="0.3">
      <c r="A118" s="1884" t="s">
        <v>4569</v>
      </c>
      <c r="B118" s="1884" t="s">
        <v>4570</v>
      </c>
      <c r="C118" s="1884" t="s">
        <v>4571</v>
      </c>
      <c r="D118" s="1884" t="s">
        <v>4557</v>
      </c>
      <c r="E118" s="1884" t="s">
        <v>91</v>
      </c>
      <c r="F118" s="1884" t="s">
        <v>4572</v>
      </c>
      <c r="G118" s="1884" t="s">
        <v>3472</v>
      </c>
      <c r="H118" s="1884" t="s">
        <v>4843</v>
      </c>
      <c r="I118" s="1884" t="s">
        <v>91</v>
      </c>
      <c r="J118" s="1884" t="s">
        <v>4844</v>
      </c>
      <c r="L118" s="1884" t="s">
        <v>5350</v>
      </c>
      <c r="M118" s="1884" t="s">
        <v>5351</v>
      </c>
      <c r="N118" s="1884" t="s">
        <v>5415</v>
      </c>
      <c r="O118" s="1884" t="s">
        <v>5353</v>
      </c>
      <c r="P118" s="1884" t="s">
        <v>5354</v>
      </c>
      <c r="Q118" s="1884" t="s">
        <v>5355</v>
      </c>
      <c r="R118" s="1884" t="s">
        <v>5356</v>
      </c>
      <c r="S118" s="1884" t="s">
        <v>5357</v>
      </c>
      <c r="T118" s="1884" t="s">
        <v>91</v>
      </c>
      <c r="U118" s="1884" t="s">
        <v>5358</v>
      </c>
      <c r="V118" s="1884" t="s">
        <v>91</v>
      </c>
      <c r="W118" s="1884" t="s">
        <v>5359</v>
      </c>
      <c r="X118" s="1884" t="s">
        <v>5360</v>
      </c>
      <c r="Y118" s="1884" t="s">
        <v>5361</v>
      </c>
      <c r="Z118" s="1884" t="s">
        <v>5362</v>
      </c>
      <c r="AA118" s="1884" t="s">
        <v>5363</v>
      </c>
      <c r="AB118" s="1884" t="s">
        <v>91</v>
      </c>
      <c r="AC118" s="1884" t="s">
        <v>91</v>
      </c>
      <c r="AD118" s="1884" t="s">
        <v>91</v>
      </c>
      <c r="AE118" s="1884" t="s">
        <v>91</v>
      </c>
      <c r="AF118" s="1884" t="s">
        <v>91</v>
      </c>
      <c r="AG118" s="1884" t="s">
        <v>5364</v>
      </c>
      <c r="AI118" s="1884" t="s">
        <v>4844</v>
      </c>
      <c r="AJ118" s="1884" t="s">
        <v>91</v>
      </c>
      <c r="AK118" s="1884" t="s">
        <v>5596</v>
      </c>
      <c r="AL118" s="1884" t="s">
        <v>5597</v>
      </c>
      <c r="AM118" s="1884" t="s">
        <v>5598</v>
      </c>
      <c r="AN118" s="1884" t="s">
        <v>5599</v>
      </c>
      <c r="AO118" s="1884" t="s">
        <v>5600</v>
      </c>
      <c r="AP118" s="1884" t="s">
        <v>5601</v>
      </c>
      <c r="AQ118" s="1884" t="s">
        <v>5602</v>
      </c>
      <c r="AR118" s="1884" t="s">
        <v>5603</v>
      </c>
      <c r="AS118" s="1884" t="s">
        <v>91</v>
      </c>
    </row>
    <row r="119" spans="1:45" x14ac:dyDescent="0.3">
      <c r="A119" s="1884" t="s">
        <v>4569</v>
      </c>
      <c r="B119" s="1884" t="s">
        <v>4570</v>
      </c>
      <c r="C119" s="1884" t="s">
        <v>4571</v>
      </c>
      <c r="D119" s="1884" t="s">
        <v>4557</v>
      </c>
      <c r="E119" s="1884" t="s">
        <v>91</v>
      </c>
      <c r="F119" s="1884" t="s">
        <v>4572</v>
      </c>
      <c r="G119" s="1884" t="s">
        <v>3472</v>
      </c>
      <c r="H119" s="1884" t="s">
        <v>4845</v>
      </c>
      <c r="I119" s="1884" t="s">
        <v>91</v>
      </c>
      <c r="J119" s="1884" t="s">
        <v>4846</v>
      </c>
      <c r="L119" s="1884" t="s">
        <v>5350</v>
      </c>
      <c r="M119" s="1884" t="s">
        <v>5351</v>
      </c>
      <c r="N119" s="1884" t="s">
        <v>5352</v>
      </c>
      <c r="O119" s="1884" t="s">
        <v>5353</v>
      </c>
      <c r="P119" s="1884" t="s">
        <v>5354</v>
      </c>
      <c r="Q119" s="1884" t="s">
        <v>5355</v>
      </c>
      <c r="R119" s="1884" t="s">
        <v>5356</v>
      </c>
      <c r="S119" s="1884" t="s">
        <v>5357</v>
      </c>
      <c r="T119" s="1884" t="s">
        <v>91</v>
      </c>
      <c r="U119" s="1884" t="s">
        <v>5358</v>
      </c>
      <c r="V119" s="1884" t="s">
        <v>91</v>
      </c>
      <c r="W119" s="1884" t="s">
        <v>5359</v>
      </c>
      <c r="X119" s="1884" t="s">
        <v>5360</v>
      </c>
      <c r="Y119" s="1884" t="s">
        <v>5361</v>
      </c>
      <c r="Z119" s="1884" t="s">
        <v>5362</v>
      </c>
      <c r="AA119" s="1884" t="s">
        <v>5363</v>
      </c>
      <c r="AB119" s="1884" t="s">
        <v>91</v>
      </c>
      <c r="AC119" s="1884" t="s">
        <v>91</v>
      </c>
      <c r="AD119" s="1884" t="s">
        <v>91</v>
      </c>
      <c r="AE119" s="1884" t="s">
        <v>91</v>
      </c>
      <c r="AF119" s="1884" t="s">
        <v>91</v>
      </c>
      <c r="AG119" s="1884" t="s">
        <v>5364</v>
      </c>
      <c r="AI119" s="1884" t="s">
        <v>4846</v>
      </c>
      <c r="AJ119" s="1884" t="s">
        <v>91</v>
      </c>
      <c r="AK119" s="1884" t="s">
        <v>5596</v>
      </c>
      <c r="AL119" s="1884" t="s">
        <v>5597</v>
      </c>
      <c r="AM119" s="1884" t="s">
        <v>5598</v>
      </c>
      <c r="AN119" s="1884" t="s">
        <v>5599</v>
      </c>
      <c r="AO119" s="1884" t="s">
        <v>5600</v>
      </c>
      <c r="AP119" s="1884" t="s">
        <v>5601</v>
      </c>
      <c r="AQ119" s="1884" t="s">
        <v>5602</v>
      </c>
      <c r="AR119" s="1884" t="s">
        <v>5603</v>
      </c>
      <c r="AS119" s="1884" t="s">
        <v>91</v>
      </c>
    </row>
    <row r="120" spans="1:45" x14ac:dyDescent="0.3">
      <c r="A120" s="1884" t="s">
        <v>4847</v>
      </c>
      <c r="B120" s="1884" t="s">
        <v>4848</v>
      </c>
      <c r="C120" s="1884" t="s">
        <v>4758</v>
      </c>
      <c r="D120" s="1884" t="s">
        <v>4849</v>
      </c>
      <c r="E120" s="1884" t="s">
        <v>4596</v>
      </c>
      <c r="F120" s="1884" t="s">
        <v>91</v>
      </c>
      <c r="G120" s="1884" t="s">
        <v>91</v>
      </c>
      <c r="H120" s="1884" t="s">
        <v>91</v>
      </c>
      <c r="I120" s="1884" t="s">
        <v>91</v>
      </c>
      <c r="J120" s="1884" t="s">
        <v>3647</v>
      </c>
      <c r="L120" s="1884" t="s">
        <v>5442</v>
      </c>
      <c r="M120" s="1884" t="s">
        <v>5443</v>
      </c>
      <c r="N120" s="1884" t="s">
        <v>5444</v>
      </c>
      <c r="O120" s="1884" t="s">
        <v>5445</v>
      </c>
      <c r="P120" s="1884" t="s">
        <v>91</v>
      </c>
      <c r="Q120" s="1884" t="s">
        <v>5446</v>
      </c>
      <c r="R120" s="1884" t="s">
        <v>5447</v>
      </c>
      <c r="S120" s="1884" t="s">
        <v>5448</v>
      </c>
      <c r="T120" s="1884" t="s">
        <v>91</v>
      </c>
      <c r="U120" s="1884" t="s">
        <v>5449</v>
      </c>
      <c r="V120" s="1884" t="s">
        <v>91</v>
      </c>
      <c r="W120" s="1884" t="s">
        <v>5450</v>
      </c>
      <c r="X120" s="1884" t="s">
        <v>5451</v>
      </c>
      <c r="Y120" s="1884" t="s">
        <v>5452</v>
      </c>
      <c r="Z120" s="1884" t="s">
        <v>5453</v>
      </c>
      <c r="AA120" s="1884" t="s">
        <v>5454</v>
      </c>
      <c r="AB120" s="1884" t="s">
        <v>91</v>
      </c>
      <c r="AC120" s="1884" t="s">
        <v>91</v>
      </c>
      <c r="AD120" s="1884" t="s">
        <v>91</v>
      </c>
      <c r="AE120" s="1884" t="s">
        <v>91</v>
      </c>
      <c r="AF120" s="1884" t="s">
        <v>91</v>
      </c>
      <c r="AG120" s="1884" t="s">
        <v>5455</v>
      </c>
      <c r="AI120" s="1884" t="s">
        <v>3647</v>
      </c>
      <c r="AJ120" s="1884" t="s">
        <v>91</v>
      </c>
      <c r="AK120" s="1884" t="s">
        <v>5677</v>
      </c>
      <c r="AL120" s="1884" t="s">
        <v>5678</v>
      </c>
      <c r="AM120" s="1884" t="s">
        <v>5679</v>
      </c>
      <c r="AN120" s="1884" t="s">
        <v>5599</v>
      </c>
      <c r="AO120" s="1884" t="s">
        <v>5680</v>
      </c>
      <c r="AP120" s="1884" t="s">
        <v>5681</v>
      </c>
      <c r="AQ120" s="1884" t="s">
        <v>5682</v>
      </c>
      <c r="AR120" s="1884" t="s">
        <v>5683</v>
      </c>
      <c r="AS120" s="1884" t="s">
        <v>91</v>
      </c>
    </row>
    <row r="121" spans="1:45" x14ac:dyDescent="0.3">
      <c r="A121" s="1884" t="s">
        <v>4569</v>
      </c>
      <c r="B121" s="1884" t="s">
        <v>4570</v>
      </c>
      <c r="C121" s="1884" t="s">
        <v>4571</v>
      </c>
      <c r="D121" s="1884" t="s">
        <v>4557</v>
      </c>
      <c r="E121" s="1884" t="s">
        <v>91</v>
      </c>
      <c r="F121" s="1884" t="s">
        <v>4572</v>
      </c>
      <c r="G121" s="1884" t="s">
        <v>3472</v>
      </c>
      <c r="H121" s="1884" t="s">
        <v>4850</v>
      </c>
      <c r="I121" s="1884" t="s">
        <v>91</v>
      </c>
      <c r="J121" s="1884" t="s">
        <v>3651</v>
      </c>
      <c r="L121" s="1884" t="s">
        <v>5350</v>
      </c>
      <c r="M121" s="1884" t="s">
        <v>5351</v>
      </c>
      <c r="N121" s="1884" t="s">
        <v>5352</v>
      </c>
      <c r="O121" s="1884" t="s">
        <v>5353</v>
      </c>
      <c r="P121" s="1884" t="s">
        <v>5354</v>
      </c>
      <c r="Q121" s="1884" t="s">
        <v>5355</v>
      </c>
      <c r="R121" s="1884" t="s">
        <v>5356</v>
      </c>
      <c r="S121" s="1884" t="s">
        <v>5357</v>
      </c>
      <c r="T121" s="1884" t="s">
        <v>91</v>
      </c>
      <c r="U121" s="1884" t="s">
        <v>5358</v>
      </c>
      <c r="V121" s="1884" t="s">
        <v>91</v>
      </c>
      <c r="W121" s="1884" t="s">
        <v>5359</v>
      </c>
      <c r="X121" s="1884" t="s">
        <v>5360</v>
      </c>
      <c r="Y121" s="1884" t="s">
        <v>5361</v>
      </c>
      <c r="Z121" s="1884" t="s">
        <v>5362</v>
      </c>
      <c r="AA121" s="1884" t="s">
        <v>5363</v>
      </c>
      <c r="AB121" s="1884" t="s">
        <v>91</v>
      </c>
      <c r="AC121" s="1884" t="s">
        <v>91</v>
      </c>
      <c r="AD121" s="1884" t="s">
        <v>91</v>
      </c>
      <c r="AE121" s="1884" t="s">
        <v>91</v>
      </c>
      <c r="AF121" s="1884" t="s">
        <v>91</v>
      </c>
      <c r="AG121" s="1884" t="s">
        <v>5364</v>
      </c>
      <c r="AI121" s="1884" t="s">
        <v>3651</v>
      </c>
      <c r="AJ121" s="1884" t="s">
        <v>91</v>
      </c>
      <c r="AK121" s="1884" t="s">
        <v>5596</v>
      </c>
      <c r="AL121" s="1884" t="s">
        <v>5597</v>
      </c>
      <c r="AM121" s="1884" t="s">
        <v>5598</v>
      </c>
      <c r="AN121" s="1884" t="s">
        <v>5599</v>
      </c>
      <c r="AO121" s="1884" t="s">
        <v>5600</v>
      </c>
      <c r="AP121" s="1884" t="s">
        <v>5601</v>
      </c>
      <c r="AQ121" s="1884" t="s">
        <v>5602</v>
      </c>
      <c r="AR121" s="1884" t="s">
        <v>5603</v>
      </c>
      <c r="AS121" s="1884" t="s">
        <v>91</v>
      </c>
    </row>
    <row r="122" spans="1:45" x14ac:dyDescent="0.3">
      <c r="A122" s="1884" t="s">
        <v>4714</v>
      </c>
      <c r="B122" s="1884" t="s">
        <v>4554</v>
      </c>
      <c r="C122" s="1884" t="s">
        <v>4556</v>
      </c>
      <c r="D122" s="1884" t="s">
        <v>4557</v>
      </c>
      <c r="E122" s="1884" t="s">
        <v>91</v>
      </c>
      <c r="F122" s="1884" t="s">
        <v>4588</v>
      </c>
      <c r="G122" s="1884" t="s">
        <v>3472</v>
      </c>
      <c r="H122" s="1884" t="s">
        <v>4851</v>
      </c>
      <c r="I122" s="1884" t="s">
        <v>91</v>
      </c>
      <c r="J122" s="1884" t="s">
        <v>3655</v>
      </c>
      <c r="L122" s="1884" t="s">
        <v>4907</v>
      </c>
      <c r="M122" s="1884" t="s">
        <v>4908</v>
      </c>
      <c r="N122" s="1884" t="s">
        <v>4909</v>
      </c>
      <c r="O122" s="1884" t="s">
        <v>4910</v>
      </c>
      <c r="P122" s="1884" t="s">
        <v>5366</v>
      </c>
      <c r="Q122" s="1884" t="s">
        <v>4912</v>
      </c>
      <c r="R122" s="1884" t="s">
        <v>4913</v>
      </c>
      <c r="S122" s="1884" t="s">
        <v>4914</v>
      </c>
      <c r="T122" s="1884" t="s">
        <v>91</v>
      </c>
      <c r="U122" s="1884" t="s">
        <v>4915</v>
      </c>
      <c r="V122" s="1884" t="s">
        <v>91</v>
      </c>
      <c r="W122" s="1884" t="s">
        <v>5399</v>
      </c>
      <c r="X122" s="1884" t="s">
        <v>4917</v>
      </c>
      <c r="Y122" s="1884" t="s">
        <v>4918</v>
      </c>
      <c r="Z122" s="1884" t="s">
        <v>4919</v>
      </c>
      <c r="AA122" s="1884" t="s">
        <v>4920</v>
      </c>
      <c r="AB122" s="1884" t="s">
        <v>91</v>
      </c>
      <c r="AC122" s="1884" t="s">
        <v>91</v>
      </c>
      <c r="AD122" s="1884" t="s">
        <v>91</v>
      </c>
      <c r="AE122" s="1884" t="s">
        <v>91</v>
      </c>
      <c r="AF122" s="1884" t="s">
        <v>4953</v>
      </c>
      <c r="AG122" s="1884" t="s">
        <v>5349</v>
      </c>
      <c r="AI122" s="1884" t="s">
        <v>3655</v>
      </c>
      <c r="AJ122" s="1884" t="s">
        <v>91</v>
      </c>
      <c r="AK122" s="1884" t="s">
        <v>5576</v>
      </c>
      <c r="AL122" s="1884" t="s">
        <v>5577</v>
      </c>
      <c r="AM122" s="1884" t="s">
        <v>5578</v>
      </c>
      <c r="AN122" s="1884" t="s">
        <v>5579</v>
      </c>
      <c r="AO122" s="1884" t="s">
        <v>5580</v>
      </c>
      <c r="AP122" s="1884" t="s">
        <v>4567</v>
      </c>
      <c r="AQ122" s="1884" t="s">
        <v>91</v>
      </c>
      <c r="AR122" s="1884" t="s">
        <v>91</v>
      </c>
      <c r="AS122" s="1884" t="s">
        <v>91</v>
      </c>
    </row>
    <row r="123" spans="1:45" x14ac:dyDescent="0.3">
      <c r="A123" s="1884" t="s">
        <v>4852</v>
      </c>
      <c r="B123" s="1884" t="s">
        <v>4853</v>
      </c>
      <c r="C123" s="1884" t="s">
        <v>4854</v>
      </c>
      <c r="D123" s="1884" t="s">
        <v>91</v>
      </c>
      <c r="E123" s="1884" t="s">
        <v>91</v>
      </c>
      <c r="F123" s="1884" t="s">
        <v>91</v>
      </c>
      <c r="G123" s="1884" t="s">
        <v>91</v>
      </c>
      <c r="H123" s="1884" t="s">
        <v>91</v>
      </c>
      <c r="I123" s="1884" t="s">
        <v>4795</v>
      </c>
      <c r="J123" s="1884" t="s">
        <v>3659</v>
      </c>
      <c r="L123" s="1884" t="s">
        <v>5456</v>
      </c>
      <c r="M123" s="1884" t="s">
        <v>5457</v>
      </c>
      <c r="N123" s="1884" t="s">
        <v>5458</v>
      </c>
      <c r="O123" s="1884" t="s">
        <v>5459</v>
      </c>
      <c r="P123" s="1884" t="s">
        <v>5460</v>
      </c>
      <c r="Q123" s="1884" t="s">
        <v>5461</v>
      </c>
      <c r="R123" s="1884" t="s">
        <v>5462</v>
      </c>
      <c r="S123" s="1884" t="s">
        <v>5463</v>
      </c>
      <c r="T123" s="1884" t="s">
        <v>91</v>
      </c>
      <c r="U123" s="1884" t="s">
        <v>91</v>
      </c>
      <c r="V123" s="1884" t="s">
        <v>91</v>
      </c>
      <c r="W123" s="1884" t="s">
        <v>91</v>
      </c>
      <c r="X123" s="1884" t="s">
        <v>5464</v>
      </c>
      <c r="Y123" s="1884" t="s">
        <v>5465</v>
      </c>
      <c r="Z123" s="1884" t="s">
        <v>5466</v>
      </c>
      <c r="AA123" s="1884" t="s">
        <v>5467</v>
      </c>
      <c r="AB123" s="1884" t="s">
        <v>91</v>
      </c>
      <c r="AC123" s="1884" t="s">
        <v>91</v>
      </c>
      <c r="AD123" s="1884" t="s">
        <v>91</v>
      </c>
      <c r="AE123" s="1884" t="s">
        <v>91</v>
      </c>
      <c r="AF123" s="1884" t="s">
        <v>4953</v>
      </c>
      <c r="AG123" s="1884" t="s">
        <v>5468</v>
      </c>
      <c r="AI123" s="1884" t="s">
        <v>3659</v>
      </c>
      <c r="AJ123" s="1884" t="s">
        <v>91</v>
      </c>
      <c r="AK123" s="1884" t="s">
        <v>91</v>
      </c>
      <c r="AL123" s="1884" t="s">
        <v>5684</v>
      </c>
      <c r="AM123" s="1884" t="s">
        <v>5685</v>
      </c>
      <c r="AN123" s="1884" t="s">
        <v>5686</v>
      </c>
      <c r="AO123" s="1884" t="s">
        <v>5687</v>
      </c>
      <c r="AP123" s="1884" t="s">
        <v>5688</v>
      </c>
      <c r="AQ123" s="1884" t="s">
        <v>91</v>
      </c>
      <c r="AR123" s="1884" t="s">
        <v>91</v>
      </c>
      <c r="AS123" s="1884" t="s">
        <v>91</v>
      </c>
    </row>
    <row r="124" spans="1:45" x14ac:dyDescent="0.3">
      <c r="A124" s="1884" t="s">
        <v>4855</v>
      </c>
      <c r="B124" s="1884" t="s">
        <v>4856</v>
      </c>
      <c r="C124" s="1884" t="s">
        <v>4557</v>
      </c>
      <c r="D124" s="1884" t="s">
        <v>91</v>
      </c>
      <c r="E124" s="1884" t="s">
        <v>91</v>
      </c>
      <c r="F124" s="1884" t="s">
        <v>91</v>
      </c>
      <c r="G124" s="1884" t="s">
        <v>91</v>
      </c>
      <c r="H124" s="1884" t="s">
        <v>91</v>
      </c>
      <c r="I124" s="1884" t="s">
        <v>91</v>
      </c>
      <c r="J124" s="1884" t="s">
        <v>3663</v>
      </c>
      <c r="L124" s="1884" t="s">
        <v>5469</v>
      </c>
      <c r="M124" s="1884" t="s">
        <v>5470</v>
      </c>
      <c r="N124" s="1884" t="s">
        <v>5471</v>
      </c>
      <c r="O124" s="1884" t="s">
        <v>5472</v>
      </c>
      <c r="P124" s="1884" t="s">
        <v>5473</v>
      </c>
      <c r="Q124" s="1884" t="s">
        <v>5474</v>
      </c>
      <c r="R124" s="1884" t="s">
        <v>5475</v>
      </c>
      <c r="S124" s="1884" t="s">
        <v>5476</v>
      </c>
      <c r="T124" s="1884" t="s">
        <v>91</v>
      </c>
      <c r="U124" s="1884" t="s">
        <v>5477</v>
      </c>
      <c r="V124" s="1884" t="s">
        <v>91</v>
      </c>
      <c r="W124" s="1884" t="s">
        <v>5478</v>
      </c>
      <c r="X124" s="1884" t="s">
        <v>5479</v>
      </c>
      <c r="Y124" s="1884" t="s">
        <v>5480</v>
      </c>
      <c r="Z124" s="1884" t="s">
        <v>5481</v>
      </c>
      <c r="AA124" s="1884" t="s">
        <v>5482</v>
      </c>
      <c r="AB124" s="1884" t="s">
        <v>91</v>
      </c>
      <c r="AC124" s="1884" t="s">
        <v>91</v>
      </c>
      <c r="AD124" s="1884" t="s">
        <v>91</v>
      </c>
      <c r="AE124" s="1884" t="s">
        <v>91</v>
      </c>
      <c r="AF124" s="1884" t="s">
        <v>4953</v>
      </c>
      <c r="AG124" s="1884" t="s">
        <v>5483</v>
      </c>
      <c r="AI124" s="1884" t="s">
        <v>3663</v>
      </c>
      <c r="AJ124" s="1884" t="s">
        <v>91</v>
      </c>
      <c r="AK124" s="1884" t="s">
        <v>5630</v>
      </c>
      <c r="AL124" s="1884" t="s">
        <v>5631</v>
      </c>
      <c r="AM124" s="1884" t="s">
        <v>5590</v>
      </c>
      <c r="AN124" s="1884" t="s">
        <v>5591</v>
      </c>
      <c r="AO124" s="1884" t="s">
        <v>5592</v>
      </c>
      <c r="AP124" s="1884" t="s">
        <v>5689</v>
      </c>
      <c r="AQ124" s="1884" t="s">
        <v>5690</v>
      </c>
      <c r="AR124" s="1884" t="s">
        <v>5691</v>
      </c>
      <c r="AS124" s="1884" t="s">
        <v>91</v>
      </c>
    </row>
    <row r="125" spans="1:45" x14ac:dyDescent="0.3">
      <c r="A125" s="1884" t="s">
        <v>4857</v>
      </c>
      <c r="B125" s="1884" t="s">
        <v>4561</v>
      </c>
      <c r="C125" s="1884" t="s">
        <v>4679</v>
      </c>
      <c r="D125" s="1884" t="s">
        <v>4560</v>
      </c>
      <c r="E125" s="1884" t="s">
        <v>4858</v>
      </c>
      <c r="F125" s="1884" t="s">
        <v>91</v>
      </c>
      <c r="G125" s="1884" t="s">
        <v>91</v>
      </c>
      <c r="H125" s="1884" t="s">
        <v>91</v>
      </c>
      <c r="I125" s="1884" t="s">
        <v>91</v>
      </c>
      <c r="J125" s="1884" t="s">
        <v>3666</v>
      </c>
      <c r="L125" s="1884" t="s">
        <v>5369</v>
      </c>
      <c r="M125" s="1884" t="s">
        <v>5370</v>
      </c>
      <c r="N125" s="1884" t="s">
        <v>5371</v>
      </c>
      <c r="O125" s="1884" t="s">
        <v>5372</v>
      </c>
      <c r="P125" s="1884" t="s">
        <v>5373</v>
      </c>
      <c r="Q125" s="1884" t="s">
        <v>5374</v>
      </c>
      <c r="R125" s="1884" t="s">
        <v>5375</v>
      </c>
      <c r="S125" s="1884" t="s">
        <v>5376</v>
      </c>
      <c r="T125" s="1884" t="s">
        <v>91</v>
      </c>
      <c r="U125" s="1884" t="s">
        <v>5377</v>
      </c>
      <c r="V125" s="1884" t="s">
        <v>91</v>
      </c>
      <c r="W125" s="1884" t="s">
        <v>5378</v>
      </c>
      <c r="X125" s="1884" t="s">
        <v>5379</v>
      </c>
      <c r="Y125" s="1884" t="s">
        <v>5380</v>
      </c>
      <c r="Z125" s="1884" t="s">
        <v>5381</v>
      </c>
      <c r="AA125" s="1884" t="s">
        <v>5382</v>
      </c>
      <c r="AB125" s="1884" t="s">
        <v>91</v>
      </c>
      <c r="AC125" s="1884" t="s">
        <v>91</v>
      </c>
      <c r="AD125" s="1884" t="s">
        <v>91</v>
      </c>
      <c r="AE125" s="1884" t="s">
        <v>91</v>
      </c>
      <c r="AF125" s="1884" t="s">
        <v>91</v>
      </c>
      <c r="AG125" s="1884" t="s">
        <v>5385</v>
      </c>
      <c r="AI125" s="1884" t="s">
        <v>3666</v>
      </c>
      <c r="AJ125" s="1884" t="s">
        <v>91</v>
      </c>
      <c r="AK125" s="1884" t="s">
        <v>5650</v>
      </c>
      <c r="AL125" s="1884" t="s">
        <v>5651</v>
      </c>
      <c r="AM125" s="1884" t="s">
        <v>5583</v>
      </c>
      <c r="AN125" s="1884" t="s">
        <v>5584</v>
      </c>
      <c r="AO125" s="1884" t="s">
        <v>5585</v>
      </c>
      <c r="AP125" s="1884" t="s">
        <v>5586</v>
      </c>
      <c r="AQ125" s="1884" t="s">
        <v>5587</v>
      </c>
      <c r="AR125" s="1884" t="s">
        <v>5692</v>
      </c>
      <c r="AS125" s="1884" t="s">
        <v>91</v>
      </c>
    </row>
    <row r="126" spans="1:45" x14ac:dyDescent="0.3">
      <c r="A126" s="1884" t="s">
        <v>4859</v>
      </c>
      <c r="B126" s="1884" t="s">
        <v>4561</v>
      </c>
      <c r="C126" s="1884" t="s">
        <v>4860</v>
      </c>
      <c r="D126" s="1884" t="s">
        <v>4560</v>
      </c>
      <c r="E126" s="1884" t="s">
        <v>91</v>
      </c>
      <c r="F126" s="1884" t="s">
        <v>91</v>
      </c>
      <c r="G126" s="1884" t="s">
        <v>91</v>
      </c>
      <c r="H126" s="1884" t="s">
        <v>91</v>
      </c>
      <c r="I126" s="1884" t="s">
        <v>91</v>
      </c>
      <c r="J126" s="1884" t="s">
        <v>3670</v>
      </c>
      <c r="L126" s="1884" t="s">
        <v>5369</v>
      </c>
      <c r="M126" s="1884" t="s">
        <v>5370</v>
      </c>
      <c r="N126" s="1884" t="s">
        <v>5371</v>
      </c>
      <c r="O126" s="1884" t="s">
        <v>5372</v>
      </c>
      <c r="P126" s="1884" t="s">
        <v>5484</v>
      </c>
      <c r="Q126" s="1884" t="s">
        <v>5374</v>
      </c>
      <c r="R126" s="1884" t="s">
        <v>5375</v>
      </c>
      <c r="S126" s="1884" t="s">
        <v>5376</v>
      </c>
      <c r="T126" s="1884" t="s">
        <v>91</v>
      </c>
      <c r="U126" s="1884" t="s">
        <v>5377</v>
      </c>
      <c r="V126" s="1884" t="s">
        <v>91</v>
      </c>
      <c r="W126" s="1884" t="s">
        <v>5378</v>
      </c>
      <c r="X126" s="1884" t="s">
        <v>5379</v>
      </c>
      <c r="Y126" s="1884" t="s">
        <v>5380</v>
      </c>
      <c r="Z126" s="1884" t="s">
        <v>5381</v>
      </c>
      <c r="AA126" s="1884" t="s">
        <v>5382</v>
      </c>
      <c r="AB126" s="1884" t="s">
        <v>5485</v>
      </c>
      <c r="AC126" s="1884" t="s">
        <v>91</v>
      </c>
      <c r="AD126" s="1884" t="s">
        <v>91</v>
      </c>
      <c r="AE126" s="1884" t="s">
        <v>91</v>
      </c>
      <c r="AF126" s="1884" t="s">
        <v>91</v>
      </c>
      <c r="AG126" s="1884" t="s">
        <v>5385</v>
      </c>
      <c r="AI126" s="1884" t="s">
        <v>3670</v>
      </c>
      <c r="AJ126" s="1884" t="s">
        <v>91</v>
      </c>
      <c r="AK126" s="1884" t="s">
        <v>5650</v>
      </c>
      <c r="AL126" s="1884" t="s">
        <v>5651</v>
      </c>
      <c r="AM126" s="1884" t="s">
        <v>5583</v>
      </c>
      <c r="AN126" s="1884" t="s">
        <v>5584</v>
      </c>
      <c r="AO126" s="1884" t="s">
        <v>5585</v>
      </c>
      <c r="AP126" s="1884" t="s">
        <v>5586</v>
      </c>
      <c r="AQ126" s="1884" t="s">
        <v>5587</v>
      </c>
      <c r="AR126" s="1884" t="s">
        <v>91</v>
      </c>
      <c r="AS126" s="1884" t="s">
        <v>91</v>
      </c>
    </row>
    <row r="127" spans="1:45" x14ac:dyDescent="0.3">
      <c r="A127" s="1884" t="s">
        <v>4861</v>
      </c>
      <c r="B127" s="1884" t="s">
        <v>4561</v>
      </c>
      <c r="C127" s="1884" t="s">
        <v>4560</v>
      </c>
      <c r="D127" s="1884" t="s">
        <v>4617</v>
      </c>
      <c r="E127" s="1884" t="s">
        <v>91</v>
      </c>
      <c r="F127" s="1884" t="s">
        <v>91</v>
      </c>
      <c r="G127" s="1884" t="s">
        <v>91</v>
      </c>
      <c r="H127" s="1884" t="s">
        <v>91</v>
      </c>
      <c r="I127" s="1884" t="s">
        <v>91</v>
      </c>
      <c r="J127" s="1884" t="s">
        <v>4862</v>
      </c>
      <c r="L127" s="1884" t="s">
        <v>5369</v>
      </c>
      <c r="M127" s="1884" t="s">
        <v>5370</v>
      </c>
      <c r="N127" s="1884" t="s">
        <v>5371</v>
      </c>
      <c r="O127" s="1884" t="s">
        <v>5372</v>
      </c>
      <c r="P127" s="1884" t="s">
        <v>5484</v>
      </c>
      <c r="Q127" s="1884" t="s">
        <v>5374</v>
      </c>
      <c r="R127" s="1884" t="s">
        <v>5375</v>
      </c>
      <c r="S127" s="1884" t="s">
        <v>5376</v>
      </c>
      <c r="T127" s="1884" t="s">
        <v>91</v>
      </c>
      <c r="U127" s="1884" t="s">
        <v>5377</v>
      </c>
      <c r="V127" s="1884" t="s">
        <v>91</v>
      </c>
      <c r="W127" s="1884" t="s">
        <v>5378</v>
      </c>
      <c r="X127" s="1884" t="s">
        <v>5379</v>
      </c>
      <c r="Y127" s="1884" t="s">
        <v>5380</v>
      </c>
      <c r="Z127" s="1884" t="s">
        <v>5381</v>
      </c>
      <c r="AA127" s="1884" t="s">
        <v>5382</v>
      </c>
      <c r="AB127" s="1884" t="s">
        <v>91</v>
      </c>
      <c r="AC127" s="1884" t="s">
        <v>5486</v>
      </c>
      <c r="AD127" s="1884" t="s">
        <v>91</v>
      </c>
      <c r="AE127" s="1884" t="s">
        <v>91</v>
      </c>
      <c r="AF127" s="1884" t="s">
        <v>91</v>
      </c>
      <c r="AG127" s="1884" t="s">
        <v>5385</v>
      </c>
      <c r="AI127" s="1884" t="s">
        <v>4862</v>
      </c>
      <c r="AJ127" s="1884" t="s">
        <v>91</v>
      </c>
      <c r="AK127" s="1884" t="s">
        <v>5650</v>
      </c>
      <c r="AL127" s="1884" t="s">
        <v>5651</v>
      </c>
      <c r="AM127" s="1884" t="s">
        <v>5583</v>
      </c>
      <c r="AN127" s="1884" t="s">
        <v>5584</v>
      </c>
      <c r="AO127" s="1884" t="s">
        <v>5585</v>
      </c>
      <c r="AP127" s="1884" t="s">
        <v>5586</v>
      </c>
      <c r="AQ127" s="1884" t="s">
        <v>5587</v>
      </c>
      <c r="AR127" s="1884" t="s">
        <v>91</v>
      </c>
      <c r="AS127" s="1884" t="s">
        <v>91</v>
      </c>
    </row>
    <row r="128" spans="1:45" x14ac:dyDescent="0.3">
      <c r="A128" s="1884" t="s">
        <v>4760</v>
      </c>
      <c r="B128" s="1884" t="s">
        <v>4761</v>
      </c>
      <c r="C128" s="1884" t="s">
        <v>4762</v>
      </c>
      <c r="D128" s="1884" t="s">
        <v>91</v>
      </c>
      <c r="E128" s="1884" t="s">
        <v>91</v>
      </c>
      <c r="F128" s="1884" t="s">
        <v>4763</v>
      </c>
      <c r="G128" s="1884" t="s">
        <v>4652</v>
      </c>
      <c r="H128" s="1884" t="s">
        <v>4863</v>
      </c>
      <c r="I128" s="1884" t="s">
        <v>91</v>
      </c>
      <c r="J128" s="1884" t="s">
        <v>4864</v>
      </c>
      <c r="L128" s="1884" t="s">
        <v>5279</v>
      </c>
      <c r="M128" s="1884" t="s">
        <v>5280</v>
      </c>
      <c r="N128" s="1884" t="s">
        <v>5281</v>
      </c>
      <c r="O128" s="1884" t="s">
        <v>5282</v>
      </c>
      <c r="P128" s="1884" t="s">
        <v>5283</v>
      </c>
      <c r="Q128" s="1884" t="s">
        <v>5284</v>
      </c>
      <c r="R128" s="1884" t="s">
        <v>5285</v>
      </c>
      <c r="S128" s="1884" t="s">
        <v>5286</v>
      </c>
      <c r="T128" s="1884" t="s">
        <v>91</v>
      </c>
      <c r="U128" s="1884" t="s">
        <v>5287</v>
      </c>
      <c r="V128" s="1884" t="s">
        <v>91</v>
      </c>
      <c r="W128" s="1884" t="s">
        <v>5288</v>
      </c>
      <c r="X128" s="1884" t="s">
        <v>5289</v>
      </c>
      <c r="Y128" s="1884" t="s">
        <v>5290</v>
      </c>
      <c r="Z128" s="1884" t="s">
        <v>5291</v>
      </c>
      <c r="AA128" s="1884" t="s">
        <v>5292</v>
      </c>
      <c r="AB128" s="1884" t="s">
        <v>5013</v>
      </c>
      <c r="AC128" s="1884" t="s">
        <v>5293</v>
      </c>
      <c r="AD128" s="1884" t="s">
        <v>5294</v>
      </c>
      <c r="AE128" s="1884" t="s">
        <v>5295</v>
      </c>
      <c r="AF128" s="1884" t="s">
        <v>91</v>
      </c>
      <c r="AG128" s="1884" t="s">
        <v>5296</v>
      </c>
      <c r="AI128" s="1884" t="s">
        <v>4864</v>
      </c>
      <c r="AJ128" s="1884" t="s">
        <v>91</v>
      </c>
      <c r="AK128" s="1884" t="s">
        <v>91</v>
      </c>
      <c r="AL128" s="1884" t="s">
        <v>5651</v>
      </c>
      <c r="AM128" s="1884" t="s">
        <v>5583</v>
      </c>
      <c r="AN128" s="1884" t="s">
        <v>5584</v>
      </c>
      <c r="AO128" s="1884" t="s">
        <v>5585</v>
      </c>
      <c r="AP128" s="1884" t="s">
        <v>5586</v>
      </c>
      <c r="AQ128" s="1884" t="s">
        <v>5587</v>
      </c>
      <c r="AR128" s="1884" t="s">
        <v>91</v>
      </c>
      <c r="AS128" s="1884" t="s">
        <v>91</v>
      </c>
    </row>
    <row r="129" spans="1:45" x14ac:dyDescent="0.3">
      <c r="A129" s="1884" t="s">
        <v>4865</v>
      </c>
      <c r="B129" s="1884" t="s">
        <v>4866</v>
      </c>
      <c r="C129" s="1884" t="s">
        <v>4557</v>
      </c>
      <c r="D129" s="1884" t="s">
        <v>91</v>
      </c>
      <c r="E129" s="1884" t="s">
        <v>91</v>
      </c>
      <c r="F129" s="1884" t="s">
        <v>91</v>
      </c>
      <c r="G129" s="1884" t="s">
        <v>91</v>
      </c>
      <c r="H129" s="1884" t="s">
        <v>91</v>
      </c>
      <c r="I129" s="1884" t="s">
        <v>4795</v>
      </c>
      <c r="J129" s="1884" t="s">
        <v>4867</v>
      </c>
      <c r="L129" s="1884" t="s">
        <v>5487</v>
      </c>
      <c r="M129" s="1884" t="s">
        <v>5488</v>
      </c>
      <c r="N129" s="1884" t="s">
        <v>5489</v>
      </c>
      <c r="O129" s="1884" t="s">
        <v>5490</v>
      </c>
      <c r="P129" s="1884" t="s">
        <v>91</v>
      </c>
      <c r="Q129" s="1884" t="s">
        <v>5491</v>
      </c>
      <c r="R129" s="1884" t="s">
        <v>5492</v>
      </c>
      <c r="S129" s="1884" t="s">
        <v>5493</v>
      </c>
      <c r="T129" s="1884" t="s">
        <v>91</v>
      </c>
      <c r="U129" s="1884" t="s">
        <v>5494</v>
      </c>
      <c r="V129" s="1884" t="s">
        <v>5495</v>
      </c>
      <c r="W129" s="1884" t="s">
        <v>5496</v>
      </c>
      <c r="X129" s="1884" t="s">
        <v>5497</v>
      </c>
      <c r="Y129" s="1884" t="s">
        <v>5498</v>
      </c>
      <c r="Z129" s="1884" t="s">
        <v>5499</v>
      </c>
      <c r="AA129" s="1884" t="s">
        <v>5500</v>
      </c>
      <c r="AB129" s="1884" t="s">
        <v>91</v>
      </c>
      <c r="AC129" s="1884" t="s">
        <v>91</v>
      </c>
      <c r="AD129" s="1884" t="s">
        <v>91</v>
      </c>
      <c r="AE129" s="1884" t="s">
        <v>91</v>
      </c>
      <c r="AF129" s="1884" t="s">
        <v>4953</v>
      </c>
      <c r="AG129" s="1884" t="s">
        <v>5501</v>
      </c>
      <c r="AI129" s="1884" t="s">
        <v>4867</v>
      </c>
      <c r="AJ129" s="1884" t="s">
        <v>91</v>
      </c>
      <c r="AK129" s="1884" t="s">
        <v>5693</v>
      </c>
      <c r="AL129" s="1884" t="s">
        <v>5694</v>
      </c>
      <c r="AM129" s="1884" t="s">
        <v>5695</v>
      </c>
      <c r="AN129" s="1884" t="s">
        <v>5696</v>
      </c>
      <c r="AO129" s="1884" t="s">
        <v>5697</v>
      </c>
      <c r="AP129" s="1884" t="s">
        <v>5698</v>
      </c>
      <c r="AQ129" s="1884" t="s">
        <v>5699</v>
      </c>
      <c r="AR129" s="1884" t="s">
        <v>5700</v>
      </c>
      <c r="AS129" s="1884" t="s">
        <v>91</v>
      </c>
    </row>
    <row r="130" spans="1:45" x14ac:dyDescent="0.3">
      <c r="A130" s="1884" t="s">
        <v>4868</v>
      </c>
      <c r="B130" s="1884" t="s">
        <v>4869</v>
      </c>
      <c r="C130" s="1884" t="s">
        <v>4557</v>
      </c>
      <c r="D130" s="1884" t="s">
        <v>91</v>
      </c>
      <c r="E130" s="1884" t="s">
        <v>91</v>
      </c>
      <c r="F130" s="1884" t="s">
        <v>91</v>
      </c>
      <c r="G130" s="1884" t="s">
        <v>91</v>
      </c>
      <c r="H130" s="1884" t="s">
        <v>91</v>
      </c>
      <c r="I130" s="1884" t="s">
        <v>91</v>
      </c>
      <c r="J130" s="1884" t="s">
        <v>3673</v>
      </c>
      <c r="L130" s="1884" t="s">
        <v>5502</v>
      </c>
      <c r="M130" s="1884" t="s">
        <v>5503</v>
      </c>
      <c r="N130" s="1884" t="s">
        <v>5504</v>
      </c>
      <c r="O130" s="1884" t="s">
        <v>5505</v>
      </c>
      <c r="P130" s="1884" t="s">
        <v>5505</v>
      </c>
      <c r="Q130" s="1884" t="s">
        <v>5506</v>
      </c>
      <c r="R130" s="1884" t="s">
        <v>91</v>
      </c>
      <c r="S130" s="1884" t="s">
        <v>5507</v>
      </c>
      <c r="T130" s="1884" t="s">
        <v>91</v>
      </c>
      <c r="U130" s="1884" t="s">
        <v>5508</v>
      </c>
      <c r="V130" s="1884" t="s">
        <v>5509</v>
      </c>
      <c r="W130" s="1884" t="s">
        <v>5510</v>
      </c>
      <c r="X130" s="1884" t="s">
        <v>5511</v>
      </c>
      <c r="Y130" s="1884" t="s">
        <v>5512</v>
      </c>
      <c r="Z130" s="1884" t="s">
        <v>5513</v>
      </c>
      <c r="AA130" s="1884" t="s">
        <v>5514</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4714</v>
      </c>
      <c r="B131" s="1884" t="s">
        <v>4554</v>
      </c>
      <c r="C131" s="1884" t="s">
        <v>4556</v>
      </c>
      <c r="D131" s="1884" t="s">
        <v>4557</v>
      </c>
      <c r="E131" s="1884" t="s">
        <v>91</v>
      </c>
      <c r="F131" s="1884" t="s">
        <v>4588</v>
      </c>
      <c r="G131" s="1884" t="s">
        <v>3472</v>
      </c>
      <c r="H131" s="1884" t="s">
        <v>4870</v>
      </c>
      <c r="I131" s="1884" t="s">
        <v>91</v>
      </c>
      <c r="J131" s="1884" t="s">
        <v>3676</v>
      </c>
      <c r="L131" s="1884" t="s">
        <v>5335</v>
      </c>
      <c r="M131" s="1884" t="s">
        <v>5515</v>
      </c>
      <c r="N131" s="1884" t="s">
        <v>5516</v>
      </c>
      <c r="O131" s="1884" t="s">
        <v>5366</v>
      </c>
      <c r="P131" s="1884" t="s">
        <v>5366</v>
      </c>
      <c r="Q131" s="1884" t="s">
        <v>5517</v>
      </c>
      <c r="R131" s="1884" t="s">
        <v>5518</v>
      </c>
      <c r="S131" s="1884" t="s">
        <v>5414</v>
      </c>
      <c r="T131" s="1884" t="s">
        <v>91</v>
      </c>
      <c r="U131" s="1884" t="s">
        <v>5519</v>
      </c>
      <c r="V131" s="1884" t="s">
        <v>91</v>
      </c>
      <c r="W131" s="1884" t="s">
        <v>5367</v>
      </c>
      <c r="X131" s="1884" t="s">
        <v>5343</v>
      </c>
      <c r="Y131" s="1884" t="s">
        <v>5520</v>
      </c>
      <c r="Z131" s="1884" t="s">
        <v>5521</v>
      </c>
      <c r="AA131" s="1884" t="s">
        <v>5522</v>
      </c>
      <c r="AB131" s="1884" t="s">
        <v>91</v>
      </c>
      <c r="AC131" s="1884" t="s">
        <v>5523</v>
      </c>
      <c r="AD131" s="1884" t="s">
        <v>91</v>
      </c>
      <c r="AE131" s="1884" t="s">
        <v>91</v>
      </c>
      <c r="AF131" s="1884" t="s">
        <v>91</v>
      </c>
      <c r="AG131" s="1884" t="s">
        <v>5368</v>
      </c>
      <c r="AI131" s="1884" t="s">
        <v>3676</v>
      </c>
      <c r="AJ131" s="1884" t="s">
        <v>91</v>
      </c>
      <c r="AK131" s="1884" t="s">
        <v>5576</v>
      </c>
      <c r="AL131" s="1884" t="s">
        <v>5577</v>
      </c>
      <c r="AM131" s="1884" t="s">
        <v>5578</v>
      </c>
      <c r="AN131" s="1884" t="s">
        <v>5579</v>
      </c>
      <c r="AO131" s="1884" t="s">
        <v>5580</v>
      </c>
      <c r="AP131" s="1884" t="s">
        <v>4567</v>
      </c>
      <c r="AQ131" s="1884" t="s">
        <v>5617</v>
      </c>
      <c r="AR131" s="1884" t="s">
        <v>5618</v>
      </c>
      <c r="AS131" s="1884" t="s">
        <v>91</v>
      </c>
    </row>
    <row r="132" spans="1:45" x14ac:dyDescent="0.3">
      <c r="A132" s="1884" t="s">
        <v>4871</v>
      </c>
      <c r="B132" s="1884" t="s">
        <v>4872</v>
      </c>
      <c r="C132" s="1884" t="s">
        <v>4873</v>
      </c>
      <c r="D132" s="1884" t="s">
        <v>4874</v>
      </c>
      <c r="E132" s="1884" t="s">
        <v>4875</v>
      </c>
      <c r="F132" s="1884" t="s">
        <v>91</v>
      </c>
      <c r="G132" s="1884" t="s">
        <v>91</v>
      </c>
      <c r="H132" s="1884" t="s">
        <v>91</v>
      </c>
      <c r="I132" s="1884" t="s">
        <v>91</v>
      </c>
      <c r="J132" s="1884" t="s">
        <v>3678</v>
      </c>
      <c r="L132" s="1884" t="s">
        <v>5524</v>
      </c>
      <c r="M132" s="1884" t="s">
        <v>5525</v>
      </c>
      <c r="N132" s="1884" t="s">
        <v>5526</v>
      </c>
      <c r="O132" s="1884" t="s">
        <v>5527</v>
      </c>
      <c r="P132" s="1884" t="s">
        <v>5528</v>
      </c>
      <c r="Q132" s="1884" t="s">
        <v>5529</v>
      </c>
      <c r="R132" s="1884" t="s">
        <v>5530</v>
      </c>
      <c r="S132" s="1884" t="s">
        <v>5531</v>
      </c>
      <c r="T132" s="1884" t="s">
        <v>91</v>
      </c>
      <c r="U132" s="1884" t="s">
        <v>5532</v>
      </c>
      <c r="V132" s="1884" t="s">
        <v>91</v>
      </c>
      <c r="W132" s="1884" t="s">
        <v>5533</v>
      </c>
      <c r="X132" s="1884" t="s">
        <v>5534</v>
      </c>
      <c r="Y132" s="1884" t="s">
        <v>5535</v>
      </c>
      <c r="Z132" s="1884" t="s">
        <v>5536</v>
      </c>
      <c r="AA132" s="1884" t="s">
        <v>5537</v>
      </c>
      <c r="AB132" s="1884" t="s">
        <v>5538</v>
      </c>
      <c r="AC132" s="1884" t="s">
        <v>5539</v>
      </c>
      <c r="AD132" s="1884" t="s">
        <v>5540</v>
      </c>
      <c r="AE132" s="1884" t="s">
        <v>5541</v>
      </c>
      <c r="AF132" s="1884" t="s">
        <v>91</v>
      </c>
      <c r="AG132" s="1884" t="s">
        <v>5542</v>
      </c>
      <c r="AI132" s="1884" t="s">
        <v>3678</v>
      </c>
      <c r="AJ132" s="1884" t="s">
        <v>91</v>
      </c>
      <c r="AK132" s="1884" t="s">
        <v>5650</v>
      </c>
      <c r="AL132" s="1884" t="s">
        <v>5651</v>
      </c>
      <c r="AM132" s="1884" t="s">
        <v>5583</v>
      </c>
      <c r="AN132" s="1884" t="s">
        <v>5584</v>
      </c>
      <c r="AO132" s="1884" t="s">
        <v>5585</v>
      </c>
      <c r="AP132" s="1884" t="s">
        <v>5586</v>
      </c>
      <c r="AQ132" s="1884" t="s">
        <v>5587</v>
      </c>
      <c r="AR132" s="1884" t="s">
        <v>91</v>
      </c>
      <c r="AS132" s="1884" t="s">
        <v>91</v>
      </c>
    </row>
    <row r="133" spans="1:45" x14ac:dyDescent="0.3">
      <c r="A133" s="1884" t="s">
        <v>4876</v>
      </c>
      <c r="B133" s="1884" t="s">
        <v>4554</v>
      </c>
      <c r="C133" s="1884" t="s">
        <v>4672</v>
      </c>
      <c r="D133" s="1884" t="s">
        <v>91</v>
      </c>
      <c r="E133" s="1884" t="s">
        <v>91</v>
      </c>
      <c r="F133" s="1884" t="s">
        <v>91</v>
      </c>
      <c r="G133" s="1884" t="s">
        <v>91</v>
      </c>
      <c r="H133" s="1884" t="s">
        <v>91</v>
      </c>
      <c r="I133" s="1884" t="s">
        <v>91</v>
      </c>
      <c r="J133" s="1884" t="s">
        <v>85</v>
      </c>
      <c r="L133" s="1884" t="s">
        <v>5543</v>
      </c>
      <c r="M133" s="1884" t="s">
        <v>5544</v>
      </c>
      <c r="N133" s="1884" t="s">
        <v>5545</v>
      </c>
      <c r="O133" s="1884" t="s">
        <v>5546</v>
      </c>
      <c r="P133" s="1884" t="s">
        <v>91</v>
      </c>
      <c r="Q133" s="1884" t="s">
        <v>5517</v>
      </c>
      <c r="R133" s="1884" t="s">
        <v>5518</v>
      </c>
      <c r="S133" s="1884" t="s">
        <v>5414</v>
      </c>
      <c r="T133" s="1884" t="s">
        <v>91</v>
      </c>
      <c r="U133" s="1884" t="s">
        <v>5519</v>
      </c>
      <c r="V133" s="1884" t="s">
        <v>91</v>
      </c>
      <c r="W133" s="1884" t="s">
        <v>5367</v>
      </c>
      <c r="X133" s="1884" t="s">
        <v>5343</v>
      </c>
      <c r="Y133" s="1884" t="s">
        <v>5520</v>
      </c>
      <c r="Z133" s="1884" t="s">
        <v>5521</v>
      </c>
      <c r="AA133" s="1884" t="s">
        <v>5522</v>
      </c>
      <c r="AB133" s="1884" t="s">
        <v>91</v>
      </c>
      <c r="AC133" s="1884" t="s">
        <v>91</v>
      </c>
      <c r="AD133" s="1884" t="s">
        <v>5547</v>
      </c>
      <c r="AE133" s="1884" t="s">
        <v>91</v>
      </c>
      <c r="AF133" s="1884" t="s">
        <v>4953</v>
      </c>
      <c r="AG133" s="1884" t="s">
        <v>5349</v>
      </c>
      <c r="AI133" s="1884" t="s">
        <v>85</v>
      </c>
      <c r="AJ133" s="1884" t="s">
        <v>91</v>
      </c>
      <c r="AK133" s="1884" t="s">
        <v>5630</v>
      </c>
      <c r="AL133" s="1884" t="s">
        <v>5631</v>
      </c>
      <c r="AM133" s="1884" t="s">
        <v>5632</v>
      </c>
      <c r="AN133" s="1884" t="s">
        <v>5591</v>
      </c>
      <c r="AO133" s="1884" t="s">
        <v>5701</v>
      </c>
      <c r="AP133" s="1884" t="s">
        <v>4567</v>
      </c>
      <c r="AQ133" s="1884" t="s">
        <v>5617</v>
      </c>
      <c r="AR133" s="1884" t="s">
        <v>5618</v>
      </c>
      <c r="AS133" s="1884" t="s">
        <v>91</v>
      </c>
    </row>
    <row r="134" spans="1:45" x14ac:dyDescent="0.3">
      <c r="A134" s="1884" t="s">
        <v>4877</v>
      </c>
      <c r="B134" s="1884" t="s">
        <v>4561</v>
      </c>
      <c r="C134" s="1884" t="s">
        <v>4679</v>
      </c>
      <c r="D134" s="1884" t="s">
        <v>4560</v>
      </c>
      <c r="E134" s="1884" t="s">
        <v>4878</v>
      </c>
      <c r="F134" s="1884" t="s">
        <v>91</v>
      </c>
      <c r="G134" s="1884" t="s">
        <v>91</v>
      </c>
      <c r="H134" s="1884" t="s">
        <v>91</v>
      </c>
      <c r="I134" s="1884" t="s">
        <v>91</v>
      </c>
      <c r="J134" s="1884" t="s">
        <v>3681</v>
      </c>
      <c r="L134" s="1884" t="s">
        <v>5369</v>
      </c>
      <c r="M134" s="1884" t="s">
        <v>5370</v>
      </c>
      <c r="N134" s="1884" t="s">
        <v>5371</v>
      </c>
      <c r="O134" s="1884" t="s">
        <v>5372</v>
      </c>
      <c r="P134" s="1884" t="s">
        <v>5373</v>
      </c>
      <c r="Q134" s="1884" t="s">
        <v>5374</v>
      </c>
      <c r="R134" s="1884" t="s">
        <v>5375</v>
      </c>
      <c r="S134" s="1884" t="s">
        <v>5376</v>
      </c>
      <c r="T134" s="1884" t="s">
        <v>91</v>
      </c>
      <c r="U134" s="1884" t="s">
        <v>5377</v>
      </c>
      <c r="V134" s="1884" t="s">
        <v>91</v>
      </c>
      <c r="W134" s="1884" t="s">
        <v>5378</v>
      </c>
      <c r="X134" s="1884" t="s">
        <v>5379</v>
      </c>
      <c r="Y134" s="1884" t="s">
        <v>5380</v>
      </c>
      <c r="Z134" s="1884" t="s">
        <v>5381</v>
      </c>
      <c r="AA134" s="1884" t="s">
        <v>5382</v>
      </c>
      <c r="AB134" s="1884" t="s">
        <v>5548</v>
      </c>
      <c r="AC134" s="1884" t="s">
        <v>5549</v>
      </c>
      <c r="AD134" s="1884" t="s">
        <v>5550</v>
      </c>
      <c r="AE134" s="1884" t="s">
        <v>5551</v>
      </c>
      <c r="AF134" s="1884" t="s">
        <v>91</v>
      </c>
      <c r="AG134" s="1884" t="s">
        <v>5385</v>
      </c>
      <c r="AI134" s="1884" t="s">
        <v>3681</v>
      </c>
      <c r="AJ134" s="1884" t="s">
        <v>91</v>
      </c>
      <c r="AK134" s="1884" t="s">
        <v>5650</v>
      </c>
      <c r="AL134" s="1884" t="s">
        <v>5651</v>
      </c>
      <c r="AM134" s="1884" t="s">
        <v>5583</v>
      </c>
      <c r="AN134" s="1884" t="s">
        <v>5584</v>
      </c>
      <c r="AO134" s="1884" t="s">
        <v>5585</v>
      </c>
      <c r="AP134" s="1884" t="s">
        <v>5586</v>
      </c>
      <c r="AQ134" s="1884" t="s">
        <v>5587</v>
      </c>
      <c r="AR134" s="1884" t="s">
        <v>91</v>
      </c>
      <c r="AS134" s="1884" t="s">
        <v>91</v>
      </c>
    </row>
    <row r="135" spans="1:45" x14ac:dyDescent="0.3">
      <c r="A135" s="1884" t="s">
        <v>4879</v>
      </c>
      <c r="B135" s="1884" t="s">
        <v>4561</v>
      </c>
      <c r="C135" s="1884" t="s">
        <v>4560</v>
      </c>
      <c r="D135" s="1884" t="s">
        <v>4617</v>
      </c>
      <c r="E135" s="1884" t="s">
        <v>4880</v>
      </c>
      <c r="F135" s="1884" t="s">
        <v>91</v>
      </c>
      <c r="G135" s="1884" t="s">
        <v>91</v>
      </c>
      <c r="H135" s="1884" t="s">
        <v>91</v>
      </c>
      <c r="I135" s="1884" t="s">
        <v>91</v>
      </c>
      <c r="J135" s="1884" t="s">
        <v>3683</v>
      </c>
      <c r="L135" s="1884" t="s">
        <v>5369</v>
      </c>
      <c r="M135" s="1884" t="s">
        <v>5370</v>
      </c>
      <c r="N135" s="1884" t="s">
        <v>5371</v>
      </c>
      <c r="O135" s="1884" t="s">
        <v>5372</v>
      </c>
      <c r="P135" s="1884" t="s">
        <v>5552</v>
      </c>
      <c r="Q135" s="1884" t="s">
        <v>5374</v>
      </c>
      <c r="R135" s="1884" t="s">
        <v>5375</v>
      </c>
      <c r="S135" s="1884" t="s">
        <v>5376</v>
      </c>
      <c r="T135" s="1884" t="s">
        <v>91</v>
      </c>
      <c r="U135" s="1884" t="s">
        <v>5377</v>
      </c>
      <c r="V135" s="1884" t="s">
        <v>91</v>
      </c>
      <c r="W135" s="1884" t="s">
        <v>5378</v>
      </c>
      <c r="X135" s="1884" t="s">
        <v>5379</v>
      </c>
      <c r="Y135" s="1884" t="s">
        <v>5380</v>
      </c>
      <c r="Z135" s="1884" t="s">
        <v>5381</v>
      </c>
      <c r="AA135" s="1884" t="s">
        <v>5382</v>
      </c>
      <c r="AB135" s="1884" t="s">
        <v>91</v>
      </c>
      <c r="AC135" s="1884" t="s">
        <v>5486</v>
      </c>
      <c r="AD135" s="1884" t="s">
        <v>91</v>
      </c>
      <c r="AE135" s="1884" t="s">
        <v>91</v>
      </c>
      <c r="AF135" s="1884" t="s">
        <v>91</v>
      </c>
      <c r="AG135" s="1884" t="s">
        <v>5385</v>
      </c>
      <c r="AI135" s="1884" t="s">
        <v>3683</v>
      </c>
      <c r="AJ135" s="1884" t="s">
        <v>91</v>
      </c>
      <c r="AK135" s="1884" t="s">
        <v>5650</v>
      </c>
      <c r="AL135" s="1884" t="s">
        <v>5651</v>
      </c>
      <c r="AM135" s="1884" t="s">
        <v>5583</v>
      </c>
      <c r="AN135" s="1884" t="s">
        <v>5584</v>
      </c>
      <c r="AO135" s="1884" t="s">
        <v>5585</v>
      </c>
      <c r="AP135" s="1884" t="s">
        <v>5586</v>
      </c>
      <c r="AQ135" s="1884" t="s">
        <v>5587</v>
      </c>
      <c r="AR135" s="1884" t="s">
        <v>5692</v>
      </c>
      <c r="AS135" s="1884" t="s">
        <v>91</v>
      </c>
    </row>
    <row r="136" spans="1:45" x14ac:dyDescent="0.3">
      <c r="A136" s="1884" t="s">
        <v>4881</v>
      </c>
      <c r="B136" s="1884" t="s">
        <v>4561</v>
      </c>
      <c r="C136" s="1884" t="s">
        <v>4731</v>
      </c>
      <c r="D136" s="1884" t="s">
        <v>4679</v>
      </c>
      <c r="E136" s="1884" t="s">
        <v>91</v>
      </c>
      <c r="F136" s="1884" t="s">
        <v>91</v>
      </c>
      <c r="G136" s="1884" t="s">
        <v>91</v>
      </c>
      <c r="H136" s="1884" t="s">
        <v>91</v>
      </c>
      <c r="I136" s="1884" t="s">
        <v>91</v>
      </c>
      <c r="J136" s="1884" t="s">
        <v>3685</v>
      </c>
      <c r="L136" s="1884" t="s">
        <v>5369</v>
      </c>
      <c r="M136" s="1884" t="s">
        <v>5370</v>
      </c>
      <c r="N136" s="1884" t="s">
        <v>5371</v>
      </c>
      <c r="O136" s="1884" t="s">
        <v>5372</v>
      </c>
      <c r="P136" s="1884" t="s">
        <v>5373</v>
      </c>
      <c r="Q136" s="1884" t="s">
        <v>5374</v>
      </c>
      <c r="R136" s="1884" t="s">
        <v>5375</v>
      </c>
      <c r="S136" s="1884" t="s">
        <v>5376</v>
      </c>
      <c r="T136" s="1884" t="s">
        <v>91</v>
      </c>
      <c r="U136" s="1884" t="s">
        <v>5377</v>
      </c>
      <c r="V136" s="1884" t="s">
        <v>91</v>
      </c>
      <c r="W136" s="1884" t="s">
        <v>5378</v>
      </c>
      <c r="X136" s="1884" t="s">
        <v>5379</v>
      </c>
      <c r="Y136" s="1884" t="s">
        <v>5380</v>
      </c>
      <c r="Z136" s="1884" t="s">
        <v>5381</v>
      </c>
      <c r="AA136" s="1884" t="s">
        <v>5382</v>
      </c>
      <c r="AB136" s="1884" t="s">
        <v>91</v>
      </c>
      <c r="AC136" s="1884" t="s">
        <v>5553</v>
      </c>
      <c r="AD136" s="1884" t="s">
        <v>91</v>
      </c>
      <c r="AE136" s="1884" t="s">
        <v>91</v>
      </c>
      <c r="AF136" s="1884" t="s">
        <v>91</v>
      </c>
      <c r="AG136" s="1884" t="s">
        <v>5385</v>
      </c>
      <c r="AI136" s="1884" t="s">
        <v>3685</v>
      </c>
      <c r="AJ136" s="1884" t="s">
        <v>91</v>
      </c>
      <c r="AK136" s="1884" t="s">
        <v>5650</v>
      </c>
      <c r="AL136" s="1884" t="s">
        <v>5651</v>
      </c>
      <c r="AM136" s="1884" t="s">
        <v>5583</v>
      </c>
      <c r="AN136" s="1884" t="s">
        <v>5584</v>
      </c>
      <c r="AO136" s="1884" t="s">
        <v>5585</v>
      </c>
      <c r="AP136" s="1884" t="s">
        <v>5586</v>
      </c>
      <c r="AQ136" s="1884" t="s">
        <v>5587</v>
      </c>
      <c r="AR136" s="1884" t="s">
        <v>5692</v>
      </c>
      <c r="AS136" s="1884" t="s">
        <v>91</v>
      </c>
    </row>
    <row r="137" spans="1:45" x14ac:dyDescent="0.3">
      <c r="A137" s="1884" t="s">
        <v>4882</v>
      </c>
      <c r="B137" s="1884" t="s">
        <v>4561</v>
      </c>
      <c r="C137" s="1884" t="s">
        <v>4560</v>
      </c>
      <c r="D137" s="1884" t="s">
        <v>4679</v>
      </c>
      <c r="E137" s="1884" t="s">
        <v>4617</v>
      </c>
      <c r="F137" s="1884" t="s">
        <v>91</v>
      </c>
      <c r="G137" s="1884" t="s">
        <v>91</v>
      </c>
      <c r="H137" s="1884" t="s">
        <v>91</v>
      </c>
      <c r="I137" s="1884" t="s">
        <v>91</v>
      </c>
      <c r="J137" s="1884" t="s">
        <v>3687</v>
      </c>
      <c r="L137" s="1884" t="s">
        <v>5369</v>
      </c>
      <c r="M137" s="1884" t="s">
        <v>5370</v>
      </c>
      <c r="N137" s="1884" t="s">
        <v>5371</v>
      </c>
      <c r="O137" s="1884" t="s">
        <v>5372</v>
      </c>
      <c r="P137" s="1884" t="s">
        <v>5373</v>
      </c>
      <c r="Q137" s="1884" t="s">
        <v>5374</v>
      </c>
      <c r="R137" s="1884" t="s">
        <v>5375</v>
      </c>
      <c r="S137" s="1884" t="s">
        <v>5376</v>
      </c>
      <c r="T137" s="1884" t="s">
        <v>91</v>
      </c>
      <c r="U137" s="1884" t="s">
        <v>5377</v>
      </c>
      <c r="V137" s="1884" t="s">
        <v>91</v>
      </c>
      <c r="W137" s="1884" t="s">
        <v>5378</v>
      </c>
      <c r="X137" s="1884" t="s">
        <v>5379</v>
      </c>
      <c r="Y137" s="1884" t="s">
        <v>5380</v>
      </c>
      <c r="Z137" s="1884" t="s">
        <v>5381</v>
      </c>
      <c r="AA137" s="1884" t="s">
        <v>5382</v>
      </c>
      <c r="AB137" s="1884" t="s">
        <v>91</v>
      </c>
      <c r="AC137" s="1884" t="s">
        <v>5486</v>
      </c>
      <c r="AD137" s="1884" t="s">
        <v>5550</v>
      </c>
      <c r="AE137" s="1884" t="s">
        <v>91</v>
      </c>
      <c r="AF137" s="1884" t="s">
        <v>91</v>
      </c>
      <c r="AG137" s="1884" t="s">
        <v>5385</v>
      </c>
      <c r="AI137" s="1884" t="s">
        <v>3687</v>
      </c>
      <c r="AJ137" s="1884" t="s">
        <v>91</v>
      </c>
      <c r="AK137" s="1884" t="s">
        <v>5650</v>
      </c>
      <c r="AL137" s="1884" t="s">
        <v>5651</v>
      </c>
      <c r="AM137" s="1884" t="s">
        <v>5583</v>
      </c>
      <c r="AN137" s="1884" t="s">
        <v>5584</v>
      </c>
      <c r="AO137" s="1884" t="s">
        <v>5585</v>
      </c>
      <c r="AP137" s="1884" t="s">
        <v>5586</v>
      </c>
      <c r="AQ137" s="1884" t="s">
        <v>5587</v>
      </c>
      <c r="AR137" s="1884" t="s">
        <v>5692</v>
      </c>
      <c r="AS137" s="1884" t="s">
        <v>91</v>
      </c>
    </row>
    <row r="138" spans="1:45" x14ac:dyDescent="0.3">
      <c r="A138" s="1884" t="s">
        <v>4883</v>
      </c>
      <c r="B138" s="1884" t="s">
        <v>4561</v>
      </c>
      <c r="C138" s="1884" t="s">
        <v>4858</v>
      </c>
      <c r="D138" s="1884" t="s">
        <v>4560</v>
      </c>
      <c r="E138" s="1884" t="s">
        <v>91</v>
      </c>
      <c r="F138" s="1884" t="s">
        <v>91</v>
      </c>
      <c r="G138" s="1884" t="s">
        <v>91</v>
      </c>
      <c r="H138" s="1884" t="s">
        <v>91</v>
      </c>
      <c r="I138" s="1884" t="s">
        <v>91</v>
      </c>
      <c r="J138" s="1884" t="s">
        <v>4884</v>
      </c>
      <c r="L138" s="1884" t="s">
        <v>5369</v>
      </c>
      <c r="M138" s="1884" t="s">
        <v>5370</v>
      </c>
      <c r="N138" s="1884" t="s">
        <v>5371</v>
      </c>
      <c r="O138" s="1884" t="s">
        <v>5372</v>
      </c>
      <c r="P138" s="1884" t="s">
        <v>5373</v>
      </c>
      <c r="Q138" s="1884" t="s">
        <v>5374</v>
      </c>
      <c r="R138" s="1884" t="s">
        <v>5375</v>
      </c>
      <c r="S138" s="1884" t="s">
        <v>5376</v>
      </c>
      <c r="T138" s="1884" t="s">
        <v>91</v>
      </c>
      <c r="U138" s="1884" t="s">
        <v>5377</v>
      </c>
      <c r="V138" s="1884" t="s">
        <v>91</v>
      </c>
      <c r="W138" s="1884" t="s">
        <v>5378</v>
      </c>
      <c r="X138" s="1884" t="s">
        <v>5379</v>
      </c>
      <c r="Y138" s="1884" t="s">
        <v>5380</v>
      </c>
      <c r="Z138" s="1884" t="s">
        <v>5381</v>
      </c>
      <c r="AA138" s="1884" t="s">
        <v>5382</v>
      </c>
      <c r="AB138" s="1884" t="s">
        <v>91</v>
      </c>
      <c r="AC138" s="1884" t="s">
        <v>5553</v>
      </c>
      <c r="AD138" s="1884" t="s">
        <v>91</v>
      </c>
      <c r="AE138" s="1884" t="s">
        <v>91</v>
      </c>
      <c r="AF138" s="1884" t="s">
        <v>91</v>
      </c>
      <c r="AG138" s="1884" t="s">
        <v>5385</v>
      </c>
      <c r="AI138" s="1884" t="s">
        <v>4884</v>
      </c>
      <c r="AJ138" s="1884" t="s">
        <v>91</v>
      </c>
      <c r="AK138" s="1884" t="s">
        <v>5650</v>
      </c>
      <c r="AL138" s="1884" t="s">
        <v>5651</v>
      </c>
      <c r="AM138" s="1884" t="s">
        <v>5583</v>
      </c>
      <c r="AN138" s="1884" t="s">
        <v>5584</v>
      </c>
      <c r="AO138" s="1884" t="s">
        <v>5585</v>
      </c>
      <c r="AP138" s="1884" t="s">
        <v>5586</v>
      </c>
      <c r="AQ138" s="1884" t="s">
        <v>5587</v>
      </c>
      <c r="AR138" s="1884" t="s">
        <v>5692</v>
      </c>
      <c r="AS138" s="1884" t="s">
        <v>91</v>
      </c>
    </row>
    <row r="139" spans="1:45" x14ac:dyDescent="0.3">
      <c r="A139" s="1884" t="s">
        <v>4885</v>
      </c>
      <c r="B139" s="1884" t="s">
        <v>4561</v>
      </c>
      <c r="C139" s="1884" t="s">
        <v>4679</v>
      </c>
      <c r="D139" s="1884" t="s">
        <v>91</v>
      </c>
      <c r="E139" s="1884" t="s">
        <v>91</v>
      </c>
      <c r="F139" s="1884" t="s">
        <v>91</v>
      </c>
      <c r="G139" s="1884" t="s">
        <v>91</v>
      </c>
      <c r="H139" s="1884" t="s">
        <v>91</v>
      </c>
      <c r="I139" s="1884" t="s">
        <v>91</v>
      </c>
      <c r="J139" s="1884" t="s">
        <v>4886</v>
      </c>
      <c r="L139" s="1884" t="s">
        <v>5369</v>
      </c>
      <c r="M139" s="1884" t="s">
        <v>5370</v>
      </c>
      <c r="N139" s="1884" t="s">
        <v>5371</v>
      </c>
      <c r="O139" s="1884" t="s">
        <v>5372</v>
      </c>
      <c r="P139" s="1884" t="s">
        <v>5373</v>
      </c>
      <c r="Q139" s="1884" t="s">
        <v>5374</v>
      </c>
      <c r="R139" s="1884" t="s">
        <v>5375</v>
      </c>
      <c r="S139" s="1884" t="s">
        <v>5376</v>
      </c>
      <c r="T139" s="1884" t="s">
        <v>91</v>
      </c>
      <c r="U139" s="1884" t="s">
        <v>5377</v>
      </c>
      <c r="V139" s="1884" t="s">
        <v>91</v>
      </c>
      <c r="W139" s="1884" t="s">
        <v>5378</v>
      </c>
      <c r="X139" s="1884" t="s">
        <v>5379</v>
      </c>
      <c r="Y139" s="1884" t="s">
        <v>5380</v>
      </c>
      <c r="Z139" s="1884" t="s">
        <v>5381</v>
      </c>
      <c r="AA139" s="1884" t="s">
        <v>5382</v>
      </c>
      <c r="AB139" s="1884" t="s">
        <v>91</v>
      </c>
      <c r="AC139" s="1884" t="s">
        <v>5553</v>
      </c>
      <c r="AD139" s="1884" t="s">
        <v>91</v>
      </c>
      <c r="AE139" s="1884" t="s">
        <v>91</v>
      </c>
      <c r="AF139" s="1884" t="s">
        <v>91</v>
      </c>
      <c r="AG139" s="1884" t="s">
        <v>5385</v>
      </c>
      <c r="AI139" s="1884" t="s">
        <v>4886</v>
      </c>
      <c r="AJ139" s="1884" t="s">
        <v>91</v>
      </c>
      <c r="AK139" s="1884" t="s">
        <v>5650</v>
      </c>
      <c r="AL139" s="1884" t="s">
        <v>5651</v>
      </c>
      <c r="AM139" s="1884" t="s">
        <v>5583</v>
      </c>
      <c r="AN139" s="1884" t="s">
        <v>5584</v>
      </c>
      <c r="AO139" s="1884" t="s">
        <v>5585</v>
      </c>
      <c r="AP139" s="1884" t="s">
        <v>5586</v>
      </c>
      <c r="AQ139" s="1884" t="s">
        <v>5587</v>
      </c>
      <c r="AR139" s="1884" t="s">
        <v>5692</v>
      </c>
      <c r="AS139" s="1884" t="s">
        <v>91</v>
      </c>
    </row>
    <row r="140" spans="1:45" x14ac:dyDescent="0.3">
      <c r="A140" s="1884" t="s">
        <v>4887</v>
      </c>
      <c r="B140" s="1884" t="s">
        <v>4560</v>
      </c>
      <c r="C140" s="1884" t="s">
        <v>4561</v>
      </c>
      <c r="D140" s="1884" t="s">
        <v>4679</v>
      </c>
      <c r="E140" s="1884" t="s">
        <v>91</v>
      </c>
      <c r="F140" s="1884" t="s">
        <v>91</v>
      </c>
      <c r="G140" s="1884" t="s">
        <v>91</v>
      </c>
      <c r="H140" s="1884" t="s">
        <v>91</v>
      </c>
      <c r="I140" s="1884" t="s">
        <v>91</v>
      </c>
      <c r="J140" s="1884" t="s">
        <v>3689</v>
      </c>
      <c r="L140" s="1884" t="s">
        <v>5369</v>
      </c>
      <c r="M140" s="1884" t="s">
        <v>5370</v>
      </c>
      <c r="N140" s="1884" t="s">
        <v>5371</v>
      </c>
      <c r="O140" s="1884" t="s">
        <v>5372</v>
      </c>
      <c r="P140" s="1884" t="s">
        <v>5373</v>
      </c>
      <c r="Q140" s="1884" t="s">
        <v>5374</v>
      </c>
      <c r="R140" s="1884" t="s">
        <v>5375</v>
      </c>
      <c r="S140" s="1884" t="s">
        <v>5376</v>
      </c>
      <c r="T140" s="1884" t="s">
        <v>91</v>
      </c>
      <c r="U140" s="1884" t="s">
        <v>5377</v>
      </c>
      <c r="V140" s="1884" t="s">
        <v>91</v>
      </c>
      <c r="W140" s="1884" t="s">
        <v>5378</v>
      </c>
      <c r="X140" s="1884" t="s">
        <v>5379</v>
      </c>
      <c r="Y140" s="1884" t="s">
        <v>5380</v>
      </c>
      <c r="Z140" s="1884" t="s">
        <v>5381</v>
      </c>
      <c r="AA140" s="1884" t="s">
        <v>5382</v>
      </c>
      <c r="AB140" s="1884" t="s">
        <v>91</v>
      </c>
      <c r="AC140" s="1884" t="s">
        <v>5553</v>
      </c>
      <c r="AD140" s="1884" t="s">
        <v>91</v>
      </c>
      <c r="AE140" s="1884" t="s">
        <v>91</v>
      </c>
      <c r="AF140" s="1884" t="s">
        <v>91</v>
      </c>
      <c r="AG140" s="1884" t="s">
        <v>5385</v>
      </c>
      <c r="AI140" s="1884" t="s">
        <v>3689</v>
      </c>
      <c r="AJ140" s="1884" t="s">
        <v>91</v>
      </c>
      <c r="AK140" s="1884" t="s">
        <v>5650</v>
      </c>
      <c r="AL140" s="1884" t="s">
        <v>5651</v>
      </c>
      <c r="AM140" s="1884" t="s">
        <v>5583</v>
      </c>
      <c r="AN140" s="1884" t="s">
        <v>5584</v>
      </c>
      <c r="AO140" s="1884" t="s">
        <v>5585</v>
      </c>
      <c r="AP140" s="1884" t="s">
        <v>5586</v>
      </c>
      <c r="AQ140" s="1884" t="s">
        <v>5587</v>
      </c>
      <c r="AR140" s="1884" t="s">
        <v>5692</v>
      </c>
      <c r="AS140" s="1884" t="s">
        <v>91</v>
      </c>
    </row>
    <row r="141" spans="1:45" x14ac:dyDescent="0.3">
      <c r="A141" s="1884" t="s">
        <v>4888</v>
      </c>
      <c r="B141" s="1884" t="s">
        <v>4761</v>
      </c>
      <c r="C141" s="1884" t="s">
        <v>4762</v>
      </c>
      <c r="D141" s="1884" t="s">
        <v>4889</v>
      </c>
      <c r="E141" s="1884" t="s">
        <v>91</v>
      </c>
      <c r="F141" s="1884" t="s">
        <v>91</v>
      </c>
      <c r="G141" s="1884" t="s">
        <v>91</v>
      </c>
      <c r="H141" s="1884" t="s">
        <v>91</v>
      </c>
      <c r="I141" s="1884" t="s">
        <v>91</v>
      </c>
      <c r="J141" s="1884" t="s">
        <v>136</v>
      </c>
      <c r="L141" s="1884" t="s">
        <v>5554</v>
      </c>
      <c r="M141" s="1884" t="s">
        <v>5555</v>
      </c>
      <c r="N141" s="1884" t="s">
        <v>5556</v>
      </c>
      <c r="O141" s="1884" t="s">
        <v>5557</v>
      </c>
      <c r="P141" s="1884" t="s">
        <v>5558</v>
      </c>
      <c r="Q141" s="1884" t="s">
        <v>5559</v>
      </c>
      <c r="R141" s="1884" t="s">
        <v>5560</v>
      </c>
      <c r="S141" s="1884" t="s">
        <v>5561</v>
      </c>
      <c r="T141" s="1884" t="s">
        <v>91</v>
      </c>
      <c r="U141" s="1884" t="s">
        <v>5562</v>
      </c>
      <c r="V141" s="1884" t="s">
        <v>91</v>
      </c>
      <c r="W141" s="1884" t="s">
        <v>5563</v>
      </c>
      <c r="X141" s="1884" t="s">
        <v>5564</v>
      </c>
      <c r="Y141" s="1884" t="s">
        <v>5565</v>
      </c>
      <c r="Z141" s="1884" t="s">
        <v>5566</v>
      </c>
      <c r="AA141" s="1884" t="s">
        <v>5567</v>
      </c>
      <c r="AB141" s="1884" t="s">
        <v>91</v>
      </c>
      <c r="AC141" s="1884" t="s">
        <v>5568</v>
      </c>
      <c r="AD141" s="1884" t="s">
        <v>91</v>
      </c>
      <c r="AE141" s="1884" t="s">
        <v>91</v>
      </c>
      <c r="AF141" s="1884" t="s">
        <v>91</v>
      </c>
      <c r="AG141" s="1884" t="s">
        <v>5569</v>
      </c>
      <c r="AI141" s="1884" t="s">
        <v>136</v>
      </c>
      <c r="AJ141" s="1884" t="s">
        <v>91</v>
      </c>
      <c r="AK141" s="1884" t="s">
        <v>5650</v>
      </c>
      <c r="AL141" s="1884" t="s">
        <v>5651</v>
      </c>
      <c r="AM141" s="1884" t="s">
        <v>5583</v>
      </c>
      <c r="AN141" s="1884" t="s">
        <v>5584</v>
      </c>
      <c r="AO141" s="1884" t="s">
        <v>5585</v>
      </c>
      <c r="AP141" s="1884" t="s">
        <v>5586</v>
      </c>
      <c r="AQ141" s="1884" t="s">
        <v>5587</v>
      </c>
      <c r="AR141" s="1884" t="s">
        <v>5692</v>
      </c>
      <c r="AS141" s="1884" t="s">
        <v>91</v>
      </c>
    </row>
    <row r="142" spans="1:45" x14ac:dyDescent="0.3">
      <c r="A142" s="1884" t="s">
        <v>4890</v>
      </c>
      <c r="B142" s="1884" t="s">
        <v>4561</v>
      </c>
      <c r="C142" s="1884" t="s">
        <v>4731</v>
      </c>
      <c r="D142" s="1884" t="s">
        <v>4560</v>
      </c>
      <c r="E142" s="1884" t="s">
        <v>4679</v>
      </c>
      <c r="F142" s="1884" t="s">
        <v>91</v>
      </c>
      <c r="G142" s="1884" t="s">
        <v>91</v>
      </c>
      <c r="H142" s="1884" t="s">
        <v>91</v>
      </c>
      <c r="I142" s="1884" t="s">
        <v>91</v>
      </c>
      <c r="J142" s="1884" t="s">
        <v>3692</v>
      </c>
      <c r="L142" s="1884" t="s">
        <v>5369</v>
      </c>
      <c r="M142" s="1884" t="s">
        <v>5370</v>
      </c>
      <c r="N142" s="1884" t="s">
        <v>5371</v>
      </c>
      <c r="O142" s="1884" t="s">
        <v>5372</v>
      </c>
      <c r="P142" s="1884" t="s">
        <v>5373</v>
      </c>
      <c r="Q142" s="1884" t="s">
        <v>5374</v>
      </c>
      <c r="R142" s="1884" t="s">
        <v>5375</v>
      </c>
      <c r="S142" s="1884" t="s">
        <v>5376</v>
      </c>
      <c r="T142" s="1884" t="s">
        <v>91</v>
      </c>
      <c r="U142" s="1884" t="s">
        <v>5377</v>
      </c>
      <c r="V142" s="1884" t="s">
        <v>91</v>
      </c>
      <c r="W142" s="1884" t="s">
        <v>5378</v>
      </c>
      <c r="X142" s="1884" t="s">
        <v>5379</v>
      </c>
      <c r="Y142" s="1884" t="s">
        <v>5380</v>
      </c>
      <c r="Z142" s="1884" t="s">
        <v>5381</v>
      </c>
      <c r="AA142" s="1884" t="s">
        <v>5382</v>
      </c>
      <c r="AB142" s="1884" t="s">
        <v>91</v>
      </c>
      <c r="AC142" s="1884" t="s">
        <v>5553</v>
      </c>
      <c r="AD142" s="1884" t="s">
        <v>91</v>
      </c>
      <c r="AE142" s="1884" t="s">
        <v>91</v>
      </c>
      <c r="AF142" s="1884" t="s">
        <v>91</v>
      </c>
      <c r="AG142" s="1884" t="s">
        <v>5385</v>
      </c>
      <c r="AI142" s="1884" t="s">
        <v>3692</v>
      </c>
      <c r="AJ142" s="1884" t="s">
        <v>91</v>
      </c>
      <c r="AK142" s="1884" t="s">
        <v>5650</v>
      </c>
      <c r="AL142" s="1884" t="s">
        <v>5651</v>
      </c>
      <c r="AM142" s="1884" t="s">
        <v>5583</v>
      </c>
      <c r="AN142" s="1884" t="s">
        <v>5584</v>
      </c>
      <c r="AO142" s="1884" t="s">
        <v>5585</v>
      </c>
      <c r="AP142" s="1884" t="s">
        <v>5586</v>
      </c>
      <c r="AQ142" s="1884" t="s">
        <v>5587</v>
      </c>
      <c r="AR142" s="1884" t="s">
        <v>5692</v>
      </c>
      <c r="AS142" s="1884" t="s">
        <v>91</v>
      </c>
    </row>
    <row r="143" spans="1:45" x14ac:dyDescent="0.3">
      <c r="A143" s="1884" t="s">
        <v>4891</v>
      </c>
      <c r="B143" s="1884" t="s">
        <v>4561</v>
      </c>
      <c r="C143" s="1884" t="s">
        <v>4560</v>
      </c>
      <c r="D143" s="1884" t="s">
        <v>4679</v>
      </c>
      <c r="E143" s="1884" t="s">
        <v>91</v>
      </c>
      <c r="F143" s="1884" t="s">
        <v>91</v>
      </c>
      <c r="G143" s="1884" t="s">
        <v>91</v>
      </c>
      <c r="H143" s="1884" t="s">
        <v>91</v>
      </c>
      <c r="I143" s="1884" t="s">
        <v>91</v>
      </c>
      <c r="J143" s="1884" t="s">
        <v>4892</v>
      </c>
      <c r="L143" s="1884" t="s">
        <v>5369</v>
      </c>
      <c r="M143" s="1884" t="s">
        <v>5370</v>
      </c>
      <c r="N143" s="1884" t="s">
        <v>5371</v>
      </c>
      <c r="O143" s="1884" t="s">
        <v>5372</v>
      </c>
      <c r="P143" s="1884" t="s">
        <v>5373</v>
      </c>
      <c r="Q143" s="1884" t="s">
        <v>5374</v>
      </c>
      <c r="R143" s="1884" t="s">
        <v>5375</v>
      </c>
      <c r="S143" s="1884" t="s">
        <v>5376</v>
      </c>
      <c r="T143" s="1884" t="s">
        <v>91</v>
      </c>
      <c r="U143" s="1884" t="s">
        <v>5377</v>
      </c>
      <c r="V143" s="1884" t="s">
        <v>91</v>
      </c>
      <c r="W143" s="1884" t="s">
        <v>5378</v>
      </c>
      <c r="X143" s="1884" t="s">
        <v>5379</v>
      </c>
      <c r="Y143" s="1884" t="s">
        <v>5380</v>
      </c>
      <c r="Z143" s="1884" t="s">
        <v>5381</v>
      </c>
      <c r="AA143" s="1884" t="s">
        <v>5570</v>
      </c>
      <c r="AB143" s="1884" t="s">
        <v>91</v>
      </c>
      <c r="AC143" s="1884" t="s">
        <v>5553</v>
      </c>
      <c r="AD143" s="1884" t="s">
        <v>5550</v>
      </c>
      <c r="AE143" s="1884" t="s">
        <v>91</v>
      </c>
      <c r="AF143" s="1884" t="s">
        <v>91</v>
      </c>
      <c r="AG143" s="1884" t="s">
        <v>5385</v>
      </c>
      <c r="AI143" s="1884" t="s">
        <v>4892</v>
      </c>
      <c r="AJ143" s="1884" t="s">
        <v>91</v>
      </c>
      <c r="AK143" s="1884" t="s">
        <v>5650</v>
      </c>
      <c r="AL143" s="1884" t="s">
        <v>5651</v>
      </c>
      <c r="AM143" s="1884" t="s">
        <v>5583</v>
      </c>
      <c r="AN143" s="1884" t="s">
        <v>5584</v>
      </c>
      <c r="AO143" s="1884" t="s">
        <v>5585</v>
      </c>
      <c r="AP143" s="1884" t="s">
        <v>5586</v>
      </c>
      <c r="AQ143" s="1884" t="s">
        <v>5587</v>
      </c>
      <c r="AR143" s="1884" t="s">
        <v>5692</v>
      </c>
      <c r="AS143" s="1884" t="s">
        <v>91</v>
      </c>
    </row>
    <row r="144" spans="1:45" x14ac:dyDescent="0.3">
      <c r="A144" s="1884" t="s">
        <v>4893</v>
      </c>
      <c r="B144" s="1884" t="s">
        <v>4561</v>
      </c>
      <c r="C144" s="1884" t="s">
        <v>4679</v>
      </c>
      <c r="D144" s="1884" t="s">
        <v>4860</v>
      </c>
      <c r="E144" s="1884" t="s">
        <v>4560</v>
      </c>
      <c r="F144" s="1884" t="s">
        <v>91</v>
      </c>
      <c r="G144" s="1884" t="s">
        <v>91</v>
      </c>
      <c r="H144" s="1884" t="s">
        <v>91</v>
      </c>
      <c r="I144" s="1884" t="s">
        <v>91</v>
      </c>
      <c r="J144" s="1884" t="s">
        <v>1838</v>
      </c>
      <c r="L144" s="1884" t="s">
        <v>5369</v>
      </c>
      <c r="M144" s="1884" t="s">
        <v>5370</v>
      </c>
      <c r="N144" s="1884" t="s">
        <v>5371</v>
      </c>
      <c r="O144" s="1884" t="s">
        <v>5372</v>
      </c>
      <c r="P144" s="1884" t="s">
        <v>5373</v>
      </c>
      <c r="Q144" s="1884" t="s">
        <v>5374</v>
      </c>
      <c r="R144" s="1884" t="s">
        <v>5375</v>
      </c>
      <c r="S144" s="1884" t="s">
        <v>5376</v>
      </c>
      <c r="T144" s="1884" t="s">
        <v>91</v>
      </c>
      <c r="U144" s="1884" t="s">
        <v>5377</v>
      </c>
      <c r="V144" s="1884" t="s">
        <v>91</v>
      </c>
      <c r="W144" s="1884" t="s">
        <v>5378</v>
      </c>
      <c r="X144" s="1884" t="s">
        <v>5379</v>
      </c>
      <c r="Y144" s="1884" t="s">
        <v>5380</v>
      </c>
      <c r="Z144" s="1884" t="s">
        <v>5381</v>
      </c>
      <c r="AA144" s="1884" t="s">
        <v>5382</v>
      </c>
      <c r="AB144" s="1884" t="s">
        <v>91</v>
      </c>
      <c r="AC144" s="1884" t="s">
        <v>5553</v>
      </c>
      <c r="AD144" s="1884" t="s">
        <v>91</v>
      </c>
      <c r="AE144" s="1884" t="s">
        <v>91</v>
      </c>
      <c r="AF144" s="1884" t="s">
        <v>91</v>
      </c>
      <c r="AG144" s="1884" t="s">
        <v>5385</v>
      </c>
      <c r="AI144" s="1884" t="s">
        <v>1838</v>
      </c>
      <c r="AJ144" s="1884" t="s">
        <v>91</v>
      </c>
      <c r="AK144" s="1884" t="s">
        <v>5650</v>
      </c>
      <c r="AL144" s="1884" t="s">
        <v>5651</v>
      </c>
      <c r="AM144" s="1884" t="s">
        <v>5583</v>
      </c>
      <c r="AN144" s="1884" t="s">
        <v>5584</v>
      </c>
      <c r="AO144" s="1884" t="s">
        <v>5585</v>
      </c>
      <c r="AP144" s="1884" t="s">
        <v>5586</v>
      </c>
      <c r="AQ144" s="1884" t="s">
        <v>5587</v>
      </c>
      <c r="AR144" s="1884" t="s">
        <v>5692</v>
      </c>
      <c r="AS144" s="1884" t="s">
        <v>91</v>
      </c>
    </row>
    <row r="145" spans="1:45" x14ac:dyDescent="0.3">
      <c r="A145" s="1884" t="s">
        <v>4894</v>
      </c>
      <c r="B145" s="1884" t="s">
        <v>4561</v>
      </c>
      <c r="C145" s="1884" t="s">
        <v>4679</v>
      </c>
      <c r="D145" s="1884" t="s">
        <v>4858</v>
      </c>
      <c r="E145" s="1884" t="s">
        <v>4560</v>
      </c>
      <c r="F145" s="1884" t="s">
        <v>91</v>
      </c>
      <c r="G145" s="1884" t="s">
        <v>91</v>
      </c>
      <c r="H145" s="1884" t="s">
        <v>91</v>
      </c>
      <c r="I145" s="1884" t="s">
        <v>91</v>
      </c>
      <c r="J145" s="1884" t="s">
        <v>4895</v>
      </c>
      <c r="L145" s="1884" t="s">
        <v>5369</v>
      </c>
      <c r="M145" s="1884" t="s">
        <v>5370</v>
      </c>
      <c r="N145" s="1884" t="s">
        <v>5371</v>
      </c>
      <c r="O145" s="1884" t="s">
        <v>5372</v>
      </c>
      <c r="P145" s="1884" t="s">
        <v>5373</v>
      </c>
      <c r="Q145" s="1884" t="s">
        <v>5374</v>
      </c>
      <c r="R145" s="1884" t="s">
        <v>5375</v>
      </c>
      <c r="S145" s="1884" t="s">
        <v>5376</v>
      </c>
      <c r="T145" s="1884" t="s">
        <v>91</v>
      </c>
      <c r="U145" s="1884" t="s">
        <v>5377</v>
      </c>
      <c r="V145" s="1884" t="s">
        <v>91</v>
      </c>
      <c r="W145" s="1884" t="s">
        <v>5378</v>
      </c>
      <c r="X145" s="1884" t="s">
        <v>5379</v>
      </c>
      <c r="Y145" s="1884" t="s">
        <v>5380</v>
      </c>
      <c r="Z145" s="1884" t="s">
        <v>5381</v>
      </c>
      <c r="AA145" s="1884" t="s">
        <v>5382</v>
      </c>
      <c r="AB145" s="1884" t="s">
        <v>5571</v>
      </c>
      <c r="AC145" s="1884" t="s">
        <v>5549</v>
      </c>
      <c r="AD145" s="1884" t="s">
        <v>5550</v>
      </c>
      <c r="AE145" s="1884" t="s">
        <v>91</v>
      </c>
      <c r="AF145" s="1884" t="s">
        <v>91</v>
      </c>
      <c r="AG145" s="1884" t="s">
        <v>5385</v>
      </c>
      <c r="AI145" s="1884" t="s">
        <v>4895</v>
      </c>
      <c r="AJ145" s="1884" t="s">
        <v>91</v>
      </c>
      <c r="AK145" s="1884" t="s">
        <v>5650</v>
      </c>
      <c r="AL145" s="1884" t="s">
        <v>5651</v>
      </c>
      <c r="AM145" s="1884" t="s">
        <v>5583</v>
      </c>
      <c r="AN145" s="1884" t="s">
        <v>5584</v>
      </c>
      <c r="AO145" s="1884" t="s">
        <v>5585</v>
      </c>
      <c r="AP145" s="1884" t="s">
        <v>5586</v>
      </c>
      <c r="AQ145" s="1884" t="s">
        <v>5587</v>
      </c>
      <c r="AR145" s="1884" t="s">
        <v>5692</v>
      </c>
      <c r="AS145" s="1884" t="s">
        <v>91</v>
      </c>
    </row>
    <row r="146" spans="1:45" x14ac:dyDescent="0.3">
      <c r="A146" s="1884" t="s">
        <v>4896</v>
      </c>
      <c r="B146" s="1884" t="s">
        <v>4761</v>
      </c>
      <c r="C146" s="1884" t="s">
        <v>4762</v>
      </c>
      <c r="D146" s="1884" t="s">
        <v>4806</v>
      </c>
      <c r="E146" s="1884" t="s">
        <v>4897</v>
      </c>
      <c r="F146" s="1884" t="s">
        <v>91</v>
      </c>
      <c r="G146" s="1884" t="s">
        <v>91</v>
      </c>
      <c r="H146" s="1884" t="s">
        <v>91</v>
      </c>
      <c r="I146" s="1884" t="s">
        <v>91</v>
      </c>
      <c r="J146" s="1884" t="s">
        <v>4898</v>
      </c>
      <c r="L146" s="1884" t="s">
        <v>5554</v>
      </c>
      <c r="M146" s="1884" t="s">
        <v>5555</v>
      </c>
      <c r="N146" s="1884" t="s">
        <v>5556</v>
      </c>
      <c r="O146" s="1884" t="s">
        <v>5557</v>
      </c>
      <c r="P146" s="1884" t="s">
        <v>91</v>
      </c>
      <c r="Q146" s="1884" t="s">
        <v>5559</v>
      </c>
      <c r="R146" s="1884" t="s">
        <v>5560</v>
      </c>
      <c r="S146" s="1884" t="s">
        <v>5561</v>
      </c>
      <c r="T146" s="1884" t="s">
        <v>91</v>
      </c>
      <c r="U146" s="1884" t="s">
        <v>5572</v>
      </c>
      <c r="V146" s="1884" t="s">
        <v>5573</v>
      </c>
      <c r="W146" s="1884" t="s">
        <v>5574</v>
      </c>
      <c r="X146" s="1884" t="s">
        <v>5564</v>
      </c>
      <c r="Y146" s="1884" t="s">
        <v>5565</v>
      </c>
      <c r="Z146" s="1884" t="s">
        <v>5566</v>
      </c>
      <c r="AA146" s="1884" t="s">
        <v>5567</v>
      </c>
      <c r="AB146" s="1884" t="s">
        <v>91</v>
      </c>
      <c r="AC146" s="1884" t="s">
        <v>91</v>
      </c>
      <c r="AD146" s="1884" t="s">
        <v>91</v>
      </c>
      <c r="AE146" s="1884" t="s">
        <v>91</v>
      </c>
      <c r="AF146" s="1884" t="s">
        <v>91</v>
      </c>
      <c r="AG146" s="1884" t="s">
        <v>5569</v>
      </c>
      <c r="AI146" s="1884" t="s">
        <v>4898</v>
      </c>
      <c r="AJ146" s="1884" t="s">
        <v>91</v>
      </c>
      <c r="AK146" s="1884" t="s">
        <v>5650</v>
      </c>
      <c r="AL146" s="1884" t="s">
        <v>5651</v>
      </c>
      <c r="AM146" s="1884" t="s">
        <v>5583</v>
      </c>
      <c r="AN146" s="1884" t="s">
        <v>5584</v>
      </c>
      <c r="AO146" s="1884" t="s">
        <v>5585</v>
      </c>
      <c r="AP146" s="1884" t="s">
        <v>5586</v>
      </c>
      <c r="AQ146" s="1884" t="s">
        <v>5587</v>
      </c>
      <c r="AR146" s="1884" t="s">
        <v>5692</v>
      </c>
      <c r="AS146" s="1884" t="s">
        <v>91</v>
      </c>
    </row>
    <row r="147" spans="1:45" x14ac:dyDescent="0.3">
      <c r="A147" s="1884" t="s">
        <v>4899</v>
      </c>
      <c r="B147" s="1884" t="s">
        <v>4561</v>
      </c>
      <c r="C147" s="1884" t="s">
        <v>4560</v>
      </c>
      <c r="D147" s="1884" t="s">
        <v>4858</v>
      </c>
      <c r="E147" s="1884" t="s">
        <v>91</v>
      </c>
      <c r="F147" s="1884" t="s">
        <v>91</v>
      </c>
      <c r="G147" s="1884" t="s">
        <v>91</v>
      </c>
      <c r="H147" s="1884" t="s">
        <v>91</v>
      </c>
      <c r="I147" s="1884" t="s">
        <v>91</v>
      </c>
      <c r="J147" s="1884" t="s">
        <v>4900</v>
      </c>
      <c r="L147" s="1884" t="s">
        <v>5369</v>
      </c>
      <c r="M147" s="1884" t="s">
        <v>5370</v>
      </c>
      <c r="N147" s="1884" t="s">
        <v>5371</v>
      </c>
      <c r="O147" s="1884" t="s">
        <v>5372</v>
      </c>
      <c r="P147" s="1884" t="s">
        <v>5373</v>
      </c>
      <c r="Q147" s="1884" t="s">
        <v>5374</v>
      </c>
      <c r="R147" s="1884" t="s">
        <v>5375</v>
      </c>
      <c r="S147" s="1884" t="s">
        <v>5376</v>
      </c>
      <c r="T147" s="1884" t="s">
        <v>91</v>
      </c>
      <c r="U147" s="1884" t="s">
        <v>5377</v>
      </c>
      <c r="V147" s="1884" t="s">
        <v>91</v>
      </c>
      <c r="W147" s="1884" t="s">
        <v>5378</v>
      </c>
      <c r="X147" s="1884" t="s">
        <v>5379</v>
      </c>
      <c r="Y147" s="1884" t="s">
        <v>5380</v>
      </c>
      <c r="Z147" s="1884" t="s">
        <v>5381</v>
      </c>
      <c r="AA147" s="1884" t="s">
        <v>5382</v>
      </c>
      <c r="AB147" s="1884" t="s">
        <v>5571</v>
      </c>
      <c r="AC147" s="1884" t="s">
        <v>5549</v>
      </c>
      <c r="AD147" s="1884" t="s">
        <v>91</v>
      </c>
      <c r="AE147" s="1884" t="s">
        <v>91</v>
      </c>
      <c r="AF147" s="1884" t="s">
        <v>91</v>
      </c>
      <c r="AG147" s="1884" t="s">
        <v>5385</v>
      </c>
      <c r="AI147" s="1884" t="s">
        <v>4900</v>
      </c>
      <c r="AJ147" s="1884" t="s">
        <v>91</v>
      </c>
      <c r="AK147" s="1884" t="s">
        <v>5650</v>
      </c>
      <c r="AL147" s="1884" t="s">
        <v>5651</v>
      </c>
      <c r="AM147" s="1884" t="s">
        <v>5583</v>
      </c>
      <c r="AN147" s="1884" t="s">
        <v>5584</v>
      </c>
      <c r="AO147" s="1884" t="s">
        <v>5585</v>
      </c>
      <c r="AP147" s="1884" t="s">
        <v>5586</v>
      </c>
      <c r="AQ147" s="1884" t="s">
        <v>5587</v>
      </c>
      <c r="AR147" s="1884" t="s">
        <v>5692</v>
      </c>
      <c r="AS147" s="1884" t="s">
        <v>91</v>
      </c>
    </row>
    <row r="148" spans="1:45" x14ac:dyDescent="0.3">
      <c r="A148" s="1884" t="s">
        <v>4621</v>
      </c>
      <c r="B148" s="1884" t="s">
        <v>4570</v>
      </c>
      <c r="C148" s="1884" t="s">
        <v>4557</v>
      </c>
      <c r="D148" s="1884" t="s">
        <v>91</v>
      </c>
      <c r="E148" s="1884" t="s">
        <v>91</v>
      </c>
      <c r="F148" s="1884" t="s">
        <v>4572</v>
      </c>
      <c r="G148" s="1884" t="s">
        <v>3472</v>
      </c>
      <c r="H148" s="1884" t="s">
        <v>4901</v>
      </c>
      <c r="I148" s="1884" t="s">
        <v>91</v>
      </c>
      <c r="J148" s="1884" t="s">
        <v>4902</v>
      </c>
      <c r="L148" s="1884" t="s">
        <v>4955</v>
      </c>
      <c r="M148" s="1884" t="s">
        <v>4956</v>
      </c>
      <c r="N148" s="1884" t="s">
        <v>4957</v>
      </c>
      <c r="O148" s="1884" t="s">
        <v>4958</v>
      </c>
      <c r="P148" s="1884" t="s">
        <v>91</v>
      </c>
      <c r="Q148" s="1884" t="s">
        <v>5355</v>
      </c>
      <c r="R148" s="1884" t="s">
        <v>5356</v>
      </c>
      <c r="S148" s="1884" t="s">
        <v>5357</v>
      </c>
      <c r="T148" s="1884" t="s">
        <v>91</v>
      </c>
      <c r="U148" s="1884" t="s">
        <v>4963</v>
      </c>
      <c r="V148" s="1884" t="s">
        <v>91</v>
      </c>
      <c r="W148" s="1884" t="s">
        <v>4964</v>
      </c>
      <c r="X148" s="1884" t="s">
        <v>4965</v>
      </c>
      <c r="Y148" s="1884" t="s">
        <v>5361</v>
      </c>
      <c r="Z148" s="1884" t="s">
        <v>5362</v>
      </c>
      <c r="AA148" s="1884" t="s">
        <v>5363</v>
      </c>
      <c r="AB148" s="1884" t="s">
        <v>91</v>
      </c>
      <c r="AC148" s="1884" t="s">
        <v>91</v>
      </c>
      <c r="AD148" s="1884" t="s">
        <v>91</v>
      </c>
      <c r="AE148" s="1884" t="s">
        <v>91</v>
      </c>
      <c r="AF148" s="1884" t="s">
        <v>91</v>
      </c>
      <c r="AG148" s="1884" t="s">
        <v>5364</v>
      </c>
      <c r="AI148" s="1884" t="s">
        <v>4902</v>
      </c>
      <c r="AJ148" s="1884" t="s">
        <v>91</v>
      </c>
      <c r="AK148" s="1884" t="s">
        <v>5596</v>
      </c>
      <c r="AL148" s="1884" t="s">
        <v>5597</v>
      </c>
      <c r="AM148" s="1884" t="s">
        <v>91</v>
      </c>
      <c r="AN148" s="1884" t="s">
        <v>5599</v>
      </c>
      <c r="AO148" s="1884" t="s">
        <v>5600</v>
      </c>
      <c r="AP148" s="1884" t="s">
        <v>5601</v>
      </c>
      <c r="AQ148" s="1884" t="s">
        <v>5602</v>
      </c>
      <c r="AR148" s="1884" t="s">
        <v>5603</v>
      </c>
      <c r="AS148" s="1884" t="s">
        <v>91</v>
      </c>
    </row>
    <row r="149" spans="1:45" x14ac:dyDescent="0.3">
      <c r="A149" s="1884" t="s">
        <v>4903</v>
      </c>
      <c r="B149" s="1884" t="s">
        <v>4561</v>
      </c>
      <c r="C149" s="1884" t="s">
        <v>4560</v>
      </c>
      <c r="D149" s="1884" t="s">
        <v>91</v>
      </c>
      <c r="E149" s="1884" t="s">
        <v>91</v>
      </c>
      <c r="F149" s="1884" t="s">
        <v>91</v>
      </c>
      <c r="G149" s="1884" t="s">
        <v>91</v>
      </c>
      <c r="H149" s="1884" t="s">
        <v>91</v>
      </c>
      <c r="I149" s="1884" t="s">
        <v>91</v>
      </c>
      <c r="J149" s="1884" t="s">
        <v>4904</v>
      </c>
      <c r="L149" s="1884" t="s">
        <v>5369</v>
      </c>
      <c r="M149" s="1884" t="s">
        <v>5370</v>
      </c>
      <c r="N149" s="1884" t="s">
        <v>5371</v>
      </c>
      <c r="O149" s="1884" t="s">
        <v>5372</v>
      </c>
      <c r="P149" s="1884" t="s">
        <v>5373</v>
      </c>
      <c r="Q149" s="1884" t="s">
        <v>5374</v>
      </c>
      <c r="R149" s="1884" t="s">
        <v>5375</v>
      </c>
      <c r="S149" s="1884" t="s">
        <v>5376</v>
      </c>
      <c r="T149" s="1884" t="s">
        <v>91</v>
      </c>
      <c r="U149" s="1884" t="s">
        <v>5377</v>
      </c>
      <c r="V149" s="1884" t="s">
        <v>91</v>
      </c>
      <c r="W149" s="1884" t="s">
        <v>5378</v>
      </c>
      <c r="X149" s="1884" t="s">
        <v>5379</v>
      </c>
      <c r="Y149" s="1884" t="s">
        <v>5380</v>
      </c>
      <c r="Z149" s="1884" t="s">
        <v>5381</v>
      </c>
      <c r="AA149" s="1884" t="s">
        <v>5382</v>
      </c>
      <c r="AB149" s="1884" t="s">
        <v>91</v>
      </c>
      <c r="AC149" s="1884" t="s">
        <v>5553</v>
      </c>
      <c r="AD149" s="1884" t="s">
        <v>91</v>
      </c>
      <c r="AE149" s="1884" t="s">
        <v>91</v>
      </c>
      <c r="AF149" s="1884" t="s">
        <v>91</v>
      </c>
      <c r="AG149" s="1884" t="s">
        <v>5385</v>
      </c>
      <c r="AI149" s="1884" t="s">
        <v>4904</v>
      </c>
      <c r="AJ149" s="1884" t="s">
        <v>91</v>
      </c>
      <c r="AK149" s="1884" t="s">
        <v>5650</v>
      </c>
      <c r="AL149" s="1884" t="s">
        <v>5651</v>
      </c>
      <c r="AM149" s="1884" t="s">
        <v>5583</v>
      </c>
      <c r="AN149" s="1884" t="s">
        <v>5584</v>
      </c>
      <c r="AO149" s="1884" t="s">
        <v>5585</v>
      </c>
      <c r="AP149" s="1884" t="s">
        <v>5586</v>
      </c>
      <c r="AQ149" s="1884" t="s">
        <v>5587</v>
      </c>
      <c r="AR149" s="1884" t="s">
        <v>5692</v>
      </c>
      <c r="AS149" s="1884" t="s">
        <v>91</v>
      </c>
    </row>
    <row r="150" spans="1:45" x14ac:dyDescent="0.3">
      <c r="A150" s="1884" t="s">
        <v>4905</v>
      </c>
      <c r="B150" s="1884" t="s">
        <v>4561</v>
      </c>
      <c r="C150" s="1884" t="s">
        <v>4679</v>
      </c>
      <c r="D150" s="1884" t="s">
        <v>4560</v>
      </c>
      <c r="E150" s="1884" t="s">
        <v>4731</v>
      </c>
      <c r="F150" s="1884" t="s">
        <v>91</v>
      </c>
      <c r="G150" s="1884" t="s">
        <v>91</v>
      </c>
      <c r="H150" s="1884" t="s">
        <v>91</v>
      </c>
      <c r="I150" s="1884" t="s">
        <v>91</v>
      </c>
      <c r="J150" s="1884" t="s">
        <v>3694</v>
      </c>
      <c r="L150" s="1884" t="s">
        <v>5369</v>
      </c>
      <c r="M150" s="1884" t="s">
        <v>5370</v>
      </c>
      <c r="N150" s="1884" t="s">
        <v>5371</v>
      </c>
      <c r="O150" s="1884" t="s">
        <v>5372</v>
      </c>
      <c r="P150" s="1884" t="s">
        <v>5373</v>
      </c>
      <c r="Q150" s="1884" t="s">
        <v>5374</v>
      </c>
      <c r="R150" s="1884" t="s">
        <v>5375</v>
      </c>
      <c r="S150" s="1884" t="s">
        <v>5376</v>
      </c>
      <c r="T150" s="1884" t="s">
        <v>91</v>
      </c>
      <c r="U150" s="1884" t="s">
        <v>5377</v>
      </c>
      <c r="V150" s="1884" t="s">
        <v>91</v>
      </c>
      <c r="W150" s="1884" t="s">
        <v>5378</v>
      </c>
      <c r="X150" s="1884" t="s">
        <v>5379</v>
      </c>
      <c r="Y150" s="1884" t="s">
        <v>5380</v>
      </c>
      <c r="Z150" s="1884" t="s">
        <v>5381</v>
      </c>
      <c r="AA150" s="1884" t="s">
        <v>5382</v>
      </c>
      <c r="AB150" s="1884" t="s">
        <v>91</v>
      </c>
      <c r="AC150" s="1884" t="s">
        <v>5553</v>
      </c>
      <c r="AD150" s="1884" t="s">
        <v>91</v>
      </c>
      <c r="AE150" s="1884" t="s">
        <v>91</v>
      </c>
      <c r="AF150" s="1884" t="s">
        <v>91</v>
      </c>
      <c r="AG150" s="1884" t="s">
        <v>5385</v>
      </c>
      <c r="AI150" s="1884" t="s">
        <v>3694</v>
      </c>
      <c r="AJ150" s="1884" t="s">
        <v>91</v>
      </c>
      <c r="AK150" s="1884" t="s">
        <v>5650</v>
      </c>
      <c r="AL150" s="1884" t="s">
        <v>5651</v>
      </c>
      <c r="AM150" s="1884" t="s">
        <v>5583</v>
      </c>
      <c r="AN150" s="1884" t="s">
        <v>5584</v>
      </c>
      <c r="AO150" s="1884" t="s">
        <v>5585</v>
      </c>
      <c r="AP150" s="1884" t="s">
        <v>5586</v>
      </c>
      <c r="AQ150" s="1884" t="s">
        <v>5587</v>
      </c>
      <c r="AR150" s="1884" t="s">
        <v>5692</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241</vt:i4>
      </vt:variant>
    </vt:vector>
  </HeadingPairs>
  <TitlesOfParts>
    <vt:vector size="297"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KB_BoChanNKC</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2026-10-15T16:10:54Z</dcterms:modified>
  <cp:category>TQP</cp:category>
</cp:coreProperties>
</file>