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thangnq194839/Documents/workspace/OOLT.ICT.20202.20194839.NgoQuocThang/"/>
    </mc:Choice>
  </mc:AlternateContent>
  <xr:revisionPtr revIDLastSave="0" documentId="8_{611C4D2B-F724-544D-93F2-A006A0FE1EF2}" xr6:coauthVersionLast="47" xr6:coauthVersionMax="47" xr10:uidLastSave="{00000000-0000-0000-0000-000000000000}"/>
  <bookViews>
    <workbookView xWindow="0" yWindow="500" windowWidth="28800" windowHeight="16080" xr2:uid="{00000000-000D-0000-FFFF-FFFF00000000}"/>
  </bookViews>
  <sheets>
    <sheet name="Summary" sheetId="8" r:id="rId1"/>
    <sheet name="Final score" sheetId="6" r:id="rId2"/>
    <sheet name="Mid-term score" sheetId="5" r:id="rId3"/>
    <sheet name="Mini-project" sheetId="7" r:id="rId4"/>
    <sheet name="122156 - Mrs Trang" sheetId="1" r:id="rId5"/>
    <sheet name="Bonus" sheetId="4"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 i="5" l="1"/>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H18" i="7" l="1"/>
  <c r="H19" i="7"/>
  <c r="D3" i="5"/>
  <c r="H38" i="7"/>
  <c r="I37" i="7"/>
  <c r="H37" i="7"/>
  <c r="H36" i="7"/>
  <c r="H35" i="7"/>
  <c r="I34" i="7"/>
  <c r="H34" i="7"/>
  <c r="I33" i="7"/>
  <c r="H33" i="7" s="1"/>
  <c r="H32" i="7"/>
  <c r="H31" i="7"/>
  <c r="H30" i="7"/>
  <c r="I29" i="7"/>
  <c r="H29" i="7"/>
  <c r="I28" i="7"/>
  <c r="H28" i="7"/>
  <c r="H27" i="7"/>
  <c r="H26" i="7"/>
  <c r="H25" i="7"/>
  <c r="I24" i="7"/>
  <c r="H24" i="7" s="1"/>
  <c r="H23" i="7"/>
  <c r="H22" i="7"/>
  <c r="H21" i="7"/>
  <c r="I20" i="7"/>
  <c r="H20" i="7"/>
  <c r="I17" i="7"/>
  <c r="H17" i="7" s="1"/>
  <c r="I16" i="7"/>
  <c r="H16" i="7"/>
  <c r="H15" i="7"/>
  <c r="H14" i="7"/>
  <c r="H13" i="7"/>
  <c r="I12" i="7"/>
  <c r="H12" i="7" s="1"/>
  <c r="H11" i="7"/>
  <c r="H10" i="7"/>
  <c r="H9" i="7"/>
  <c r="I8" i="7"/>
  <c r="H8" i="7"/>
  <c r="H7" i="7"/>
  <c r="H6" i="7"/>
  <c r="I5" i="7"/>
  <c r="H5" i="7"/>
  <c r="H4" i="7"/>
  <c r="H3" i="7"/>
  <c r="I2" i="7"/>
  <c r="H2" i="7"/>
  <c r="C13" i="8" l="1"/>
  <c r="C2" i="8"/>
  <c r="C9" i="8"/>
  <c r="C5" i="8"/>
  <c r="C36" i="8"/>
  <c r="C32" i="8"/>
  <c r="C28" i="8"/>
  <c r="C24" i="8"/>
  <c r="C20" i="8"/>
  <c r="C16" i="8"/>
  <c r="C35" i="8"/>
  <c r="C31" i="8"/>
  <c r="C27" i="8"/>
  <c r="C23" i="8"/>
  <c r="C19" i="8"/>
  <c r="C15" i="8"/>
  <c r="C11" i="8"/>
  <c r="C7" i="8"/>
  <c r="C3" i="8"/>
  <c r="C6" i="8"/>
  <c r="C34" i="8"/>
  <c r="C10" i="8"/>
  <c r="C38" i="8"/>
  <c r="C30" i="8"/>
  <c r="C26" i="8"/>
  <c r="C22" i="8"/>
  <c r="C18" i="8"/>
  <c r="C14" i="8"/>
  <c r="C37" i="8"/>
  <c r="C33" i="8"/>
  <c r="C29" i="8"/>
  <c r="C25" i="8"/>
  <c r="C21" i="8"/>
  <c r="C17" i="8"/>
  <c r="C12" i="8"/>
  <c r="C8" i="8"/>
  <c r="C4" i="8"/>
  <c r="H41" i="4"/>
  <c r="G41" i="4"/>
  <c r="F41" i="4"/>
  <c r="E41" i="4"/>
  <c r="L40" i="4"/>
  <c r="J40" i="4"/>
  <c r="I40" i="4"/>
  <c r="K40" i="4" s="1"/>
  <c r="L39" i="4"/>
  <c r="K39" i="4"/>
  <c r="J39" i="4"/>
  <c r="I39" i="4"/>
  <c r="L38" i="4"/>
  <c r="J38" i="4"/>
  <c r="I38" i="4"/>
  <c r="K38" i="4" s="1"/>
  <c r="L37" i="4"/>
  <c r="K37" i="4"/>
  <c r="J37" i="4"/>
  <c r="I37" i="4"/>
  <c r="L36" i="4"/>
  <c r="J36" i="4"/>
  <c r="I36" i="4"/>
  <c r="K36" i="4" s="1"/>
  <c r="L35" i="4"/>
  <c r="K35" i="4"/>
  <c r="J35" i="4"/>
  <c r="I35" i="4"/>
  <c r="L34" i="4"/>
  <c r="J34" i="4"/>
  <c r="I34" i="4"/>
  <c r="K34" i="4" s="1"/>
  <c r="L33" i="4"/>
  <c r="K33" i="4"/>
  <c r="J33" i="4"/>
  <c r="I33" i="4"/>
  <c r="L32" i="4"/>
  <c r="J32" i="4"/>
  <c r="I32" i="4"/>
  <c r="K32" i="4" s="1"/>
  <c r="L31" i="4"/>
  <c r="K31" i="4"/>
  <c r="J31" i="4"/>
  <c r="I31" i="4"/>
  <c r="L30" i="4"/>
  <c r="J30" i="4"/>
  <c r="I30" i="4"/>
  <c r="K30" i="4" s="1"/>
  <c r="L29" i="4"/>
  <c r="K29" i="4"/>
  <c r="J29" i="4"/>
  <c r="I29" i="4"/>
  <c r="L28" i="4"/>
  <c r="J28" i="4"/>
  <c r="I28" i="4"/>
  <c r="K28" i="4" s="1"/>
  <c r="L27" i="4"/>
  <c r="K27" i="4"/>
  <c r="J27" i="4"/>
  <c r="I27" i="4"/>
  <c r="L26" i="4"/>
  <c r="J26" i="4"/>
  <c r="I26" i="4"/>
  <c r="K26" i="4" s="1"/>
  <c r="L25" i="4"/>
  <c r="K25" i="4"/>
  <c r="J25" i="4"/>
  <c r="I25" i="4"/>
  <c r="L24" i="4"/>
  <c r="J24" i="4"/>
  <c r="I24" i="4"/>
  <c r="K24" i="4" s="1"/>
  <c r="L23" i="4"/>
  <c r="K23" i="4"/>
  <c r="J23" i="4"/>
  <c r="I23" i="4"/>
  <c r="L22" i="4"/>
  <c r="J22" i="4"/>
  <c r="I22" i="4"/>
  <c r="K22" i="4" s="1"/>
  <c r="L21" i="4"/>
  <c r="K21" i="4"/>
  <c r="J21" i="4"/>
  <c r="I21" i="4"/>
  <c r="L20" i="4"/>
  <c r="J20" i="4"/>
  <c r="I20" i="4"/>
  <c r="K20" i="4" s="1"/>
  <c r="L19" i="4"/>
  <c r="K19" i="4"/>
  <c r="J19" i="4"/>
  <c r="I19" i="4"/>
  <c r="L18" i="4"/>
  <c r="J18" i="4"/>
  <c r="I18" i="4"/>
  <c r="K18" i="4" s="1"/>
  <c r="L17" i="4"/>
  <c r="K17" i="4"/>
  <c r="J17" i="4"/>
  <c r="I17" i="4"/>
  <c r="L16" i="4"/>
  <c r="J16" i="4"/>
  <c r="I16" i="4"/>
  <c r="K16" i="4" s="1"/>
  <c r="L15" i="4"/>
  <c r="K15" i="4"/>
  <c r="J15" i="4"/>
  <c r="I15" i="4"/>
  <c r="L14" i="4"/>
  <c r="J14" i="4"/>
  <c r="I14" i="4"/>
  <c r="K14" i="4" s="1"/>
  <c r="L13" i="4"/>
  <c r="K13" i="4"/>
  <c r="J13" i="4"/>
  <c r="I13" i="4"/>
  <c r="L12" i="4"/>
  <c r="J12" i="4"/>
  <c r="I12" i="4"/>
  <c r="K12" i="4" s="1"/>
  <c r="L11" i="4"/>
  <c r="K11" i="4"/>
  <c r="J11" i="4"/>
  <c r="I11" i="4"/>
  <c r="L10" i="4"/>
  <c r="J10" i="4"/>
  <c r="I10" i="4"/>
  <c r="K10" i="4" s="1"/>
  <c r="L9" i="4"/>
  <c r="K9" i="4"/>
  <c r="J9" i="4"/>
  <c r="I9" i="4"/>
  <c r="L8" i="4"/>
  <c r="J8" i="4"/>
  <c r="I8" i="4"/>
  <c r="K8" i="4" s="1"/>
  <c r="L7" i="4"/>
  <c r="K7" i="4"/>
  <c r="J7" i="4"/>
  <c r="I7" i="4"/>
  <c r="L6" i="4"/>
  <c r="J6" i="4"/>
  <c r="I6" i="4"/>
  <c r="K6" i="4" s="1"/>
  <c r="L5" i="4"/>
  <c r="K5" i="4"/>
  <c r="J5" i="4"/>
  <c r="I5" i="4"/>
  <c r="L4" i="4"/>
  <c r="J4" i="4"/>
  <c r="I4" i="4"/>
  <c r="I41" i="4" s="1"/>
  <c r="L3" i="4"/>
  <c r="K3" i="4"/>
  <c r="J3" i="4"/>
  <c r="J41" i="4" s="1"/>
  <c r="I3" i="4"/>
  <c r="L2" i="4"/>
  <c r="K2" i="4"/>
  <c r="H41" i="1"/>
  <c r="Y41" i="1" s="1"/>
  <c r="Z41" i="1" s="1"/>
  <c r="D41" i="1"/>
  <c r="Y40" i="1"/>
  <c r="Z40" i="1" s="1"/>
  <c r="Z39" i="1"/>
  <c r="Y39" i="1"/>
  <c r="X39" i="1"/>
  <c r="Y38" i="1"/>
  <c r="Z38" i="1" s="1"/>
  <c r="Y37" i="1"/>
  <c r="Z37" i="1" s="1"/>
  <c r="Z36" i="1"/>
  <c r="Y36" i="1"/>
  <c r="N36" i="1"/>
  <c r="X35" i="1"/>
  <c r="Y35" i="1" s="1"/>
  <c r="Z35" i="1" s="1"/>
  <c r="V35" i="1"/>
  <c r="N35" i="1"/>
  <c r="Z34" i="1"/>
  <c r="Y34" i="1"/>
  <c r="V34" i="1"/>
  <c r="Y33" i="1"/>
  <c r="Z33" i="1" s="1"/>
  <c r="Z32" i="1"/>
  <c r="Y32" i="1"/>
  <c r="D32" i="1"/>
  <c r="Z31" i="1"/>
  <c r="Y31" i="1"/>
  <c r="Z30" i="1"/>
  <c r="Y30" i="1"/>
  <c r="Y29" i="1"/>
  <c r="Z29" i="1" s="1"/>
  <c r="X29" i="1"/>
  <c r="N29" i="1"/>
  <c r="Z28" i="1"/>
  <c r="Y28" i="1"/>
  <c r="P27" i="1"/>
  <c r="Y27" i="1" s="1"/>
  <c r="Z27" i="1" s="1"/>
  <c r="Z26" i="1"/>
  <c r="Y26" i="1"/>
  <c r="Y25" i="1"/>
  <c r="Z25" i="1" s="1"/>
  <c r="Z24" i="1"/>
  <c r="Y24" i="1"/>
  <c r="N23" i="1"/>
  <c r="Y23" i="1" s="1"/>
  <c r="Z23" i="1" s="1"/>
  <c r="Z22" i="1"/>
  <c r="Y22" i="1"/>
  <c r="Z21" i="1"/>
  <c r="Y21" i="1"/>
  <c r="X20" i="1"/>
  <c r="Y20" i="1" s="1"/>
  <c r="Z20" i="1" s="1"/>
  <c r="Z19" i="1"/>
  <c r="Y19" i="1"/>
  <c r="X19" i="1"/>
  <c r="Z18" i="1"/>
  <c r="Y18" i="1"/>
  <c r="P17" i="1"/>
  <c r="Y17" i="1" s="1"/>
  <c r="Z17" i="1" s="1"/>
  <c r="Z16" i="1"/>
  <c r="Y16" i="1"/>
  <c r="Y15" i="1"/>
  <c r="Z15" i="1" s="1"/>
  <c r="D15" i="1"/>
  <c r="P14" i="1"/>
  <c r="D14" i="1"/>
  <c r="Y14" i="1" s="1"/>
  <c r="Z14" i="1" s="1"/>
  <c r="X13" i="1"/>
  <c r="N13" i="1"/>
  <c r="J13" i="1"/>
  <c r="D13" i="1"/>
  <c r="Y13" i="1" s="1"/>
  <c r="Z13" i="1" s="1"/>
  <c r="Y12" i="1"/>
  <c r="Z12" i="1" s="1"/>
  <c r="X12" i="1"/>
  <c r="D12" i="1"/>
  <c r="Z11" i="1"/>
  <c r="Y11" i="1"/>
  <c r="D11" i="1"/>
  <c r="Y10" i="1"/>
  <c r="Z10" i="1" s="1"/>
  <c r="X9" i="1"/>
  <c r="D9" i="1"/>
  <c r="Y9" i="1" s="1"/>
  <c r="Z9" i="1" s="1"/>
  <c r="X8" i="1"/>
  <c r="P8" i="1"/>
  <c r="Y8" i="1" s="1"/>
  <c r="Z8" i="1" s="1"/>
  <c r="Z7" i="1"/>
  <c r="Y7" i="1"/>
  <c r="T7" i="1"/>
  <c r="X6" i="1"/>
  <c r="V6" i="1"/>
  <c r="D6" i="1"/>
  <c r="Y6" i="1" s="1"/>
  <c r="Z6" i="1" s="1"/>
  <c r="X5" i="1"/>
  <c r="D5" i="1"/>
  <c r="Y5" i="1" s="1"/>
  <c r="Z5" i="1" s="1"/>
  <c r="D22" i="8" l="1"/>
  <c r="E22" i="8" s="1"/>
  <c r="F22" i="8" s="1"/>
  <c r="D23" i="8"/>
  <c r="D25" i="8"/>
  <c r="E25" i="8" s="1"/>
  <c r="F25" i="8" s="1"/>
  <c r="D37" i="8"/>
  <c r="E37" i="8" s="1"/>
  <c r="F37" i="8" s="1"/>
  <c r="D29" i="8"/>
  <c r="E29" i="8" s="1"/>
  <c r="F29" i="8" s="1"/>
  <c r="D21" i="8"/>
  <c r="E21" i="8" s="1"/>
  <c r="F21" i="8" s="1"/>
  <c r="D9" i="8"/>
  <c r="E9" i="8" s="1"/>
  <c r="F9" i="8" s="1"/>
  <c r="D36" i="8"/>
  <c r="E36" i="8" s="1"/>
  <c r="F36" i="8" s="1"/>
  <c r="D32" i="8"/>
  <c r="D28" i="8"/>
  <c r="D24" i="8"/>
  <c r="E24" i="8" s="1"/>
  <c r="F24" i="8" s="1"/>
  <c r="D20" i="8"/>
  <c r="E20" i="8" s="1"/>
  <c r="F20" i="8" s="1"/>
  <c r="D16" i="8"/>
  <c r="D12" i="8"/>
  <c r="E12" i="8" s="1"/>
  <c r="F12" i="8" s="1"/>
  <c r="D8" i="8"/>
  <c r="E8" i="8" s="1"/>
  <c r="F8" i="8" s="1"/>
  <c r="D4" i="8"/>
  <c r="E4" i="8" s="1"/>
  <c r="F4" i="8" s="1"/>
  <c r="E28" i="8"/>
  <c r="F28" i="8" s="1"/>
  <c r="D13" i="8"/>
  <c r="D2" i="8"/>
  <c r="E2" i="8" s="1"/>
  <c r="F2" i="8" s="1"/>
  <c r="D35" i="8"/>
  <c r="E35" i="8" s="1"/>
  <c r="F35" i="8" s="1"/>
  <c r="D31" i="8"/>
  <c r="E31" i="8" s="1"/>
  <c r="F31" i="8" s="1"/>
  <c r="D27" i="8"/>
  <c r="E27" i="8" s="1"/>
  <c r="F27" i="8" s="1"/>
  <c r="D19" i="8"/>
  <c r="E19" i="8" s="1"/>
  <c r="F19" i="8" s="1"/>
  <c r="D15" i="8"/>
  <c r="E15" i="8" s="1"/>
  <c r="F15" i="8" s="1"/>
  <c r="D11" i="8"/>
  <c r="E11" i="8" s="1"/>
  <c r="F11" i="8" s="1"/>
  <c r="D7" i="8"/>
  <c r="E7" i="8" s="1"/>
  <c r="F7" i="8" s="1"/>
  <c r="D3" i="8"/>
  <c r="E3" i="8" s="1"/>
  <c r="F3" i="8" s="1"/>
  <c r="E23" i="8"/>
  <c r="F23" i="8" s="1"/>
  <c r="E16" i="8"/>
  <c r="F16" i="8" s="1"/>
  <c r="E32" i="8"/>
  <c r="F32" i="8" s="1"/>
  <c r="D33" i="8"/>
  <c r="E33" i="8" s="1"/>
  <c r="F33" i="8" s="1"/>
  <c r="D17" i="8"/>
  <c r="E17" i="8" s="1"/>
  <c r="F17" i="8" s="1"/>
  <c r="D5" i="8"/>
  <c r="E5" i="8" s="1"/>
  <c r="F5" i="8" s="1"/>
  <c r="D38" i="8"/>
  <c r="E38" i="8" s="1"/>
  <c r="F38" i="8" s="1"/>
  <c r="D34" i="8"/>
  <c r="E34" i="8" s="1"/>
  <c r="F34" i="8" s="1"/>
  <c r="D30" i="8"/>
  <c r="E30" i="8" s="1"/>
  <c r="F30" i="8" s="1"/>
  <c r="D26" i="8"/>
  <c r="E26" i="8" s="1"/>
  <c r="F26" i="8" s="1"/>
  <c r="D18" i="8"/>
  <c r="E18" i="8" s="1"/>
  <c r="F18" i="8" s="1"/>
  <c r="D14" i="8"/>
  <c r="E14" i="8" s="1"/>
  <c r="F14" i="8" s="1"/>
  <c r="D10" i="8"/>
  <c r="E10" i="8" s="1"/>
  <c r="F10" i="8" s="1"/>
  <c r="D6" i="8"/>
  <c r="E6" i="8" s="1"/>
  <c r="F6" i="8" s="1"/>
  <c r="E13" i="8"/>
  <c r="F13" i="8" s="1"/>
  <c r="K4" i="4"/>
  <c r="H38"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Minh Chau</author>
  </authors>
  <commentList>
    <comment ref="E1" authorId="0" shapeId="0" xr:uid="{D36A6F6C-5634-4624-A1DB-1BB05A6B42D6}">
      <text>
        <r>
          <rPr>
            <b/>
            <sz val="9"/>
            <color rgb="FF000000"/>
            <rFont val="Tahoma"/>
            <family val="2"/>
          </rPr>
          <t>Minh Chau:</t>
        </r>
        <r>
          <rPr>
            <sz val="9"/>
            <color rgb="FF000000"/>
            <rFont val="Tahoma"/>
            <family val="2"/>
          </rPr>
          <t xml:space="preserve">
</t>
        </r>
        <r>
          <rPr>
            <sz val="9"/>
            <color rgb="FF000000"/>
            <rFont val="Tahoma"/>
            <family val="2"/>
          </rPr>
          <t xml:space="preserve">Cô có dặn để lại phần này cho cô
</t>
        </r>
        <r>
          <rPr>
            <sz val="9"/>
            <color rgb="FF000000"/>
            <rFont val="Tahoma"/>
            <family val="2"/>
          </rPr>
          <t>Hiện tại đang để trọng số 3:6:1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tc={F9AB6866-5E54-9E43-91AF-778BF6E54C31}</author>
    <author>tc={C16EB658-3386-0942-8B6E-2451D7C97B28}</author>
  </authors>
  <commentList>
    <comment ref="C29" authorId="0" shapeId="0" xr:uid="{F9AB6866-5E54-9E43-91AF-778BF6E54C31}">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Nhìn có vẻ lấy mã nguồn có sẵn???</t>
        </r>
      </text>
    </comment>
    <comment ref="E38" authorId="1" shapeId="0" xr:uid="{C16EB658-3386-0942-8B6E-2451D7C97B2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Nói là có tham khảo trên mạng về cấu tạo tree: Lấy package shape về (Circle, Line)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1000000}">
      <text>
        <r>
          <rPr>
            <sz val="10"/>
            <color rgb="FF000000"/>
            <rFont val="Arial"/>
            <family val="2"/>
          </rPr>
          <t>- Should handling input better
- For mathematic problems, should consider all cases, or notify which cases can not be performed (Eg. You only do with positive number, integer, instead of negative and double)
- Some errors may occurs when defining class: The class have main method but Java or compiler does not regconize this:
+ Should use Eclipse for compiling
+ In some case of Eclipse, we just need to modify the word "main" a little bit in order to solve the problem
+ Most of the time, the problem raised because of the fact that most of student named their folder inappropiately (start with number and have dots, which is not good for a package name, since Java may automatically detect this as a package). In order to solve this
(1): Put all the file in one folder only, name it well and define separated class for each file in order to run it
(2): Rename the folders so that they suits the convention of java
- Division: should declare the variable for holding result of division appropiately (mainly double instead of int)
- For anyone who do 2.2.5 and 2.2.6 with GUI: should handle the case when user does not enter input (advanced)
- Pretty many student using the same method for 6.4 (like of 4256) - dunno if they're copies</t>
        </r>
      </text>
    </comment>
    <comment ref="G1" authorId="0" shapeId="0" xr:uid="{00000000-0006-0000-0000-000002000000}">
      <text>
        <r>
          <rPr>
            <sz val="10"/>
            <color rgb="FF000000"/>
            <rFont val="Arial"/>
            <family val="2"/>
          </rPr>
          <t>- Give ref: How to read efficiently and create a mindmap
- How to use super()</t>
        </r>
      </text>
    </comment>
    <comment ref="D2" authorId="0" shapeId="0" xr:uid="{00000000-0006-0000-0000-000003000000}">
      <text>
        <r>
          <rPr>
            <sz val="10"/>
            <color rgb="FF000000"/>
            <rFont val="Arial"/>
            <family val="2"/>
          </rPr>
          <t>Note for scoring
1. Bonus
+ GUI (0.5pts)
+ Good console interface (0.25pts)
+ Handling exception (not a number input case) (0.5pts)
+ Good project structure (0.25pts)
+ Optimized code (0.5pts)
+ Sense of OOP (0.25pts)
6.1: Provided a snippet of code as the answer (0.25pts)
6.3: Handled negative/doubled input (0.25pts)
6.6: Operation can be performed on non-square matrix (0.5pts)
2. Minus
+ Late submission (0.5pts x 2)
+ Missing exercise (1.25pts/ex)
+ Not printed out the solution (0.5pts)
2.2.5:
- Wrong solution (0.5pts)
- Not handled the case of division by 0 (0.5pts)
2.2.6
- Wrong solution (0.25pts/case)
6.1: Having not answered the question (0.25pts)
6.4
- Having not handled leap-year case (0.5pts)
- Cannot check a specific month (-0.25pts)
- Having not handled the case of abbreviate year (0.5pts)
6.5
- Wrong answer on sorting/sum/average (0.25pts/case)
6.6
- Inverse size of matrix (0.25pts)</t>
        </r>
      </text>
    </comment>
    <comment ref="F2" authorId="0" shapeId="0" xr:uid="{00000000-0006-0000-0000-000004000000}">
      <text>
        <r>
          <rPr>
            <sz val="10"/>
            <color rgb="FF000000"/>
            <rFont val="Arial"/>
            <family val="2"/>
          </rPr>
          <t>Basic criterias:
- Identify correctly 3/3 actors: 4pts
+ 2 actors: 3pts; 
+ 1 actors: 2 pts; 
+ cannot identify:  0pts
- Identify correctly at least 3/4 of the basic use case of each actors: 1.25pts/actors x 4 actors;
+ less than 3/4: 1 pts
+ less than 1/2: 0.5 pts
+ cannot identify: 0pts
*Note: if the number of actor identified is more than, the score is evenly distributed to each of them, the score propotion for each exactness level is: 3/4 - 1/2 - 0 : 1 - 0.5 - 0
-No exported diagram as image: -0.5pts
- Show some correct detailed relationships between use cases: 0.25pts/actor
Some more scoring criteria to note:
- System IS an actor: -1pts
- Confusion about use case, sequence of actions and cases of actions: Half points of each actor</t>
        </r>
      </text>
    </comment>
    <comment ref="H2" authorId="0" shapeId="0" xr:uid="{00000000-0006-0000-0000-000005000000}">
      <text>
        <r>
          <rPr>
            <sz val="10"/>
            <color rgb="FF000000"/>
            <rFont val="Arial"/>
            <family val="2"/>
          </rPr>
          <t>Minus points:
- Missing answer to questions in part 5 (-0.5pts)
- Missing reading assignment (-0.5pts)
- Missing/fail add/removeDVD function (-1pt/func)
- add/removeDVD function does not check for conditions before add/remove (-0.5pts/func)
- removeDVD function does not check for multiple removal (-0.5pts)
- Missing constructors/fields (-0.5pts/constructor or fields)
Bonus points:
- Interactive GUI (+0.5pts)
- Good logical for dividing modules for handling functionalities of the user menu (+0.5pts)
- Have additional functions for adding/removing multiple disc at a time (+0.5pts/add or remove)</t>
        </r>
      </text>
    </comment>
    <comment ref="J2" authorId="0" shapeId="0" xr:uid="{00000000-0006-0000-0000-000006000000}">
      <text>
        <r>
          <rPr>
            <sz val="10"/>
            <color rgb="FF000000"/>
            <rFont val="Arial"/>
            <family val="2"/>
          </rPr>
          <t>Minus points:
- Failed swap() function (-1pts)
- The ID of DVD is not tracked and assigned appropiately (-1pts)
- DVDUtils: missing functions (-1pt/func)
- Cart: missing functions (-1pt/func)
- No output printed (-0.5pts)
- Missing field in DVD class (-0.5pts/field)
Bonus points:</t>
        </r>
      </text>
    </comment>
    <comment ref="L2" authorId="0" shapeId="0" xr:uid="{00000000-0006-0000-0000-000007000000}">
      <text>
        <r>
          <rPr>
            <sz val="10"/>
            <color rgb="FF000000"/>
            <rFont val="Arial"/>
            <family val="2"/>
          </rPr>
          <t xml:space="preserve">- Missing /garbage (-1pt)
- Unclear /garbage example to prove efficiency of StringBuilder and StringBuffer (-0.5pt)
- Missing search function in DVD class (-1pt)
- search() function in DVD class does not check contains (but equals), or is not case-insensitive (-0.5pts)
- Missing functions to add/remove dvd from store (-1pt/func)
- Missing function to search for disc by title in cart (-1pt)
</t>
        </r>
      </text>
    </comment>
    <comment ref="N2" authorId="0" shapeId="0" xr:uid="{00000000-0006-0000-0000-000008000000}">
      <text>
        <r>
          <rPr>
            <sz val="10"/>
            <color rgb="FF000000"/>
            <rFont val="Arial"/>
            <family val="2"/>
          </rPr>
          <t>Minus points:
* Creating Book class:
- Do not implement addAuthor &amp; removeAuthor/failed function (-1pts/func)
- addAuthor does not check if the author is already existed (-0.5pts)
- removeAuthor does not check if the author exists in the list (-0.5pts)
* Creating Media class:
- Do not implement addMedia &amp; removeMedia/ failed function(-1pts/func)
- The id field does not keep track of items in the store (-1pts)
- field missing (-0.5pts/field)
- using additional fields for keeping track type of media (-1pts): this is procedure-oriented implies that you do not fully understand the meaning of parent and child class
* Diagram
- Do not have the diagram updated according to the current state of project (-1pts)
* Lucky item
- Have not implemented the function for getting lucky item (-1pts)
- The lucky item is not added to the cart after being picked (-0.5pts)
- The total cost of the cart after having the lucky item add DOES include the cost of the lucky item (-0.5pts)
- Do not handle the case empty cart (-0.5pts)
*Others
- no handle for exceeding id when querying (-1pts)</t>
        </r>
      </text>
    </comment>
    <comment ref="P2" authorId="0" shapeId="0" xr:uid="{00000000-0006-0000-0000-000009000000}">
      <text>
        <r>
          <rPr>
            <sz val="10"/>
            <color rgb="FF000000"/>
            <rFont val="Arial"/>
            <family val="2"/>
          </rPr>
          <t>- missing addTrack/removeTrack (-1pts/function)
- failed addTrack/removeTrack (-0.5pts/function)
- addTrack/removeTrack performs poorly (reduntant loop, does not check for duplication, etc.) (-0.25pts/function)
- missing play() function/Playable interface implementation (0.5pts/class x 3 class CD, DVD, Track)
- play() method of Cd class does not iterate through all tracks (-0.5pts)
- missing play() functionality in main (-0.5pts)
- do not perform memorydaemon check (-1pts)
- confusion when implementing abstract function play() in Media class (-0.5pts)
- Good handling for checking if the media can be played (+0.5pts)</t>
        </r>
      </text>
    </comment>
    <comment ref="R2" authorId="0" shapeId="0" xr:uid="{00000000-0006-0000-0000-00000A000000}">
      <text>
        <r>
          <rPr>
            <sz val="10"/>
            <color rgb="FF000000"/>
            <rFont val="Arial"/>
            <family val="2"/>
          </rPr>
          <t>Minus points:
- No polymorphism for toString() (or equivalent methods) (-2pts); 
- No clear polymorphism (eg. override toString(), but still use instanceof to call corresponding class; use "type" or similar method to categorize media, etc.): - 1pts
- No comparator (-2pts)
- Comparator is not used (-1pts)
- No implementation of Comparable interface for Media and Track class (-1pt/class)
- No implementation for token counting for Book class (-1pts)</t>
        </r>
      </text>
    </comment>
    <comment ref="S2" authorId="0" shapeId="0" xr:uid="{00000000-0006-0000-0000-00000B000000}">
      <text>
        <r>
          <rPr>
            <sz val="10"/>
            <color rgb="FF000000"/>
            <rFont val="Arial"/>
            <family val="2"/>
          </rPr>
          <t xml:space="preserve">7, 9
</t>
        </r>
      </text>
    </comment>
    <comment ref="T2" authorId="0" shapeId="0" xr:uid="{00000000-0006-0000-0000-00000C000000}">
      <text>
        <r>
          <rPr>
            <sz val="10"/>
            <color rgb="FF000000"/>
            <rFont val="Arial"/>
            <family val="2"/>
          </rPr>
          <t xml:space="preserve">You have to have enough these parts: each part accounts for:
- Swing &amp; AWT (2pts)
+ SwingAccumulator (0.75pts)
+ AWTAccumulator (0.75pts)
+  Comparision between Swing and AWT (0.5pts)
- Look and feel is extended to have options to switch between themes (1pts)
- NumberGrids (1pts)
- ViewStoreScreen (6pts)
+ Update store (2pts)
+ Play DVD (2pts)
+ Add to cart (2pts)
</t>
        </r>
      </text>
    </comment>
    <comment ref="U2" authorId="0" shapeId="0" xr:uid="{00000000-0006-0000-0000-00000D000000}">
      <text>
        <r>
          <rPr>
            <sz val="10"/>
            <color rgb="FF000000"/>
            <rFont val="Arial"/>
            <family val="2"/>
          </rPr>
          <t xml:space="preserve">14, 17
</t>
        </r>
      </text>
    </comment>
    <comment ref="V2" authorId="0" shapeId="0" xr:uid="{00000000-0006-0000-0000-00000E000000}">
      <text>
        <r>
          <rPr>
            <sz val="10"/>
            <color rgb="FF000000"/>
            <rFont val="Arial"/>
            <family val="2"/>
          </rPr>
          <t>Painter
Minus points: 
- Failed drawer: the brush can only draw a straight line in a part of the draw screen (-1pts)
- The pen tip is too far from the cursor (-0.5pts)
Bonus points: handled the brush so that it does not make other components on the GUI breaks
AIMS:
- Basic functionalities of AIMS: note that if we can see the function but cannot see how it works (from your demonstration video, you get -0.5pts/case)
+ Add to cart
+ Total cost
+ Place order
+ Play button for DVD items
- Additional functions: If we see it but does not know how it works, that's OK. If you show us how it functions, you get +0.5pts/each case
+ Filter: by id and by title
+ Get lucky item
+ Remove media: in cart and in store
+ Search for item in store
+ Sort: by cost and title</t>
        </r>
      </text>
    </comment>
    <comment ref="W2" authorId="0" shapeId="0" xr:uid="{00000000-0006-0000-0000-00000F000000}">
      <text>
        <r>
          <rPr>
            <sz val="10"/>
            <color rgb="FF000000"/>
            <rFont val="Arial"/>
            <family val="2"/>
          </rPr>
          <t>Note: 3 submission + 1 deadline
Max minus will be 2pts</t>
        </r>
      </text>
    </comment>
    <comment ref="X2" authorId="0" shapeId="0" xr:uid="{00000000-0006-0000-0000-000010000000}">
      <text>
        <r>
          <rPr>
            <sz val="10"/>
            <color rgb="FF000000"/>
            <rFont val="Arial"/>
            <family val="2"/>
          </rPr>
          <t>Minus point:
- No exception handling for DVD, CD, Track class: -1pt/class
- No exception handling for Media class: -0.5pts/each functions (equal and compareTo)
- No exception handling in main: -1pts
- Using throws in main instead of try-catch: -0.25pts
- No function for getting lucky item: -1pts
- Confusion in using throws: -0.5pts
Bonus:
- Handling exception in function for getting lucky item: +0.5 to 1 pt, depending on how deeply exceptions are handled</t>
        </r>
      </text>
    </comment>
    <comment ref="D5" authorId="0" shapeId="0" xr:uid="{00000000-0006-0000-0000-000011000000}">
      <text>
        <r>
          <rPr>
            <sz val="10"/>
            <color rgb="FF000000"/>
            <rFont val="Arial"/>
            <family val="2"/>
          </rPr>
          <t>Good project structures (+0.25pts)
2.2.5 &amp; 2.2.6
- You should separate this into 2 programs, or make a menu for this
- You should notify user what type of equation you're going to solve
2.2.5: Having not handled the case of division by 0 (-0.5pts)
- Solving system of equations:
+ Wrong solutions (-0.25pts)
- Solving quardatic eqn
+ Have not handled the case of a = 0
6.1: Haven't answer additional questions (-0.25pts)
6.4: Good logic of program; the application is optimized well (+0.5pts)
- Having not handled the case of abbreviate year (-0.5pts)
6.5: 
- Having not sorted the array
- Wrong avg value: you must let the solution of type double/float; else, int will automatically takes the integer part of the actual solution only (-0.5pts)
6.6:
- You should handle the case of input are doubles, or notify the users that the program can only perform on int
- You should tell user what n, m are 
- Try to make the program run with non-square matrix
- Have not printed out the solution (-0.5pts)</t>
        </r>
      </text>
    </comment>
    <comment ref="F5" authorId="0" shapeId="0" xr:uid="{00000000-0006-0000-0000-000012000000}">
      <text>
        <r>
          <rPr>
            <sz val="10"/>
            <color rgb="FF000000"/>
            <rFont val="Arial"/>
            <family val="2"/>
          </rPr>
          <t>Good
You should show some more specifics about some general use case: for eg: search for dvd has some smaller case: search by title, cost, etc.</t>
        </r>
      </text>
    </comment>
    <comment ref="H5" authorId="0" shapeId="0" xr:uid="{00000000-0006-0000-0000-000013000000}">
      <text>
        <r>
          <rPr>
            <sz val="10"/>
            <color rgb="FF000000"/>
            <rFont val="Arial"/>
            <family val="2"/>
          </rPr>
          <t xml:space="preserve">* Have interaction with user
- When asking users, you should provide options for them to choose
- When asking users for information of dvd, you should notify them about which field you're going to get input, also the type of input you're going to process (-0.5pts, this will be considered to be minus pts for all GUI since it confuses the interactions)
- Havent consider the case of negative input for length and cost (+0.5pts) - you should do this in the constructor of DVD
- When removing a non-exist DVD in cart, you should notify user about the failure of removal
- The program notifies when the cart is full, but does not prevent user from adding item to the cart, which makes the program crash (-0.5pts)
- Have not checked the case of removing DVD with the same name (ie if there are more than 1 dvd with the same name, the removal does not specify the disc to remove but automatically move the first one) (-0.5pts)
</t>
        </r>
      </text>
    </comment>
    <comment ref="J5" authorId="0" shapeId="0" xr:uid="{00000000-0006-0000-0000-000014000000}">
      <text>
        <r>
          <rPr>
            <sz val="10"/>
            <color rgb="FF000000"/>
            <rFont val="Arial"/>
            <family val="2"/>
          </rPr>
          <t>- The ID of DVD is not tracked and assigned appropiately (-1pts)
- The function printCart does not print out the cart in the order required (-0.5pts)
- Missing swap function/swap function only swaps part of the object (-1pt)</t>
        </r>
      </text>
    </comment>
    <comment ref="L5" authorId="0" shapeId="0" xr:uid="{00000000-0006-0000-0000-000015000000}">
      <text>
        <r>
          <rPr>
            <sz val="10"/>
            <color rgb="FF000000"/>
            <rFont val="Arial"/>
            <family val="2"/>
          </rPr>
          <t xml:space="preserve">- Failed search() function in DVD class: the function will always return false if the first token does not match (-1pt)
</t>
        </r>
      </text>
    </comment>
    <comment ref="N5" authorId="0" shapeId="0" xr:uid="{00000000-0006-0000-0000-000016000000}">
      <text>
        <r>
          <rPr>
            <sz val="10"/>
            <color rgb="FF000000"/>
            <rFont val="Arial"/>
            <family val="2"/>
          </rPr>
          <t>- Have created the menu with clearly options; created additional functions for easily handling the menu (+0.5pts)
- Items should be added before the program started - this may be done with an initialize function which runs before the menu
- When asking user for input, you should specify what kind of input the user can choose (y, n, YES, NO, etc.) so that they can easily interact with the program
- You should compare the media by object instead of title only. What if there are 2 media with the same title but different author, cost, etc.?
- getALuckyItem: 
+ if you try to randomize with a number that does not exists in the list of media id, then it means that the person does not get any lucky item. In this case, when the user by only a few items, there is nearly no hope for them to get the chance
+ The function only prints out that the customer gets a special gift, but does not specify what gift
+ Also, the gift is not added into the cart (-0.5pts)
- Condition checking in remove and add author should be revised: this piece of code always exit after checking the first author (-1pts)
- The ID field for media does not satisfy the requirement of keeping track (user must manually input the id) (-0.5pts)
- No date field for Media class (-0.5pts)</t>
        </r>
      </text>
    </comment>
    <comment ref="P5" authorId="0" shapeId="0" xr:uid="{00000000-0006-0000-0000-000017000000}">
      <text>
        <r>
          <rPr>
            <sz val="10"/>
            <color rgb="FF000000"/>
            <rFont val="Arial"/>
            <family val="2"/>
          </rPr>
          <t>- failed addTrack function (-0.5pts)</t>
        </r>
      </text>
    </comment>
    <comment ref="R5" authorId="0" shapeId="0" xr:uid="{00000000-0006-0000-0000-000018000000}">
      <text>
        <r>
          <rPr>
            <sz val="10"/>
            <color rgb="FF000000"/>
            <rFont val="Arial"/>
            <family val="2"/>
          </rPr>
          <t xml:space="preserve">- No comparator (-2pts)
- No toString() methods (or equivalents) in media classes, also no clear polymorphism for such functions in the labwork (-2pts)
- No counting token function in Book class (-1pts)
</t>
        </r>
      </text>
    </comment>
    <comment ref="S5" authorId="0" shapeId="0" xr:uid="{00000000-0006-0000-0000-000019000000}">
      <text>
        <r>
          <rPr>
            <sz val="10"/>
            <color rgb="FF000000"/>
            <rFont val="Arial"/>
            <family val="2"/>
          </rPr>
          <t>Havent receive additional submission - Let it be all 6</t>
        </r>
      </text>
    </comment>
    <comment ref="U5" authorId="0" shapeId="0" xr:uid="{00000000-0006-0000-0000-00001A000000}">
      <text>
        <r>
          <rPr>
            <sz val="10"/>
            <color rgb="FF000000"/>
            <rFont val="Arial"/>
            <family val="2"/>
          </rPr>
          <t>Havent receive additional submission - Let it be all 6</t>
        </r>
      </text>
    </comment>
    <comment ref="W5" authorId="0" shapeId="0" xr:uid="{00000000-0006-0000-0000-00001B000000}">
      <text>
        <r>
          <rPr>
            <sz val="10"/>
            <color rgb="FF000000"/>
            <rFont val="Arial"/>
            <family val="2"/>
          </rPr>
          <t>Contribution in class: +0.5pts</t>
        </r>
      </text>
    </comment>
    <comment ref="X5" authorId="0" shapeId="0" xr:uid="{00000000-0006-0000-0000-00001C000000}">
      <text>
        <r>
          <rPr>
            <sz val="10"/>
            <color rgb="FF000000"/>
            <rFont val="Arial"/>
            <family val="2"/>
          </rPr>
          <t xml:space="preserve">2. Missing handling exception for play() method in Track class
3. Aims class does not use try-catch but throws instead - should not, since this is the final stage where all the information will be displayed
4. Have not handled NullPointerException &amp; ClassCastException (only checking instanceof)
5. Used Exception for handling exception in getting a lucky item
</t>
        </r>
      </text>
    </comment>
    <comment ref="D6" authorId="0" shapeId="0" xr:uid="{00000000-0006-0000-0000-00001D000000}">
      <text>
        <r>
          <rPr>
            <sz val="10"/>
            <color rgb="FF000000"/>
            <rFont val="Arial"/>
            <family val="2"/>
          </rPr>
          <t>- Having not submitted 2.2.5 and 2.2.6 (-1.25ptsx2)
6.1: Having well answered the question with code provided (+0.25pts)
6.3: You should handle the case of negative or double input
6.4: 
- Having not handled the case of abbreviate year (-0.5pts)
- Handled the case of invalid month and year. You should notify user instead of looping only (+0.5pts)
- Cannot check month 12 (-0.25pts)
6.6: Can perform on non-square matrix (+0.5pts)</t>
        </r>
      </text>
    </comment>
    <comment ref="F6" authorId="0" shapeId="0" xr:uid="{00000000-0006-0000-0000-00001E000000}">
      <text>
        <r>
          <rPr>
            <sz val="10"/>
            <color rgb="FF000000"/>
            <rFont val="Arial"/>
            <family val="2"/>
          </rPr>
          <t>1. Actors: 3pts
- System is not an actor: it's our application. 
2. Use cases: 
+ Having not identified all the use case
- Do not be confused by use case and sequence of action: each use case should be connected to the correct actor to show that that actor invoke the use case. If each use case are connected together (with all arrow like in your diagram) it means that the cases call each other without the user triggering them 
- Store manager: 2pts
- Card association system: 1pts
This is a serious case when all the cases are identified but are not understood correctly, so cannot give you a full score on this part.
I suggest you re-read the lesson as well as the materials provided in the lecture notes, have some more investigation on this.
Here are some easy-to-read references for you to dive in: 
https://online.visual-paradigm.com/diagrams/tutorials/use-case-diagram-tutorial/
https://www.lucidchart.com/pages/uml-use-case-diagram</t>
        </r>
      </text>
    </comment>
    <comment ref="H6" authorId="0" shapeId="0" xr:uid="{00000000-0006-0000-0000-00001F000000}">
      <text>
        <r>
          <rPr>
            <sz val="10"/>
            <color rgb="FF000000"/>
            <rFont val="Arial"/>
            <family val="2"/>
          </rPr>
          <t>Missing answer to questions in part 5 (-0.5pts)</t>
        </r>
      </text>
    </comment>
    <comment ref="J6" authorId="0" shapeId="0" xr:uid="{00000000-0006-0000-0000-000020000000}">
      <text>
        <r>
          <rPr>
            <sz val="10"/>
            <color rgb="FF000000"/>
            <rFont val="Arial"/>
            <family val="2"/>
          </rPr>
          <t xml:space="preserve">- Missing sort functions and print cart by 3 criteras in Cart class (-3pts)
</t>
        </r>
      </text>
    </comment>
    <comment ref="L6" authorId="0" shapeId="0" xr:uid="{00000000-0006-0000-0000-000021000000}">
      <text>
        <r>
          <rPr>
            <sz val="10"/>
            <color rgb="FF000000"/>
            <rFont val="Arial"/>
            <family val="2"/>
          </rPr>
          <t xml:space="preserve">- no /garbage? (-1pts)
- seach() function in DVD class is case-sensitive(-0.5pts)
</t>
        </r>
      </text>
    </comment>
    <comment ref="N6" authorId="0" shapeId="0" xr:uid="{00000000-0006-0000-0000-000022000000}">
      <text>
        <r>
          <rPr>
            <sz val="10"/>
            <color rgb="FF000000"/>
            <rFont val="Arial"/>
            <family val="2"/>
          </rPr>
          <t>- the getLuckyItem function does not handle the case of empty cart (-0.5pts)</t>
        </r>
      </text>
    </comment>
    <comment ref="P6" authorId="0" shapeId="0" xr:uid="{00000000-0006-0000-0000-000023000000}">
      <text>
        <r>
          <rPr>
            <sz val="10"/>
            <color rgb="FF000000"/>
            <rFont val="Arial"/>
            <family val="2"/>
          </rPr>
          <t>can't find labwork</t>
        </r>
      </text>
    </comment>
    <comment ref="R6" authorId="0" shapeId="0" xr:uid="{00000000-0006-0000-0000-000024000000}">
      <text>
        <r>
          <rPr>
            <sz val="10"/>
            <color rgb="FF000000"/>
            <rFont val="Arial"/>
            <family val="2"/>
          </rPr>
          <t xml:space="preserve">- No polymorphism for toString() (or equivalent methods) (-2pts); </t>
        </r>
      </text>
    </comment>
    <comment ref="T6" authorId="0" shapeId="0" xr:uid="{00000000-0006-0000-0000-000025000000}">
      <text>
        <r>
          <rPr>
            <sz val="10"/>
            <color rgb="FF000000"/>
            <rFont val="Arial"/>
            <family val="2"/>
          </rPr>
          <t xml:space="preserve">- Missing Swing and AWT comparision (-0.5pts)
</t>
        </r>
      </text>
    </comment>
    <comment ref="U6" authorId="0" shapeId="0" xr:uid="{00000000-0006-0000-0000-000026000000}">
      <text>
        <r>
          <rPr>
            <sz val="10"/>
            <color rgb="FF000000"/>
            <rFont val="Arial"/>
            <family val="2"/>
          </rPr>
          <t>Contribution in class: +0.5pt</t>
        </r>
      </text>
    </comment>
    <comment ref="V6" authorId="0" shapeId="0" xr:uid="{00000000-0006-0000-0000-000027000000}">
      <text>
        <r>
          <rPr>
            <sz val="10"/>
            <color rgb="FF000000"/>
            <rFont val="Arial"/>
            <family val="2"/>
          </rPr>
          <t xml:space="preserve">- The distance between the cursor and the tip of the pen is too far (-0.5pts)
- Erase and pen can draw/erase the screen and prevent other choice
- "play" button appear accordingly (+0.5pts)
- have remove items from the cart (+0.5pts)
- The initial size of the view cart is too small (-0.25pts)
Missing demonstration for
- Place order
(-0.5pts)
</t>
        </r>
      </text>
    </comment>
    <comment ref="X6" authorId="0" shapeId="0" xr:uid="{00000000-0006-0000-0000-000028000000}">
      <text>
        <r>
          <rPr>
            <sz val="10"/>
            <color rgb="FF000000"/>
            <rFont val="Arial"/>
            <family val="2"/>
          </rPr>
          <t>- Should delegate all exception to main method
5. Handled exception in getting lucky item function</t>
        </r>
      </text>
    </comment>
    <comment ref="D7" authorId="0" shapeId="0" xr:uid="{00000000-0006-0000-0000-000029000000}">
      <text>
        <r>
          <rPr>
            <sz val="10"/>
            <color rgb="FF000000"/>
            <rFont val="Arial"/>
            <family val="2"/>
          </rPr>
          <t>Good project structures (+0.25pts)
2.2.6:
- Have only solve 2nd degree equations (-0.5pts)
6.1: Having not answered the question (-0.25pts)
6.3: Good handle for the case of negative input (+0.5pts)
6.4: 
- You should notify user when they entered a wrong month/year instead of looping only 
- Having not handled the case of abbreviate year (-0.5pts)</t>
        </r>
      </text>
    </comment>
    <comment ref="F7" authorId="0" shapeId="0" xr:uid="{00000000-0006-0000-0000-00002A000000}">
      <text>
        <r>
          <rPr>
            <sz val="10"/>
            <color rgb="FF000000"/>
            <rFont val="Arial"/>
            <family val="2"/>
          </rPr>
          <t xml:space="preserve">No exported diagram as image: -0.5pts
1. Actors: 4pts
2. Use case: 
- Guest &amp; user: 1.5ptsx2
- Credit card association: 0.75pts - please review teacher's example and the problem statement
- Manager: 1.5pts
</t>
        </r>
      </text>
    </comment>
    <comment ref="H7" authorId="0" shapeId="0" xr:uid="{00000000-0006-0000-0000-00002B000000}">
      <text>
        <r>
          <rPr>
            <sz val="10"/>
            <color rgb="FF000000"/>
            <rFont val="Arial"/>
            <family val="2"/>
          </rPr>
          <t>- Handled the case when input length and cost is negative (+0.5pts)
- clear and interactive GUI (+0.5pts)
- Have not checked the case of removing DVD with the same name (ie if there are more than 1 dvd with the same name, the removal does not specify the disc to remove but automatically move the first one) (-0.5pts)
You should separate the GUI (in this case, the notifications) and the functionalities of program for better managing</t>
        </r>
      </text>
    </comment>
    <comment ref="J7" authorId="0" shapeId="0" xr:uid="{00000000-0006-0000-0000-00002C000000}">
      <text>
        <r>
          <rPr>
            <sz val="10"/>
            <color rgb="FF000000"/>
            <rFont val="Arial"/>
            <family val="2"/>
          </rPr>
          <t>- The function printCart does not print out the cart in the order required (-0.5pts)</t>
        </r>
      </text>
    </comment>
    <comment ref="L7" authorId="0" shapeId="0" xr:uid="{00000000-0006-0000-0000-00002D000000}">
      <text>
        <r>
          <rPr>
            <sz val="10"/>
            <color rgb="FF000000"/>
            <rFont val="Arial"/>
            <family val="2"/>
          </rPr>
          <t>- seach function in DVD class is case-sensitive (-0.5pts)</t>
        </r>
      </text>
    </comment>
    <comment ref="N7" authorId="0" shapeId="0" xr:uid="{00000000-0006-0000-0000-00002E000000}">
      <text>
        <r>
          <rPr>
            <sz val="10"/>
            <color rgb="FF000000"/>
            <rFont val="Arial"/>
            <family val="2"/>
          </rPr>
          <t>- updating store does not affect the original list (-2pts)
- getting lucky item does not add the lucky item in the list or print out the result (-0.5pts)
- Have created the menu with clearly options; created additional functions for easily handling the menu (+0.5pts)
- The purpose of field `type` here? (-1pts)</t>
        </r>
      </text>
    </comment>
    <comment ref="P7" authorId="0" shapeId="0" xr:uid="{00000000-0006-0000-0000-00002F000000}">
      <text>
        <r>
          <rPr>
            <sz val="10"/>
            <color rgb="FF000000"/>
            <rFont val="Arial"/>
            <family val="2"/>
          </rPr>
          <t>- good handling for checking media type before play (+0.5pts)
- confusion when implementing abstract function play() in Media class (-0.5pts)
- Playable class should be put in a separated file</t>
        </r>
      </text>
    </comment>
    <comment ref="R7" authorId="0" shapeId="0" xr:uid="{00000000-0006-0000-0000-000030000000}">
      <text>
        <r>
          <rPr>
            <sz val="10"/>
            <color rgb="FF000000"/>
            <rFont val="Arial"/>
            <family val="2"/>
          </rPr>
          <t>Polymorphism in getDetails() of different types of media is not clear (-1pts)</t>
        </r>
      </text>
    </comment>
    <comment ref="S7" authorId="0" shapeId="0" xr:uid="{00000000-0006-0000-0000-000031000000}">
      <text>
        <r>
          <rPr>
            <sz val="10"/>
            <color rgb="FF000000"/>
            <rFont val="Arial"/>
            <family val="2"/>
          </rPr>
          <t>Havent receive additional submission - Let it be all 6</t>
        </r>
      </text>
    </comment>
    <comment ref="T7" authorId="0" shapeId="0" xr:uid="{00000000-0006-0000-0000-000032000000}">
      <text>
        <r>
          <rPr>
            <sz val="10"/>
            <color rgb="FF000000"/>
            <rFont val="Arial"/>
            <family val="2"/>
          </rPr>
          <t>- Responsive windows (+0.5pts)
- Missing Swing and AWT comparision (-0.5pts)
- Missing demonstrations for:
+ update store 
(-2pts)</t>
        </r>
      </text>
    </comment>
    <comment ref="U7" authorId="0" shapeId="0" xr:uid="{00000000-0006-0000-0000-000033000000}">
      <text>
        <r>
          <rPr>
            <sz val="10"/>
            <color rgb="FF000000"/>
            <rFont val="Arial"/>
            <family val="2"/>
          </rPr>
          <t>Havent receive additional submission - Let it be all 6</t>
        </r>
      </text>
    </comment>
    <comment ref="V7" authorId="0" shapeId="0" xr:uid="{00000000-0006-0000-0000-000034000000}">
      <text>
        <r>
          <rPr>
            <sz val="10"/>
            <color rgb="FF000000"/>
            <rFont val="Arial"/>
            <family val="2"/>
          </rPr>
          <t>- "play" button appear accordingly (+0.5pts)
- have remove item from cart (+0.5pts)</t>
        </r>
      </text>
    </comment>
    <comment ref="X7" authorId="0" shapeId="0" xr:uid="{00000000-0006-0000-0000-000035000000}">
      <text>
        <r>
          <rPr>
            <sz val="10"/>
            <color rgb="FF000000"/>
            <rFont val="Arial"/>
            <family val="2"/>
          </rPr>
          <t>Have not handled exceptions in Media class</t>
        </r>
      </text>
    </comment>
    <comment ref="D8" authorId="0" shapeId="0" xr:uid="{00000000-0006-0000-0000-000036000000}">
      <text>
        <r>
          <rPr>
            <sz val="10"/>
            <color rgb="FF000000"/>
            <rFont val="Arial"/>
            <family val="2"/>
          </rPr>
          <t xml:space="preserve">2.2.5:
- Handled the case of division by 0
2.2.6
- Handled the case of a=0 for 1st degree eqn
- Handled the case of a=0 for 2nd degree eqn
- Wrong answer on normal 2nd degree eqn (-0.25pts)
6.1: Wrong syntax, cannot run the program (-1.25pts)
6.3: You should handle the case of entering negative and double input
6.4: 
- Having not handled the case of negative month and year, abbreviate year (-0.5pts)
6.6: file missing (-1.25pts)
</t>
        </r>
      </text>
    </comment>
    <comment ref="F8" authorId="0" shapeId="0" xr:uid="{00000000-0006-0000-0000-000037000000}">
      <text>
        <r>
          <rPr>
            <sz val="10"/>
            <color rgb="FF000000"/>
            <rFont val="Arial"/>
            <family val="2"/>
          </rPr>
          <t>- Please put your use case diagram in a folder named Lab02 
- No exported diagram as image (-0.5pts)
1. Actors: 4pts
2. Use cases:
- Customer: 2pts
+ The cases of finding DVD by some criterias are smaller part of the case "Find DVDs"
- Credit card association: 2pts
- Store manager: 2pts</t>
        </r>
      </text>
    </comment>
    <comment ref="H8" authorId="0" shapeId="0" xr:uid="{00000000-0006-0000-0000-000038000000}">
      <text>
        <r>
          <rPr>
            <sz val="10"/>
            <color rgb="FF000000"/>
            <rFont val="Arial"/>
            <family val="2"/>
          </rPr>
          <t>- Late assignment submission (23:15 14/03)
- Missing constructors for DVD class (-0.5*3 = -1.5pts) 
- Have not checked the case of removing DVD with the same name (ie if there are more than 1 dvd with the same name, the removal does not specify the disc to remove but automatically move the first one) (-0.5pts)
- Missing answer to the question in part 5 (-0.5pts)</t>
        </r>
      </text>
    </comment>
    <comment ref="J8" authorId="0" shapeId="0" xr:uid="{00000000-0006-0000-0000-000039000000}">
      <text>
        <r>
          <rPr>
            <sz val="10"/>
            <color rgb="FF000000"/>
            <rFont val="Arial"/>
            <family val="2"/>
          </rPr>
          <t>- The function printCart does not print out the cart in the order required (-0.5pts)
- Missing swap function/swap function only swaps part of the object (-1pt)</t>
        </r>
      </text>
    </comment>
    <comment ref="L8" authorId="0" shapeId="0" xr:uid="{00000000-0006-0000-0000-00003A000000}">
      <text>
        <r>
          <rPr>
            <sz val="10"/>
            <color rgb="FF000000"/>
            <rFont val="Arial"/>
            <family val="2"/>
          </rPr>
          <t>- Missing GarbageCreator (-0.5pt)
- Missing search() function in DVD class (-1pt)</t>
        </r>
      </text>
    </comment>
    <comment ref="N8" authorId="0" shapeId="0" xr:uid="{00000000-0006-0000-0000-00003B000000}">
      <text>
        <r>
          <rPr>
            <sz val="10"/>
            <color rgb="FF000000"/>
            <rFont val="Arial"/>
            <family val="2"/>
          </rPr>
          <t xml:space="preserve">- Have created the menu with clearly options; created additional functions for easily handling the menu (+0.5pts)
- Add and remove media function failed (-2pts)
- The removeAuthor function keeps looping even if the author is removed/not in the list
- The addAuthor returns immediately after the first false (-1pts)
</t>
        </r>
      </text>
    </comment>
    <comment ref="P8" authorId="0" shapeId="0" xr:uid="{00000000-0006-0000-0000-00003C000000}">
      <text>
        <r>
          <rPr>
            <sz val="10"/>
            <color rgb="FF000000"/>
            <rFont val="Arial"/>
            <family val="2"/>
          </rPr>
          <t xml:space="preserve">- addTrack does not check duplication (-0.25pts)
- failed removeTrack function (-0.5pts)
- confusion when implementing abstract function play() in Media class (-0.5pts)
</t>
        </r>
      </text>
    </comment>
    <comment ref="R8" authorId="0" shapeId="0" xr:uid="{00000000-0006-0000-0000-00003D000000}">
      <text>
        <r>
          <rPr>
            <sz val="10"/>
            <color rgb="FF000000"/>
            <rFont val="Arial"/>
            <family val="2"/>
          </rPr>
          <t xml:space="preserve">- No polymorphism in toString() (or equivalent functions) of different types of media (-2pts)
</t>
        </r>
      </text>
    </comment>
    <comment ref="V8" authorId="0" shapeId="0" xr:uid="{00000000-0006-0000-0000-00003E000000}">
      <text>
        <r>
          <rPr>
            <sz val="10"/>
            <color rgb="FF000000"/>
            <rFont val="Arial"/>
            <family val="2"/>
          </rPr>
          <t>cannot access both application (painter and aims)</t>
        </r>
      </text>
    </comment>
    <comment ref="X8" authorId="0" shapeId="0" xr:uid="{00000000-0006-0000-0000-00003F000000}">
      <text>
        <r>
          <rPr>
            <sz val="10"/>
            <color rgb="FF000000"/>
            <rFont val="Arial"/>
            <family val="2"/>
          </rPr>
          <t>- Have not handled exception in Media class
- Have not handled exception in main class of application</t>
        </r>
      </text>
    </comment>
    <comment ref="D9" authorId="0" shapeId="0" xr:uid="{00000000-0006-0000-0000-000040000000}">
      <text>
        <r>
          <rPr>
            <sz val="10"/>
            <color rgb="FF000000"/>
            <rFont val="Arial"/>
            <family val="2"/>
          </rPr>
          <t>Good project structures (+0.25pts)
2.2.5:
- Good GUI instead of console (+0.5pts)
2.2.6:
- Good GUI instead of console (+0.5pts)
- Wrong answer for the case of infinite solutions for 1st degree eqn (-0.25pts)
- Having not handled the case of float input for 2nd degree eqn
- Good handling for the case a=0 for 2nd degree eqn
6.1: Having answered the question by providing code (+0.5pts)
6.3: Should handle the case of float or negative input
6.4: 
- Having not handled the case of abbreviate year (-0.5pts)
6.5:
- Good prompting GUI instead of console; try to make the whole program on GUI too (+0.25pts)
6.6:
- Good prompting GUI instead of console; try to make the whole program on GUI too (+0.25pts)
- Try to make the program run with non-square matrices</t>
        </r>
      </text>
    </comment>
    <comment ref="F9" authorId="0" shapeId="0" xr:uid="{00000000-0006-0000-0000-000041000000}">
      <text>
        <r>
          <rPr>
            <sz val="10"/>
            <color rgb="FF000000"/>
            <rFont val="Arial"/>
            <family val="2"/>
          </rPr>
          <t xml:space="preserve">1. Actors: 4pts
2. Use case: 6pts
</t>
        </r>
      </text>
    </comment>
    <comment ref="H9" authorId="0" shapeId="0" xr:uid="{00000000-0006-0000-0000-000042000000}">
      <text>
        <r>
          <rPr>
            <sz val="10"/>
            <color rgb="FF000000"/>
            <rFont val="Arial"/>
            <family val="2"/>
          </rPr>
          <t>ok</t>
        </r>
      </text>
    </comment>
    <comment ref="J9" authorId="0" shapeId="0" xr:uid="{00000000-0006-0000-0000-000043000000}">
      <text>
        <r>
          <rPr>
            <sz val="10"/>
            <color rgb="FF000000"/>
            <rFont val="Arial"/>
            <family val="2"/>
          </rPr>
          <t xml:space="preserve">ok
</t>
        </r>
      </text>
    </comment>
    <comment ref="N9" authorId="0" shapeId="0" xr:uid="{00000000-0006-0000-0000-000044000000}">
      <text>
        <r>
          <rPr>
            <sz val="10"/>
            <color rgb="FF000000"/>
            <rFont val="Arial"/>
            <family val="2"/>
          </rPr>
          <t xml:space="preserve">- Have created the menu with clearly options; created additional functions for easily handling the menu (+0.5pts)
</t>
        </r>
      </text>
    </comment>
    <comment ref="P9" authorId="0" shapeId="0" xr:uid="{00000000-0006-0000-0000-000045000000}">
      <text>
        <r>
          <rPr>
            <sz val="10"/>
            <color rgb="FF000000"/>
            <rFont val="Arial"/>
            <family val="2"/>
          </rPr>
          <t xml:space="preserve">- confusion when implementing abstract function play() in Media class (-0.5pts)
- good handling for checking media type before play (+0.5pts)
</t>
        </r>
      </text>
    </comment>
    <comment ref="R9" authorId="0" shapeId="0" xr:uid="{00000000-0006-0000-0000-000046000000}">
      <text>
        <r>
          <rPr>
            <sz val="10"/>
            <color rgb="FF000000"/>
            <rFont val="Arial"/>
            <family val="2"/>
          </rPr>
          <t xml:space="preserve">- No polymorphism in toString() (or equivalent functions) of different types of media: the array list of the store only has DVD type (-2pts)
</t>
        </r>
      </text>
    </comment>
    <comment ref="S9" authorId="0" shapeId="0" xr:uid="{00000000-0006-0000-0000-000047000000}">
      <text>
        <r>
          <rPr>
            <sz val="10"/>
            <color rgb="FF000000"/>
            <rFont val="Arial"/>
            <family val="2"/>
          </rPr>
          <t>Havent receive additional submission - Let it be all 6</t>
        </r>
      </text>
    </comment>
    <comment ref="U9" authorId="0" shapeId="0" xr:uid="{00000000-0006-0000-0000-000048000000}">
      <text>
        <r>
          <rPr>
            <sz val="10"/>
            <color rgb="FF000000"/>
            <rFont val="Arial"/>
            <family val="2"/>
          </rPr>
          <t>Havent receive additional submission - Let it be all 6</t>
        </r>
      </text>
    </comment>
    <comment ref="V9" authorId="0" shapeId="0" xr:uid="{00000000-0006-0000-0000-000049000000}">
      <text>
        <r>
          <rPr>
            <sz val="10"/>
            <color rgb="FF000000"/>
            <rFont val="Arial"/>
            <family val="2"/>
          </rPr>
          <t>I'll reduce 1/3 of your score since I see NguyenNgocLinh 20194790 copying your work: 6 ~&gt; 4
NOTE: PENDING CHECKING PARADIGM, it's enough for me 2dei</t>
        </r>
      </text>
    </comment>
    <comment ref="X9" authorId="0" shapeId="0" xr:uid="{00000000-0006-0000-0000-00004A000000}">
      <text>
        <r>
          <rPr>
            <sz val="10"/>
            <color rgb="FF000000"/>
            <rFont val="Arial"/>
            <family val="2"/>
          </rPr>
          <t>- Have not handled Exception for compareTo method of Media class</t>
        </r>
      </text>
    </comment>
    <comment ref="D10" authorId="0" shapeId="0" xr:uid="{00000000-0006-0000-0000-00004B000000}">
      <text>
        <r>
          <rPr>
            <sz val="10"/>
            <color rgb="FF000000"/>
            <rFont val="Arial"/>
            <family val="2"/>
          </rPr>
          <t>Late submission (-0.25pts)
Having not submitted 2.2.5, 2.2.6 (-1.25x2)
6.1: Having answer half of the questions (-0.25pts)
- Having not submitted 6.3 (-1.25pts)
6.4:
- Having not handled the case of abbreviate year (-0.5pts)
- Having not handled the case of negative month 
6.6: Can perform on non-square matrix (+0.5pts)</t>
        </r>
      </text>
    </comment>
    <comment ref="F10" authorId="0" shapeId="0" xr:uid="{00000000-0006-0000-0000-00004C000000}">
      <text>
        <r>
          <rPr>
            <sz val="10"/>
            <color rgb="FF000000"/>
            <rFont val="Arial"/>
            <family val="2"/>
          </rPr>
          <t xml:space="preserve">No exported diagram as image: -0.5pts
=== Good research
1. Actors: 4pts
2. Use cases:
- Customer &amp; Users: 1.5ptsx2
+ Both of them can also place/cancel an order
+ Showed a (pretty) detailed structure of each use cases
- Credit card association: 1.5pts
- Manager: 1.5pts
- Showed some correct relationships between use case (0.25ptsx4)
</t>
        </r>
      </text>
    </comment>
    <comment ref="H10" authorId="0" shapeId="0" xr:uid="{00000000-0006-0000-0000-00004D000000}">
      <text>
        <r>
          <rPr>
            <sz val="10"/>
            <color rgb="FF000000"/>
            <rFont val="Arial"/>
            <family val="2"/>
          </rPr>
          <t xml:space="preserve">- Missing constructor (-0.5*1=-0.5pts)
- Have not check existence of DVD in cart before removal (-0.5pts)
- Uncompleted store (and why does the store somehow identical to the cart?) (-0.5pts)
- Missing answer to questions in part 5 &amp; mindmap (-1pts)
</t>
        </r>
      </text>
    </comment>
    <comment ref="J10" authorId="0" shapeId="0" xr:uid="{00000000-0006-0000-0000-00004E000000}">
      <text>
        <r>
          <rPr>
            <sz val="10"/>
            <color rgb="FF000000"/>
            <rFont val="Arial"/>
            <family val="2"/>
          </rPr>
          <t xml:space="preserve">- Missing ID field and ID is not tracked properly (-1pts)
- Missing function to print out the cart after sorting by 3 criteria (-1pts)
</t>
        </r>
      </text>
    </comment>
    <comment ref="L10" authorId="0" shapeId="0" xr:uid="{00000000-0006-0000-0000-00004F000000}">
      <text>
        <r>
          <rPr>
            <sz val="10"/>
            <color rgb="FF000000"/>
            <rFont val="Arial"/>
            <family val="2"/>
          </rPr>
          <t xml:space="preserve">- failed search() function in DVD class: why does the function only return true when count == token list length? (-1pts)
</t>
        </r>
      </text>
    </comment>
    <comment ref="X10" authorId="0" shapeId="0" xr:uid="{00000000-0006-0000-0000-000050000000}">
      <text>
        <r>
          <rPr>
            <sz val="10"/>
            <color rgb="FF000000"/>
            <rFont val="Arial"/>
            <family val="2"/>
          </rPr>
          <t>No submission?</t>
        </r>
      </text>
    </comment>
    <comment ref="D11" authorId="0" shapeId="0" xr:uid="{00000000-0006-0000-0000-000051000000}">
      <text>
        <r>
          <rPr>
            <sz val="10"/>
            <color rgb="FF000000"/>
            <rFont val="Arial"/>
            <family val="2"/>
          </rPr>
          <t xml:space="preserve">Good project structures (+0.25pts)
2.2.5
- Having not handled the case of division by 0 (-0.5pts)
2.2.6
- a can be 0 for 1st degree eqn
- Handled the case of a=0 for 2nd degree eqn
- Have not handled the case of inifite solutions for system of eqn (-0.5pts)
6.1: Having well-answered the question with code (+0.5pts)
6.3: You should handle the case of negative or double input
6.4: Exception raised when input month as number (-0.75pts)
6.5: Having not printed out the sorted array (-0.5pts)
6.6: Can do on square matrix only
</t>
        </r>
      </text>
    </comment>
    <comment ref="F11" authorId="0" shapeId="0" xr:uid="{00000000-0006-0000-0000-000052000000}">
      <text>
        <r>
          <rPr>
            <sz val="10"/>
            <color rgb="FF000000"/>
            <rFont val="Arial"/>
            <family val="2"/>
          </rPr>
          <t xml:space="preserve">
1. Actors: 4pts
2. Use cases:
- Customer: 2pts
+ You should identify some smaller cases of basic use cases in order for ease in creating the system in the future (in reality)
- Credit card association: 2pts
- Store manager: 2pts</t>
        </r>
      </text>
    </comment>
    <comment ref="H11" authorId="0" shapeId="0" xr:uid="{00000000-0006-0000-0000-000053000000}">
      <text>
        <r>
          <rPr>
            <sz val="10"/>
            <color rgb="FF000000"/>
            <rFont val="Arial"/>
            <family val="2"/>
          </rPr>
          <t xml:space="preserve">- Have additional option to play dvd (+0.5pts)
- Have additonal constructor for dvd class (+0.5pts)
- Have not checked the case of removing DVD with the same name (ie if there are more than 1 dvd with the same name, the removal does not specify the disc to remove but automatically move the first one) (-0.5pts)
- Note: You cannot create 2 constructor with the same signature, hence, if you want to create 2 constructor for dvd with input of title and of category, its datatype must be different (cannot be both string)
</t>
        </r>
      </text>
    </comment>
    <comment ref="J11" authorId="0" shapeId="0" xr:uid="{00000000-0006-0000-0000-000054000000}">
      <text>
        <r>
          <rPr>
            <sz val="10"/>
            <color rgb="FF000000"/>
            <rFont val="Arial"/>
            <family val="2"/>
          </rPr>
          <t xml:space="preserve">ok
</t>
        </r>
      </text>
    </comment>
    <comment ref="L11" authorId="0" shapeId="0" xr:uid="{00000000-0006-0000-0000-000055000000}">
      <text>
        <r>
          <rPr>
            <sz val="10"/>
            <color rgb="FF000000"/>
            <rFont val="Arial"/>
            <family val="2"/>
          </rPr>
          <t>- Have additional functions to add multiple items to store (+0.5pts)</t>
        </r>
      </text>
    </comment>
    <comment ref="N11" authorId="0" shapeId="0" xr:uid="{00000000-0006-0000-0000-000056000000}">
      <text>
        <r>
          <rPr>
            <sz val="10"/>
            <color rgb="FF000000"/>
            <rFont val="Arial"/>
            <family val="2"/>
          </rPr>
          <t>- Have created the menu with clearly options; created additional functions for easily handling the menu (+0.5pts)
- ok</t>
        </r>
      </text>
    </comment>
    <comment ref="P11" authorId="0" shapeId="0" xr:uid="{00000000-0006-0000-0000-000057000000}">
      <text>
        <r>
          <rPr>
            <sz val="10"/>
            <color rgb="FF000000"/>
            <rFont val="Arial"/>
            <family val="2"/>
          </rPr>
          <t xml:space="preserve">- Confusion when using Playable interface and play() abstract class, according to the handouts (-2pts)
- good handling for checking media type before play (+0.5pts)
</t>
        </r>
      </text>
    </comment>
    <comment ref="R11" authorId="0" shapeId="0" xr:uid="{00000000-0006-0000-0000-000058000000}">
      <text>
        <r>
          <rPr>
            <sz val="10"/>
            <color rgb="FF000000"/>
            <rFont val="Arial"/>
            <family val="2"/>
          </rPr>
          <t xml:space="preserve">Good
</t>
        </r>
      </text>
    </comment>
    <comment ref="T11" authorId="0" shapeId="0" xr:uid="{00000000-0006-0000-0000-000059000000}">
      <text>
        <r>
          <rPr>
            <sz val="10"/>
            <color rgb="FF000000"/>
            <rFont val="Arial"/>
            <family val="2"/>
          </rPr>
          <t xml:space="preserve">- Missing Swing and AWT comparision (-0.5pts)
</t>
        </r>
      </text>
    </comment>
    <comment ref="V11" authorId="0" shapeId="0" xr:uid="{00000000-0006-0000-0000-00005A000000}">
      <text>
        <r>
          <rPr>
            <sz val="10"/>
            <color rgb="FF000000"/>
            <rFont val="Arial"/>
            <family val="2"/>
          </rPr>
          <t>- Erase and pen can draw/erase the screen and prevent other choice
- "play" button appear accordingly (+0.5pts)
- have remove media from store and cart (+1pts)
- Have responsive filter by id and tile (+1pts)</t>
        </r>
      </text>
    </comment>
    <comment ref="X11" authorId="0" shapeId="0" xr:uid="{00000000-0006-0000-0000-00005B000000}">
      <text>
        <r>
          <rPr>
            <sz val="10"/>
            <color rgb="FF000000"/>
            <rFont val="Arial"/>
            <family val="2"/>
          </rPr>
          <t>- Handled exception for getting lucky item</t>
        </r>
      </text>
    </comment>
    <comment ref="D12" authorId="0" shapeId="0" xr:uid="{00000000-0006-0000-0000-00005C000000}">
      <text>
        <r>
          <rPr>
            <sz val="10"/>
            <color rgb="FF000000"/>
            <rFont val="Arial"/>
            <family val="2"/>
          </rPr>
          <t>Good project structures (+0.25pts)
2.2.5
- Handled the case of division by 0
2.2.6
- Handled the case of a=0 for 1st degree eqn
- Handled the case of a=0 for 2nd degree eqn
6.1: Having not answered the questions (-0.25pts)
6.3: You should handle the case of entering negative or double number
6.4: 
- Handled the case of invalid month and year (+0.5pts)
- Having not handled the case of abbreviate year (-0.5pts)
6.5:
- Have only sorted the array, but not calculate sum and average value of the array (-0.25ptsx2)
6.6:
- Can perform on non-square matrix (+0.5pts)
- You should tell user what m and n are
- You should format the output to meet the format of a matrix</t>
        </r>
      </text>
    </comment>
    <comment ref="F12" authorId="0" shapeId="0" xr:uid="{00000000-0006-0000-0000-00005D000000}">
      <text>
        <r>
          <rPr>
            <sz val="10"/>
            <color rgb="FF000000"/>
            <rFont val="Arial"/>
            <family val="2"/>
          </rPr>
          <t>1. Actors: 4pts
2. Use cases:
- Customers: 2pts
+ You should be more specific about some generalized use case (eg: find dvd)
- Credit card association: 1pts - please review the teacher's diagram
- Store manager: 2pts</t>
        </r>
      </text>
    </comment>
    <comment ref="H12" authorId="0" shapeId="0" xr:uid="{00000000-0006-0000-0000-00005E000000}">
      <text>
        <r>
          <rPr>
            <sz val="10"/>
            <color rgb="FF000000"/>
            <rFont val="Arial"/>
            <family val="2"/>
          </rPr>
          <t>- Missing answer to question in part 5
- Have not checked the case of removing DVD with the same name (ie if there are more than 1 dvd with the same name, the removal does not specify the disc to remove but automatically move the first one) (-0.5pts)</t>
        </r>
      </text>
    </comment>
    <comment ref="J12" authorId="0" shapeId="0" xr:uid="{00000000-0006-0000-0000-00005F000000}">
      <text>
        <r>
          <rPr>
            <sz val="10"/>
            <color rgb="FF000000"/>
            <rFont val="Arial"/>
            <family val="2"/>
          </rPr>
          <t>- Missing swap function/swap function only swaps part of the object (-1pt)</t>
        </r>
      </text>
    </comment>
    <comment ref="L12" authorId="0" shapeId="0" xr:uid="{00000000-0006-0000-0000-000060000000}">
      <text>
        <r>
          <rPr>
            <sz val="10"/>
            <color rgb="FF000000"/>
            <rFont val="Arial"/>
            <family val="2"/>
          </rPr>
          <t xml:space="preserve">- the seach() function in DVD class does not exactly meet the requirement (token check) (-0.5pts)
</t>
        </r>
      </text>
    </comment>
    <comment ref="N12" authorId="0" shapeId="0" xr:uid="{00000000-0006-0000-0000-000061000000}">
      <text>
        <r>
          <rPr>
            <sz val="10"/>
            <color rgb="FF000000"/>
            <rFont val="Arial"/>
            <family val="2"/>
          </rPr>
          <t xml:space="preserve">- Have created the menu with clearly options; created additional functions for easily handling the menu (+0.5pts)
- Late 2nd submission (-7min) -0.5pts
- ok
</t>
        </r>
      </text>
    </comment>
    <comment ref="P12" authorId="0" shapeId="0" xr:uid="{00000000-0006-0000-0000-000062000000}">
      <text>
        <r>
          <rPr>
            <sz val="10"/>
            <color rgb="FF000000"/>
            <rFont val="Arial"/>
            <family val="2"/>
          </rPr>
          <t xml:space="preserve">Ok
</t>
        </r>
      </text>
    </comment>
    <comment ref="R12" authorId="0" shapeId="0" xr:uid="{00000000-0006-0000-0000-000063000000}">
      <text>
        <r>
          <rPr>
            <sz val="10"/>
            <color rgb="FF000000"/>
            <rFont val="Arial"/>
            <family val="2"/>
          </rPr>
          <t>- Comparator is not used (-1pts)</t>
        </r>
      </text>
    </comment>
    <comment ref="S12" authorId="0" shapeId="0" xr:uid="{00000000-0006-0000-0000-000064000000}">
      <text>
        <r>
          <rPr>
            <sz val="10"/>
            <color rgb="FF000000"/>
            <rFont val="Arial"/>
            <family val="2"/>
          </rPr>
          <t>Havent receive additional submission - Let it be all 6</t>
        </r>
      </text>
    </comment>
    <comment ref="T12" authorId="0" shapeId="0" xr:uid="{00000000-0006-0000-0000-000065000000}">
      <text>
        <r>
          <rPr>
            <sz val="10"/>
            <color rgb="FF000000"/>
            <rFont val="Arial"/>
            <family val="2"/>
          </rPr>
          <t xml:space="preserve">- Minor bug not handled properly (-0.25pts)
</t>
        </r>
      </text>
    </comment>
    <comment ref="U12" authorId="0" shapeId="0" xr:uid="{00000000-0006-0000-0000-000066000000}">
      <text>
        <r>
          <rPr>
            <sz val="10"/>
            <color rgb="FF000000"/>
            <rFont val="Arial"/>
            <family val="2"/>
          </rPr>
          <t>Havent receive additional submission - Let it be all 6</t>
        </r>
      </text>
    </comment>
    <comment ref="V12" authorId="0" shapeId="0" xr:uid="{00000000-0006-0000-0000-000067000000}">
      <text>
        <r>
          <rPr>
            <sz val="10"/>
            <color rgb="FF000000"/>
            <rFont val="Arial"/>
            <family val="2"/>
          </rPr>
          <t xml:space="preserve">- "play" button appear accordingly (+0.5pts)
- Have responsive filter by id and tilte (+1pts)
- have remove from cart (+0.5pts)
</t>
        </r>
      </text>
    </comment>
    <comment ref="X12" authorId="0" shapeId="0" xr:uid="{00000000-0006-0000-0000-000068000000}">
      <text>
        <r>
          <rPr>
            <sz val="10"/>
            <color rgb="FF000000"/>
            <rFont val="Arial"/>
            <family val="2"/>
          </rPr>
          <t xml:space="preserve">OK
</t>
        </r>
      </text>
    </comment>
    <comment ref="D13" authorId="0" shapeId="0" xr:uid="{00000000-0006-0000-0000-000069000000}">
      <text>
        <r>
          <rPr>
            <sz val="10"/>
            <color rgb="FF000000"/>
            <rFont val="Arial"/>
            <family val="2"/>
          </rPr>
          <t>Good project structures (+0.25pts)
2.2.5:
- GUI interface instead of console (+0.5pts)
- Having not handled the case of division by 0 (-0.5pts)
2.2.6
- Having not handled the case of a=0 for 2nd degree eqn
6.1: Having not answered the question (-0.25pts)
6.3: Cannot run the program: input number is stored in n, but counter compares with columnSize (-1.25pts)
6.4: 
- Having handled the case of negative month, but not year
- Having not handled the case of abbreviate year (-0.5pts)
6.6:
- Can perform on non-square matrix (+0.5pts)</t>
        </r>
      </text>
    </comment>
    <comment ref="F13" authorId="0" shapeId="0" xr:uid="{00000000-0006-0000-0000-00006A000000}">
      <text>
        <r>
          <rPr>
            <sz val="10"/>
            <color rgb="FF000000"/>
            <rFont val="Arial"/>
            <family val="2"/>
          </rPr>
          <t xml:space="preserve">Late first submission (-0.5pts)
1. Actors: 3pts
- System is not an actor, it's our application. The actor here (according to your diagram) should be credit card association (pretty simillar to teacher's example)
2. Use case: 3pts
- Do not be confused by use case and sequence of action: each use case should be connected to the correct actor to show that that actor invoke the use case. If each use case are connected together (with all arrow like in your diagram) it means that the cases call each other without the user triggering them 
This is a serious case when all the cases are identified but are not understood correctly, so cannot give you a full score on this part.
I suggest you re-read the lesson as well as the materials provided in the lecture notes, have some more investigation on this.
Here are some easy-to-read references for you to dive in: 
https://online.visual-paradigm.com/diagrams/tutorials/use-case-diagram-tutorial/
https://www.lucidchart.com/pages/uml-use-case-diagram
</t>
        </r>
      </text>
    </comment>
    <comment ref="H13" authorId="0" shapeId="0" xr:uid="{00000000-0006-0000-0000-00006B000000}">
      <text>
        <r>
          <rPr>
            <sz val="10"/>
            <color rgb="FF000000"/>
            <rFont val="Arial"/>
            <family val="2"/>
          </rPr>
          <t>- Late submission (23:51 14/03)
- Have additonal constructor for dvd class (+0.5pts)</t>
        </r>
      </text>
    </comment>
    <comment ref="J13" authorId="0" shapeId="0" xr:uid="{00000000-0006-0000-0000-00006C000000}">
      <text>
        <r>
          <rPr>
            <sz val="10"/>
            <color rgb="FF000000"/>
            <rFont val="Arial"/>
            <family val="2"/>
          </rPr>
          <t>- The function printCart does not print out the cart in the order required (-0.5pts)
- The ID of DVD is not tracked and assigned appropiately (-1pts)</t>
        </r>
      </text>
    </comment>
    <comment ref="L13" authorId="0" shapeId="0" xr:uid="{00000000-0006-0000-0000-00006D000000}">
      <text>
        <r>
          <rPr>
            <sz val="10"/>
            <color rgb="FF000000"/>
            <rFont val="Arial"/>
            <family val="2"/>
          </rPr>
          <t xml:space="preserve">- Missing Store class? (-1pt)
- the seach() function in DVD class does not exactly meet the requirement (token check) (-0.5pts)
</t>
        </r>
      </text>
    </comment>
    <comment ref="N13" authorId="0" shapeId="0" xr:uid="{00000000-0006-0000-0000-00006E000000}">
      <text>
        <r>
          <rPr>
            <sz val="10"/>
            <color rgb="FF000000"/>
            <rFont val="Arial"/>
            <family val="2"/>
          </rPr>
          <t xml:space="preserve">- Have created the menu with clearly options; created additional functions for easily handling the menu (+0.5pts)
- The meaning of enum MediaType here? (-1pts)
- the id field in addMedia method cause the id of Media constructor useless (-0.5pts)
- the option to print out the cart is confused with the function to print out the store (-0.25pts)
- You should make the application coherrent by asking user to input one type of data for each simliar case (for example, remove and add media should be by id only, or name only)
- Cannot find item by id (-1pts)
- Getting lucky item should be made a functionality of cart for easier refering to in the future
- Have not added the lucky item to the cart (-0.5pts)
</t>
        </r>
      </text>
    </comment>
    <comment ref="P13" authorId="0" shapeId="0" xr:uid="{00000000-0006-0000-0000-00006F000000}">
      <text>
        <r>
          <rPr>
            <sz val="10"/>
            <color rgb="FF000000"/>
            <rFont val="Arial"/>
            <family val="2"/>
          </rPr>
          <t xml:space="preserve">- ok
</t>
        </r>
      </text>
    </comment>
    <comment ref="R13" authorId="0" shapeId="0" xr:uid="{00000000-0006-0000-0000-000070000000}">
      <text>
        <r>
          <rPr>
            <sz val="10"/>
            <color rgb="FF000000"/>
            <rFont val="Arial"/>
            <family val="2"/>
          </rPr>
          <t>ok</t>
        </r>
      </text>
    </comment>
    <comment ref="S13" authorId="0" shapeId="0" xr:uid="{00000000-0006-0000-0000-000071000000}">
      <text>
        <r>
          <rPr>
            <sz val="10"/>
            <color rgb="FF000000"/>
            <rFont val="Arial"/>
            <family val="2"/>
          </rPr>
          <t>Contribution in class: +0.5pts</t>
        </r>
      </text>
    </comment>
    <comment ref="T13" authorId="0" shapeId="0" xr:uid="{00000000-0006-0000-0000-000072000000}">
      <text>
        <r>
          <rPr>
            <sz val="10"/>
            <color rgb="FF000000"/>
            <rFont val="Arial"/>
            <family val="2"/>
          </rPr>
          <t xml:space="preserve">- Missing Swing and AWT comparision (-0.5pts)
</t>
        </r>
      </text>
    </comment>
    <comment ref="V13" authorId="0" shapeId="0" xr:uid="{00000000-0006-0000-0000-000073000000}">
      <text>
        <r>
          <rPr>
            <sz val="10"/>
            <color rgb="FF000000"/>
            <rFont val="Arial"/>
            <family val="2"/>
          </rPr>
          <t xml:space="preserve">- Erase and pen can draw/erase the screen and prevent other choice
</t>
        </r>
      </text>
    </comment>
    <comment ref="X13" authorId="0" shapeId="0" xr:uid="{00000000-0006-0000-0000-000074000000}">
      <text>
        <r>
          <rPr>
            <sz val="10"/>
            <color rgb="FF000000"/>
            <rFont val="Arial"/>
            <family val="2"/>
          </rPr>
          <t xml:space="preserve">- Should handle exception raised in main by the try-catch block instead of throw it, since main is the final point of display
- Confuse when throwing exception in Track, DVD and CD class
- Have not handled exception in compareTo method of Media class
- Missing getting Lucky item function (?)
 </t>
        </r>
      </text>
    </comment>
    <comment ref="D14" authorId="0" shapeId="0" xr:uid="{00000000-0006-0000-0000-000075000000}">
      <text>
        <r>
          <rPr>
            <sz val="10"/>
            <color rgb="FF000000"/>
            <rFont val="Arial"/>
            <family val="2"/>
          </rPr>
          <t xml:space="preserve">2.2.5
- GUI interface instead of console (+0.5pts)
- Handled the case of division by 0
2.2.6
- 1st degree eqn: a can be 0
- The program do not get enough input to perform solving system of eqn (-0,25pts)
- Have not implemented solver for 2nd degree eqn (-0,25pts)
6.1: Having not answered the question (-0.25pts)
6.2: Error submission - no code, but result of running code instead (-1.25pts)
6.3: You should handle the case of negative or double input
6.4: 
- Having not handled the case of month in name (-0.25pts)
- Having not handled the case of abbreviate year (-0.5pts)
- Handled the case of invalid month and year (+0.5pts)
6.6:
- Can perform on square matrix only
</t>
        </r>
      </text>
    </comment>
    <comment ref="F14" authorId="0" shapeId="0" xr:uid="{00000000-0006-0000-0000-000076000000}">
      <text>
        <r>
          <rPr>
            <sz val="10"/>
            <color rgb="FF000000"/>
            <rFont val="Arial"/>
            <family val="2"/>
          </rPr>
          <t>Late first submission (-0.5pts)
1. Actor: 1
- (All) actors here are: customer, store manager and credit card association - please have a look at teacher's example and the problem statement
2. Use cases: 3pts
- Identified half of the use case for the customer (the 2 other does not count since they're not correct)
- Don't be confused by the use case and cases of each case!
This is a serious case when all the cases are identified but are not understood correctly, so cannot give you a full score on this part.
I suggest you re-read the lesson as well as the materials provided in the lecture notes, have some more investigation on this.
Here are some easy-to-read references for you to dive in: 
https://online.visual-paradigm.com/diagrams/tutorials/use-case-diagram-tutorial/
https://www.lucidchart.com/pages/uml-use-case-diagram</t>
        </r>
      </text>
    </comment>
    <comment ref="H14" authorId="0" shapeId="0" xr:uid="{00000000-0006-0000-0000-000077000000}">
      <text>
        <r>
          <rPr>
            <sz val="10"/>
            <color rgb="FF000000"/>
            <rFont val="Arial"/>
            <family val="2"/>
          </rPr>
          <t xml:space="preserve">- Missing 3 consstructor for DVD class (-1.5pts)
</t>
        </r>
      </text>
    </comment>
    <comment ref="J14" authorId="0" shapeId="0" xr:uid="{00000000-0006-0000-0000-000078000000}">
      <text>
        <r>
          <rPr>
            <sz val="10"/>
            <color rgb="FF000000"/>
            <rFont val="Arial"/>
            <family val="2"/>
          </rPr>
          <t>- Missing functions to display cart with 3 criteria as required (-1pts)
- Missing swap function/swap function only swaps part of the object (-1pt)</t>
        </r>
      </text>
    </comment>
    <comment ref="L14" authorId="0" shapeId="0" xr:uid="{00000000-0006-0000-0000-000079000000}">
      <text>
        <r>
          <rPr>
            <sz val="10"/>
            <color rgb="FF000000"/>
            <rFont val="Arial"/>
            <family val="2"/>
          </rPr>
          <t>- the seach() function in DVD class does not exactly meet the requirement (token check) (-0.5pts)</t>
        </r>
      </text>
    </comment>
    <comment ref="N14" authorId="0" shapeId="0" xr:uid="{00000000-0006-0000-0000-00007A000000}">
      <text>
        <r>
          <rPr>
            <sz val="10"/>
            <color rgb="FF000000"/>
            <rFont val="Arial"/>
            <family val="2"/>
          </rPr>
          <t>- The id field of the constructor Media with args is not set (-0.5pts)
- no release flow (-1pts)
- Have created the menu with clearly options; created additional functions for easily handling the menu (+0.5pts)</t>
        </r>
      </text>
    </comment>
    <comment ref="P14" authorId="0" shapeId="0" xr:uid="{00000000-0006-0000-0000-00007B000000}">
      <text>
        <r>
          <rPr>
            <sz val="10"/>
            <color rgb="FF000000"/>
            <rFont val="Arial"/>
            <family val="2"/>
          </rPr>
          <t>- applying wrong release flow (-1pt)
- addTrack() in CD class does not check for duplication (-0.25pts)
-  Good handling for checking if the media can be played (+0.5pts)</t>
        </r>
      </text>
    </comment>
    <comment ref="R14" authorId="0" shapeId="0" xr:uid="{00000000-0006-0000-0000-00007C000000}">
      <text>
        <r>
          <rPr>
            <sz val="10"/>
            <color rgb="FF000000"/>
            <rFont val="Arial"/>
            <family val="2"/>
          </rPr>
          <t xml:space="preserve">- Apply wrong release flow (-1pt)
</t>
        </r>
      </text>
    </comment>
    <comment ref="S14" authorId="0" shapeId="0" xr:uid="{00000000-0006-0000-0000-00007D000000}">
      <text>
        <r>
          <rPr>
            <sz val="10"/>
            <color rgb="FF000000"/>
            <rFont val="Arial"/>
            <family val="2"/>
          </rPr>
          <t>Havent receive additional submission - Let it be all 6</t>
        </r>
      </text>
    </comment>
    <comment ref="U14" authorId="0" shapeId="0" xr:uid="{00000000-0006-0000-0000-00007E000000}">
      <text>
        <r>
          <rPr>
            <sz val="10"/>
            <color rgb="FF000000"/>
            <rFont val="Arial"/>
            <family val="2"/>
          </rPr>
          <t>Havent receive additional submission - Let it be all 6</t>
        </r>
      </text>
    </comment>
    <comment ref="X14" authorId="0" shapeId="0" xr:uid="{00000000-0006-0000-0000-00007F000000}">
      <text>
        <r>
          <rPr>
            <sz val="10"/>
            <color rgb="FF000000"/>
            <rFont val="Arial"/>
            <family val="2"/>
          </rPr>
          <t>- Have not handled exception in classes (media, DVD, CD, track and AIMS main)</t>
        </r>
      </text>
    </comment>
    <comment ref="D15" authorId="0" shapeId="0" xr:uid="{00000000-0006-0000-0000-000080000000}">
      <text>
        <r>
          <rPr>
            <sz val="10"/>
            <color rgb="FF000000"/>
            <rFont val="Arial"/>
            <family val="2"/>
          </rPr>
          <t xml:space="preserve">2.2.5
- Handled the case of division by 0
2.2.6
- Having handled the case of a=0 for 1st degree eqn
- Having not implemented solver for 2nd degree eqn (-0.25pts)
6.1: Having not answered the question (-0.25pts)
6.3: You should handle the case of negative or double input
6.4: 
- Have not printed out the solution (-0.5pts)
- Have not well-handled leap years (-0.5pts)
- Have not handled the case of abbreviate year (-0.5pts)
6.6: 
- Can perform on non-square matrix (+0.5pts)
- The output matrix is inversed (-0.25pts)
</t>
        </r>
      </text>
    </comment>
    <comment ref="F15" authorId="0" shapeId="0" xr:uid="{00000000-0006-0000-0000-000081000000}">
      <text>
        <r>
          <rPr>
            <sz val="10"/>
            <color rgb="FF000000"/>
            <rFont val="Arial"/>
            <family val="2"/>
          </rPr>
          <t xml:space="preserve">Please separate files of 2 labs into 2 separate folder
You are submitting 2 version of your work, which one should I choose? (I'm now using the version with customer - creditcard association - manager)
No exported diagram as image: -0.5pts
1. Actors: 4pts
+ You should separate customers and guests as 2 separate actor since each of them will have some different use cases
2. Use cases:
- Customers: 2pts
+ You should be more specific about some generalized use case (eg: find dvd)
- Credit card association: 1pts - please review the teacher's diagram
- Store manager: 2pts
</t>
        </r>
      </text>
    </comment>
    <comment ref="H15" authorId="0" shapeId="0" xr:uid="{00000000-0006-0000-0000-000082000000}">
      <text>
        <r>
          <rPr>
            <sz val="10"/>
            <color rgb="FF000000"/>
            <rFont val="Arial"/>
            <family val="2"/>
          </rPr>
          <t xml:space="preserve">Late submission (08:52 15/03)
- Have additional functions for adding multiple dvd at a time (+0.5pts)
- Have not checked the case of removing DVD with the same name (ie if there are more than 1 dvd with the same name, the removal does not specify the disc to remove but automatically move the first one) (-0.5pts)
- Have not answered the question in part 5 &amp; reading assignment (-1pts)
</t>
        </r>
      </text>
    </comment>
    <comment ref="J15" authorId="0" shapeId="0" xr:uid="{00000000-0006-0000-0000-000083000000}">
      <text>
        <r>
          <rPr>
            <sz val="10"/>
            <color rgb="FF000000"/>
            <rFont val="Arial"/>
            <family val="2"/>
          </rPr>
          <t xml:space="preserve">- Missing swap function (-1pts)
</t>
        </r>
      </text>
    </comment>
    <comment ref="L15" authorId="0" shapeId="0" xr:uid="{00000000-0006-0000-0000-000084000000}">
      <text>
        <r>
          <rPr>
            <sz val="10"/>
            <color rgb="FF000000"/>
            <rFont val="Arial"/>
            <family val="2"/>
          </rPr>
          <t>- the seach() function in DVD class does not exactly meet the requirement (token check) (-0.5pts)</t>
        </r>
      </text>
    </comment>
    <comment ref="N15" authorId="0" shapeId="0" xr:uid="{00000000-0006-0000-0000-000085000000}">
      <text>
        <r>
          <rPr>
            <sz val="10"/>
            <color rgb="FF000000"/>
            <rFont val="Arial"/>
            <family val="2"/>
          </rPr>
          <t xml:space="preserve">- Have not handled the case id of item exceeds the range (-1pts)
- the Id of items is always even since you add 1 to nbMedia twice (one in parent constructor, one in child constructor) (-0.5pts)
- Have created the menu with clearly options; created additional functions for easily handling the menu (+0.5pts)
</t>
        </r>
      </text>
    </comment>
    <comment ref="P15" authorId="0" shapeId="0" xr:uid="{00000000-0006-0000-0000-000086000000}">
      <text>
        <r>
          <rPr>
            <sz val="10"/>
            <color rgb="FF000000"/>
            <rFont val="Arial"/>
            <family val="2"/>
          </rPr>
          <t>- No play() options in main (-0.5pts)
- confusion when implementing function play() in Media class (-0.5pts)</t>
        </r>
      </text>
    </comment>
    <comment ref="R15" authorId="0" shapeId="0" xr:uid="{00000000-0006-0000-0000-000087000000}">
      <text>
        <r>
          <rPr>
            <sz val="10"/>
            <color rgb="FF000000"/>
            <rFont val="Arial"/>
            <family val="2"/>
          </rPr>
          <t>ok</t>
        </r>
      </text>
    </comment>
    <comment ref="T15" authorId="0" shapeId="0" xr:uid="{00000000-0006-0000-0000-000088000000}">
      <text>
        <r>
          <rPr>
            <sz val="10"/>
            <color rgb="FF000000"/>
            <rFont val="Arial"/>
            <family val="2"/>
          </rPr>
          <t xml:space="preserve">- Missing Swing and AWT comparision (-0.5pts)
</t>
        </r>
      </text>
    </comment>
    <comment ref="V15" authorId="0" shapeId="0" xr:uid="{00000000-0006-0000-0000-000089000000}">
      <text>
        <r>
          <rPr>
            <sz val="10"/>
            <color rgb="FF000000"/>
            <rFont val="Arial"/>
            <family val="2"/>
          </rPr>
          <t>- Erase and pen can draw/erase the screen and prevent other choice
- The pen tip automatically draws even when user does not click (-0.5pts)
- Erase and pen can draw/erase the screen and prevent other choice
- "play" button appear accordingly (+0.5pts)
- good GUI for adding tracks (+0.5pts)
- Item lost when placing order? (-0.5pts)</t>
        </r>
      </text>
    </comment>
    <comment ref="X15" authorId="0" shapeId="0" xr:uid="{00000000-0006-0000-0000-00008A000000}">
      <text>
        <r>
          <rPr>
            <sz val="10"/>
            <color rgb="FF000000"/>
            <rFont val="Arial"/>
            <family val="2"/>
          </rPr>
          <t>- Have not handled exception in Media class (only check instanceof)
- No getting lucky item function (?)</t>
        </r>
      </text>
    </comment>
    <comment ref="D16" authorId="0" shapeId="0" xr:uid="{00000000-0006-0000-0000-00008B000000}">
      <text>
        <r>
          <rPr>
            <sz val="10"/>
            <color rgb="FF000000"/>
            <rFont val="Arial"/>
            <family val="2"/>
          </rPr>
          <t>2.2.5: 
- Good GUI implementation instead of console. Try to make all solution on 1 dialog box only so that user can check it at 1 time (+0.5pts)
2.2.6:
- Good handling for all the cases of different equations
6.1: Having not answered the question (-0.25pts)
6.3: You should handle the case when user enter a negative or non-integer number
6.4: 
- Good handle for the case of invalid month and negative year (+0.5pts)
- Have not handle the case of abbreviate year (-0.5pts)
6.5: 
- Inverse number of rows and cols (-0.25pts)</t>
        </r>
      </text>
    </comment>
    <comment ref="F16" authorId="0" shapeId="0" xr:uid="{00000000-0006-0000-0000-00008C000000}">
      <text>
        <r>
          <rPr>
            <sz val="10"/>
            <color rgb="FF000000"/>
            <rFont val="Arial"/>
            <family val="2"/>
          </rPr>
          <t>Good
You should show some more specifics about some general use case: for eg: search for dvd has some smaller case: search by title, cost, etc.</t>
        </r>
      </text>
    </comment>
    <comment ref="H16" authorId="0" shapeId="0" xr:uid="{00000000-0006-0000-0000-00008D000000}">
      <text>
        <r>
          <rPr>
            <sz val="10"/>
            <color rgb="FF000000"/>
            <rFont val="Arial"/>
            <family val="2"/>
          </rPr>
          <t>- Missing constructors (-0.5pts*3=-1.5pts)
- Have not checked the case of removing multiple same dvd (-0.5pts)</t>
        </r>
      </text>
    </comment>
    <comment ref="N16" authorId="0" shapeId="0" xr:uid="{00000000-0006-0000-0000-00008E000000}">
      <text>
        <r>
          <rPr>
            <sz val="10"/>
            <color rgb="FF000000"/>
            <rFont val="Arial"/>
            <family val="2"/>
          </rPr>
          <t xml:space="preserve">- Have created the menu with clearly options; created additional functions for easily handling the menu (+0.5pts)
- The program should loop around until user has done their session
- The store should be initialized before the application launch to user
- The field nMedia does not keep track number of media in store (-1pts)
- have not handled the case when the cart is empty or the randomized number is not the id of item in cart (-0.5pts)
</t>
        </r>
      </text>
    </comment>
    <comment ref="P16" authorId="0" shapeId="0" xr:uid="{00000000-0006-0000-0000-00008F000000}">
      <text>
        <r>
          <rPr>
            <sz val="10"/>
            <color rgb="FF000000"/>
            <rFont val="Arial"/>
            <family val="2"/>
          </rPr>
          <t>- confusion when implementing function play() in Media class (-0.5pts)</t>
        </r>
      </text>
    </comment>
    <comment ref="R16" authorId="0" shapeId="0" xr:uid="{00000000-0006-0000-0000-000090000000}">
      <text>
        <r>
          <rPr>
            <sz val="10"/>
            <color rgb="FF000000"/>
            <rFont val="Arial"/>
            <family val="2"/>
          </rPr>
          <t xml:space="preserve">ok
</t>
        </r>
      </text>
    </comment>
    <comment ref="V16" authorId="0" shapeId="0" xr:uid="{00000000-0006-0000-0000-000091000000}">
      <text>
        <r>
          <rPr>
            <sz val="10"/>
            <color rgb="FF000000"/>
            <rFont val="Arial"/>
            <family val="2"/>
          </rPr>
          <t>- Good handling pen and eraser for not affect the toolbox (+1pts)
- "play" button appear accordingly (+0.5pts)
- have remove items from cart (+0.5pts)</t>
        </r>
      </text>
    </comment>
    <comment ref="X16" authorId="0" shapeId="0" xr:uid="{00000000-0006-0000-0000-000092000000}">
      <text>
        <r>
          <rPr>
            <sz val="10"/>
            <color rgb="FF000000"/>
            <rFont val="Arial"/>
            <family val="2"/>
          </rPr>
          <t xml:space="preserve">- No release branch for lab 11 (-1pts)
- Have not handled exception in main AIMS class
- Have not handled exception in Track and Media class
</t>
        </r>
      </text>
    </comment>
    <comment ref="D17" authorId="0" shapeId="0" xr:uid="{00000000-0006-0000-0000-000093000000}">
      <text>
        <r>
          <rPr>
            <sz val="10"/>
            <color rgb="FF000000"/>
            <rFont val="Arial"/>
            <family val="2"/>
          </rPr>
          <t>Good project structures (+0.25pts)
2.2.5
- Having not handled the case of double input
2.2.6
- 1st degree eqn: a could be 0
- 2nd degree eqn: a could be 0
- Wrong solution on normal 2nd degree eqn (-0.25pts)
6.1: Having not answered the question (-0.25pts)
6.3: You should handle the case of negative or double input
6.4: 
- Having not handled well leap year (-0.5pts)
- Cannot input December as 12 (-0.25pts)
- Having a sense of OOP (+0.25pts)
6.5: 
- You should notify user what to input at each iteration, or at least beginning of iteration
- Exception raised when calculating sum (-0.5pts)
6.6:
- Can perform on non-square matrix (+0.5pts)</t>
        </r>
      </text>
    </comment>
    <comment ref="F17" authorId="0" shapeId="0" xr:uid="{00000000-0006-0000-0000-000094000000}">
      <text>
        <r>
          <rPr>
            <sz val="10"/>
            <color rgb="FF000000"/>
            <rFont val="Arial"/>
            <family val="2"/>
          </rPr>
          <t>1. Actors: 4pts
- You should separate customers and guests as 2 separate actor since each of them will have some different use cases
2. Use cases: 3pts
- Do not be confused by use case and sequence of action: each use case should be connected to the correct actor to show that that actor invoke the use case. If each use case are connected together (with all arrow like in your diagram) it means that the cases call each other without the user triggering them 
This is a serious case when all the cases are identified but are not understood correctly, so cannot give you a full score on this part.
I suggest you re-read the lesson as well as the materials provided in the lecture notes, have some more investigation on this.
Here are some easy-to-read references for you to dive in: 
https://online.visual-paradigm.com/diagrams/tutorials/use-case-diagram-tutorial/
https://www.lucidchart.com/pages/uml-use-case-diagram</t>
        </r>
      </text>
    </comment>
    <comment ref="H17" authorId="0" shapeId="0" xr:uid="{00000000-0006-0000-0000-000095000000}">
      <text>
        <r>
          <rPr>
            <sz val="10"/>
            <color rgb="FF000000"/>
            <rFont val="Arial"/>
            <family val="2"/>
          </rPr>
          <t>- Have additional functions for adding multiple dvd at a time (+0.5pts)
- Missing constructors for dvd class (-0.5*3=-1.5pts)
- Missing answer to questions in part 5 (-0.5pts)</t>
        </r>
      </text>
    </comment>
    <comment ref="J17" authorId="0" shapeId="0" xr:uid="{00000000-0006-0000-0000-000096000000}">
      <text>
        <r>
          <rPr>
            <sz val="10"/>
            <color rgb="FF000000"/>
            <rFont val="Arial"/>
            <family val="2"/>
          </rPr>
          <t>- Missing swap function/swap function only swaps part of the object (-1pt)</t>
        </r>
      </text>
    </comment>
    <comment ref="L17" authorId="0" shapeId="0" xr:uid="{00000000-0006-0000-0000-000097000000}">
      <text>
        <r>
          <rPr>
            <sz val="10"/>
            <color rgb="FF000000"/>
            <rFont val="Arial"/>
            <family val="2"/>
          </rPr>
          <t>- the seach() function in DVD class does not exactly meet the requirement (token check) (-0.5pts)</t>
        </r>
      </text>
    </comment>
    <comment ref="N17" authorId="0" shapeId="0" xr:uid="{00000000-0006-0000-0000-000098000000}">
      <text>
        <r>
          <rPr>
            <sz val="10"/>
            <color rgb="FF000000"/>
            <rFont val="Arial"/>
            <family val="2"/>
          </rPr>
          <t>- Have created the menu with clearly options; created additional functions for easily handling the menu (+0.5pts)
- ok</t>
        </r>
      </text>
    </comment>
    <comment ref="P17" authorId="0" shapeId="0" xr:uid="{00000000-0006-0000-0000-000099000000}">
      <text>
        <r>
          <rPr>
            <sz val="10"/>
            <color rgb="FF000000"/>
            <rFont val="Arial"/>
            <family val="2"/>
          </rPr>
          <t>- Missing Playable implementation for CD class (-0.5pts)
- be carefull when returning in the removeTrack function (-0.25pts)
- do not perform memorydaemon check (-1pts)</t>
        </r>
      </text>
    </comment>
    <comment ref="R17" authorId="0" shapeId="0" xr:uid="{00000000-0006-0000-0000-00009A000000}">
      <text>
        <r>
          <rPr>
            <sz val="10"/>
            <color rgb="FF000000"/>
            <rFont val="Arial"/>
            <family val="2"/>
          </rPr>
          <t>- No polymorphism in toString() (or equivalent functions) of different types of media (-2pts)
- test compare does not use comparator (-1pts)</t>
        </r>
      </text>
    </comment>
    <comment ref="T17" authorId="0" shapeId="0" xr:uid="{00000000-0006-0000-0000-00009B000000}">
      <text>
        <r>
          <rPr>
            <sz val="10"/>
            <color rgb="FF000000"/>
            <rFont val="Arial"/>
            <family val="2"/>
          </rPr>
          <t xml:space="preserve">- Missing Swing and AWT comparision (-0.5pts)
</t>
        </r>
      </text>
    </comment>
    <comment ref="V17" authorId="0" shapeId="0" xr:uid="{00000000-0006-0000-0000-00009C000000}">
      <text>
        <r>
          <rPr>
            <sz val="10"/>
            <color rgb="FF000000"/>
            <rFont val="Arial"/>
            <family val="2"/>
          </rPr>
          <t xml:space="preserve">- Erase and pen can draw/erase the screen and prevent other choice
-  Missing demonstration for:
+ Place order
+ Play button for DVD items
(-1pts)
</t>
        </r>
      </text>
    </comment>
    <comment ref="X17" authorId="0" shapeId="0" xr:uid="{00000000-0006-0000-0000-00009D000000}">
      <text>
        <r>
          <rPr>
            <sz val="10"/>
            <color rgb="FF000000"/>
            <rFont val="Arial"/>
            <family val="2"/>
          </rPr>
          <t>- Handled exception in getting lucky item function</t>
        </r>
      </text>
    </comment>
    <comment ref="D18" authorId="0" shapeId="0" xr:uid="{00000000-0006-0000-0000-00009E000000}">
      <text>
        <r>
          <rPr>
            <sz val="10"/>
            <color rgb="FF000000"/>
            <rFont val="Arial"/>
            <family val="2"/>
          </rPr>
          <t xml:space="preserve">
2.2.5:
- Having not handled the case of division by 0
2.2.6:
- You should notify user if they enter inappropiate degree of equation instead of letting the program exit immediately (0 or 3, etc.)
- Wrong answer with case of 1st degree, 1 variable with a=b=0 (-0.25pts)
- Having not handled the case of 2nd degree eqn with a = 0 (-0.25pts)
6.1: Having well answered the question
6.4: 
- Optimized program. However, to make it better, you can check the month before prompting user to input year (only Feb. need to check years) (+0.5pts)
- Should have check if the year is negative or abbreviate (-0.5pts)
6.6:
- Program can perform on non-square matrix (+0.5pts)
- You should notify user that program cannot run with non-integer number or handling this case.
</t>
        </r>
      </text>
    </comment>
    <comment ref="F18" authorId="0" shapeId="0" xr:uid="{00000000-0006-0000-0000-00009F000000}">
      <text>
        <r>
          <rPr>
            <sz val="10"/>
            <color rgb="FF000000"/>
            <rFont val="Arial"/>
            <family val="2"/>
          </rPr>
          <t>*Presented in 2nd lab (+0.5pts)
Good
You should show some more specifics about some general use case: for eg: search for dvd has some smaller case: search by title, cost, etc.</t>
        </r>
      </text>
    </comment>
    <comment ref="H18" authorId="0" shapeId="0" xr:uid="{00000000-0006-0000-0000-0000A0000000}">
      <text>
        <r>
          <rPr>
            <sz val="10"/>
            <color rgb="FF000000"/>
            <rFont val="Arial"/>
            <family val="2"/>
          </rPr>
          <t xml:space="preserve">- Having additional functions for adding multiple disc at a time (+0.5pts)
</t>
        </r>
      </text>
    </comment>
    <comment ref="J18" authorId="0" shapeId="0" xr:uid="{00000000-0006-0000-0000-0000A1000000}">
      <text>
        <r>
          <rPr>
            <sz val="10"/>
            <color rgb="FF000000"/>
            <rFont val="Arial"/>
            <family val="2"/>
          </rPr>
          <t xml:space="preserve">- Missing 1 function sort by cost in DVDUtils (-1pts)
- Missing swap function/swap function only swaps part of the object (-1pt)
</t>
        </r>
      </text>
    </comment>
    <comment ref="L18" authorId="0" shapeId="0" xr:uid="{00000000-0006-0000-0000-0000A2000000}">
      <text>
        <r>
          <rPr>
            <sz val="10"/>
            <color rgb="FF000000"/>
            <rFont val="Arial"/>
            <family val="2"/>
          </rPr>
          <t xml:space="preserve">- missing /garbage? (-1pts)
- missing search() function in DVD class (-1pts)
</t>
        </r>
      </text>
    </comment>
    <comment ref="N18" authorId="0" shapeId="0" xr:uid="{00000000-0006-0000-0000-0000A3000000}">
      <text>
        <r>
          <rPr>
            <sz val="10"/>
            <color rgb="FF000000"/>
            <rFont val="Arial"/>
            <family val="2"/>
          </rPr>
          <t xml:space="preserve">- Have created the menu with clearly options; created additional functions for easily handling the menu (+0.5pts)
- lucky item: Having not handled the case where the random function return null (-0.5pts)
- does not have a date field for Media class (-0.5pts)
</t>
        </r>
      </text>
    </comment>
    <comment ref="P18" authorId="0" shapeId="0" xr:uid="{00000000-0006-0000-0000-0000A4000000}">
      <text>
        <r>
          <rPr>
            <sz val="10"/>
            <color rgb="FF000000"/>
            <rFont val="Arial"/>
            <family val="2"/>
          </rPr>
          <t xml:space="preserve">- Track class shoub be separated
- missing addTrack/removeTrack functions (-2pts)
</t>
        </r>
      </text>
    </comment>
    <comment ref="R18" authorId="0" shapeId="0" xr:uid="{00000000-0006-0000-0000-0000A5000000}">
      <text>
        <r>
          <rPr>
            <sz val="10"/>
            <color rgb="FF000000"/>
            <rFont val="Arial"/>
            <family val="2"/>
          </rPr>
          <t>Good</t>
        </r>
      </text>
    </comment>
    <comment ref="T18" authorId="0" shapeId="0" xr:uid="{00000000-0006-0000-0000-0000A6000000}">
      <text>
        <r>
          <rPr>
            <sz val="10"/>
            <color rgb="FF000000"/>
            <rFont val="Arial"/>
            <family val="2"/>
          </rPr>
          <t xml:space="preserve">- Missing Swing and AWT comparision (-0.5pts)
</t>
        </r>
      </text>
    </comment>
    <comment ref="U18" authorId="0" shapeId="0" xr:uid="{00000000-0006-0000-0000-0000A7000000}">
      <text>
        <r>
          <rPr>
            <sz val="10"/>
            <color rgb="FF000000"/>
            <rFont val="Arial"/>
            <family val="2"/>
          </rPr>
          <t>Havent receive additional submission - Let it be all 6</t>
        </r>
      </text>
    </comment>
    <comment ref="X18" authorId="0" shapeId="0" xr:uid="{00000000-0006-0000-0000-0000A8000000}">
      <text>
        <r>
          <rPr>
            <sz val="10"/>
            <color rgb="FF000000"/>
            <rFont val="Arial"/>
            <family val="2"/>
          </rPr>
          <t>- Have not handled exception in play function of Track class</t>
        </r>
      </text>
    </comment>
    <comment ref="D19" authorId="0" shapeId="0" xr:uid="{00000000-0006-0000-0000-0000A9000000}">
      <text>
        <r>
          <rPr>
            <sz val="10"/>
            <color rgb="FF000000"/>
            <rFont val="Arial"/>
            <family val="2"/>
          </rPr>
          <t>2.2.5
- GUI interface instead of console (+0.5pts)
- Having not handled the case of division by 0 (-0.5pts)
2.2.6:
- GUI interface instead of console. A menu may be more convenient for user to use the application (+0.5pts)
6.1: Having not answered the question (-0.25pts)
6.3: You should handle the case of negative or double input
6.4: 
- Having not handled the case of abbreviate year (-0.5pts)
- Handled the case of negative month and year (+0.5pts)
6.6: 
- Can perform on non-square matrix (+0.5pts)</t>
        </r>
      </text>
    </comment>
    <comment ref="F19" authorId="0" shapeId="0" xr:uid="{00000000-0006-0000-0000-0000AA000000}">
      <text>
        <r>
          <rPr>
            <sz val="10"/>
            <color rgb="FF000000"/>
            <rFont val="Arial"/>
            <family val="2"/>
          </rPr>
          <t xml:space="preserve">No exported diagram as image (-0.5pts)
Good
You should show some more specifics about some general use case: for eg: search for dvd has some smaller case: search by title, cost, etc.
</t>
        </r>
      </text>
    </comment>
    <comment ref="H19" authorId="0" shapeId="0" xr:uid="{00000000-0006-0000-0000-0000AB000000}">
      <text>
        <r>
          <rPr>
            <sz val="10"/>
            <color rgb="FF000000"/>
            <rFont val="Arial"/>
            <family val="2"/>
          </rPr>
          <t>Missing answer to question in part 5 (-0.5pts)</t>
        </r>
      </text>
    </comment>
    <comment ref="J19" authorId="0" shapeId="0" xr:uid="{00000000-0006-0000-0000-0000AC000000}">
      <text>
        <r>
          <rPr>
            <sz val="10"/>
            <color rgb="FF000000"/>
            <rFont val="Arial"/>
            <family val="2"/>
          </rPr>
          <t xml:space="preserve">- Copied a part from NguyenThanhTrung 20184318 (-3pts)
</t>
        </r>
      </text>
    </comment>
    <comment ref="L19" authorId="0" shapeId="0" xr:uid="{00000000-0006-0000-0000-0000AD000000}">
      <text>
        <r>
          <rPr>
            <sz val="10"/>
            <color rgb="FF000000"/>
            <rFont val="Arial"/>
            <family val="2"/>
          </rPr>
          <t>- Have additional functions to add multiple items to store (+0.5pts)</t>
        </r>
      </text>
    </comment>
    <comment ref="N19" authorId="0" shapeId="0" xr:uid="{00000000-0006-0000-0000-0000AE000000}">
      <text>
        <r>
          <rPr>
            <sz val="10"/>
            <color rgb="FF000000"/>
            <rFont val="Arial"/>
            <family val="2"/>
          </rPr>
          <t>- Have created the menu with clearly options; created additional functions for easily handling the menu (+0.5pts)
- Have not handled getting lucky item the case when the cart size is 0 (-0.5pts)
- the lucky item is not added to the cart (-0.5pts)</t>
        </r>
      </text>
    </comment>
    <comment ref="P19" authorId="0" shapeId="0" xr:uid="{00000000-0006-0000-0000-0000AF000000}">
      <text>
        <r>
          <rPr>
            <sz val="10"/>
            <color rgb="FF000000"/>
            <rFont val="Arial"/>
            <family val="2"/>
          </rPr>
          <t xml:space="preserve">- ok
</t>
        </r>
      </text>
    </comment>
    <comment ref="R19" authorId="0" shapeId="0" xr:uid="{00000000-0006-0000-0000-0000B0000000}">
      <text>
        <r>
          <rPr>
            <sz val="10"/>
            <color rgb="FF000000"/>
            <rFont val="Arial"/>
            <family val="2"/>
          </rPr>
          <t xml:space="preserve">ok
</t>
        </r>
      </text>
    </comment>
    <comment ref="T19" authorId="0" shapeId="0" xr:uid="{00000000-0006-0000-0000-0000B1000000}">
      <text>
        <r>
          <rPr>
            <sz val="10"/>
            <color rgb="FF000000"/>
            <rFont val="Arial"/>
            <family val="2"/>
          </rPr>
          <t xml:space="preserve">- Missing Swing and AWT comparision (-0.5pts)
</t>
        </r>
      </text>
    </comment>
    <comment ref="V19" authorId="0" shapeId="0" xr:uid="{00000000-0006-0000-0000-0000B2000000}">
      <text>
        <r>
          <rPr>
            <sz val="10"/>
            <color rgb="FF000000"/>
            <rFont val="Arial"/>
            <family val="2"/>
          </rPr>
          <t xml:space="preserve">- "play" button appear accordingly (+0.5pts)
- Have responsive filter by id and tile (+1pts)
- Have remove item from cart (+0.5pts)
</t>
        </r>
      </text>
    </comment>
    <comment ref="X19" authorId="0" shapeId="0" xr:uid="{00000000-0006-0000-0000-0000B3000000}">
      <text>
        <r>
          <rPr>
            <sz val="10"/>
            <color rgb="FF000000"/>
            <rFont val="Arial"/>
            <family val="2"/>
          </rPr>
          <t>- Have not handled exception in Media class (only check instanceof)
- Have not handled exception in AIMS main</t>
        </r>
      </text>
    </comment>
    <comment ref="D20" authorId="0" shapeId="0" xr:uid="{00000000-0006-0000-0000-0000B4000000}">
      <text>
        <r>
          <rPr>
            <sz val="10"/>
            <color rgb="FF000000"/>
            <rFont val="Arial"/>
            <family val="2"/>
          </rPr>
          <t>2.2.5
- GUI application instead of console (+0.5pts)
- When b=0, you have to notify user that the operation cannot be performed.
6.1: Having not answered the question (-0.25pts)
6.3: You should handle the case when user enter a negative or double number
6.4: 
- Handled the case of invalid month and year. You should notify user instead of looping only (+0.5pts)
- Having not handled the case of abbreviate year (-0.5pts)
6.6:
- Can perform on non-square matrix (+0.5pts)</t>
        </r>
      </text>
    </comment>
    <comment ref="F20" authorId="0" shapeId="0" xr:uid="{00000000-0006-0000-0000-0000B5000000}">
      <text>
        <r>
          <rPr>
            <sz val="10"/>
            <color rgb="FF000000"/>
            <rFont val="Arial"/>
            <family val="2"/>
          </rPr>
          <t>No exported diagram as image (-0.5pts)
1. Actors: 4pts:
2. Use cases:
- Customers: 2pts:
+ You should be more specific about some generalized use case (eg: find dvd)
+ Having not identified the case of cancelling an order
- Credit card association: 2pts
- Store manager: 2pts</t>
        </r>
      </text>
    </comment>
    <comment ref="H20" authorId="0" shapeId="0" xr:uid="{00000000-0006-0000-0000-0000B6000000}">
      <text>
        <r>
          <rPr>
            <sz val="10"/>
            <color rgb="FF000000"/>
            <rFont val="Arial"/>
            <family val="2"/>
          </rPr>
          <t xml:space="preserve">ok
</t>
        </r>
      </text>
    </comment>
    <comment ref="J20" authorId="0" shapeId="0" xr:uid="{00000000-0006-0000-0000-0000B7000000}">
      <text>
        <r>
          <rPr>
            <sz val="10"/>
            <color rgb="FF000000"/>
            <rFont val="Arial"/>
            <family val="2"/>
          </rPr>
          <t xml:space="preserve">- ID is not tracked properly (-1pts)
</t>
        </r>
      </text>
    </comment>
    <comment ref="L20" authorId="0" shapeId="0" xr:uid="{00000000-0006-0000-0000-0000B8000000}">
      <text>
        <r>
          <rPr>
            <sz val="10"/>
            <color rgb="FF000000"/>
            <rFont val="Arial"/>
            <family val="2"/>
          </rPr>
          <t>- Have additional functions to add multiple items to store (+0.5pts)</t>
        </r>
      </text>
    </comment>
    <comment ref="N20" authorId="0" shapeId="0" xr:uid="{00000000-0006-0000-0000-0000B9000000}">
      <text>
        <r>
          <rPr>
            <sz val="10"/>
            <color rgb="FF000000"/>
            <rFont val="Arial"/>
            <family val="2"/>
          </rPr>
          <t xml:space="preserve">- Have created the menu with clearly options; created additional functions for easily handling the menu (+0.5pts)
- Good handling for case deleting lucky item (0.5pts)
</t>
        </r>
      </text>
    </comment>
    <comment ref="P20" authorId="0" shapeId="0" xr:uid="{00000000-0006-0000-0000-0000BA000000}">
      <text>
        <r>
          <rPr>
            <sz val="10"/>
            <color rgb="FF000000"/>
            <rFont val="Arial"/>
            <family val="2"/>
          </rPr>
          <t xml:space="preserve">- good handling for checking media type before play (+0.5pts)
</t>
        </r>
      </text>
    </comment>
    <comment ref="R20" authorId="0" shapeId="0" xr:uid="{00000000-0006-0000-0000-0000BB000000}">
      <text>
        <r>
          <rPr>
            <sz val="10"/>
            <color rgb="FF000000"/>
            <rFont val="Arial"/>
            <family val="2"/>
          </rPr>
          <t xml:space="preserve">- You can put the compareTo() to Media class since all its children classes have this method
</t>
        </r>
      </text>
    </comment>
    <comment ref="V20" authorId="0" shapeId="0" xr:uid="{00000000-0006-0000-0000-0000BC000000}">
      <text>
        <r>
          <rPr>
            <sz val="10"/>
            <color rgb="FF000000"/>
            <rFont val="Arial"/>
            <family val="2"/>
          </rPr>
          <t xml:space="preserve">- Erase and pen can draw/erase the screen and prevent other choice
- "play" button appear accordingly (+0.5pts)
- have remove items from cart (+0.5pts)
</t>
        </r>
      </text>
    </comment>
    <comment ref="X20" authorId="0" shapeId="0" xr:uid="{00000000-0006-0000-0000-0000BD000000}">
      <text>
        <r>
          <rPr>
            <sz val="10"/>
            <color rgb="FF000000"/>
            <rFont val="Arial"/>
            <family val="2"/>
          </rPr>
          <t>- Have not handled exception in Media class (only check instanceof)</t>
        </r>
      </text>
    </comment>
    <comment ref="D21" authorId="0" shapeId="0" xr:uid="{00000000-0006-0000-0000-0000BE000000}">
      <text>
        <r>
          <rPr>
            <sz val="10"/>
            <color rgb="FF000000"/>
            <rFont val="Arial"/>
            <family val="2"/>
          </rPr>
          <t xml:space="preserve">2.2.5: Having not handled the case of division by 0 (-0.5pts)
2.2.6: 
- Having used GUI instead of console for input; try to make the solution on GUI also (+0.5pts)
- Well-handled cases
6.1: Having not answered the questions (-0.25pts)
6.4:
- Having not handled the case of abbreviate year (-0.5pts)
- Having not handled the case of invalid month
6.6:
- Good output on console for final solution (+0.25pts)
- Try to make it perform on non-square matrices
</t>
        </r>
      </text>
    </comment>
    <comment ref="F21" authorId="0" shapeId="0" xr:uid="{00000000-0006-0000-0000-0000BF000000}">
      <text>
        <r>
          <rPr>
            <sz val="10"/>
            <color rgb="FF000000"/>
            <rFont val="Arial"/>
            <family val="2"/>
          </rPr>
          <t>1. Actors: 4pts
2. Use case:
- Customers: 1.5pts
+ You should be more specific about some general use case (eg. find dvd consists of other smaller use cases: find by cost, name, etc.)
- Guest: 0.75pts
+ Guest also have some same use case as customers
- Store manager: 1.5pts
- Card association: 1pts
+ You should be more specific of "managing order" in this case</t>
        </r>
      </text>
    </comment>
    <comment ref="H21" authorId="0" shapeId="0" xr:uid="{00000000-0006-0000-0000-0000C0000000}">
      <text>
        <r>
          <rPr>
            <sz val="10"/>
            <color rgb="FF000000"/>
            <rFont val="Arial"/>
            <family val="2"/>
          </rPr>
          <t xml:space="preserve">- Have not checked the case of removing multiple same dvd (-0.5pts)
</t>
        </r>
      </text>
    </comment>
    <comment ref="J21" authorId="0" shapeId="0" xr:uid="{00000000-0006-0000-0000-0000C1000000}">
      <text>
        <r>
          <rPr>
            <sz val="10"/>
            <color rgb="FF000000"/>
            <rFont val="Arial"/>
            <family val="2"/>
          </rPr>
          <t xml:space="preserve">- Missing swap function/swap function only swaps part of the object (-1pt)
</t>
        </r>
      </text>
    </comment>
    <comment ref="L21" authorId="0" shapeId="0" xr:uid="{00000000-0006-0000-0000-0000C2000000}">
      <text>
        <r>
          <rPr>
            <sz val="10"/>
            <color rgb="FF000000"/>
            <rFont val="Arial"/>
            <family val="2"/>
          </rPr>
          <t>- Have additional functions to add multiple items to store (+0.5pts)</t>
        </r>
      </text>
    </comment>
    <comment ref="N21" authorId="0" shapeId="0" xr:uid="{00000000-0006-0000-0000-0000C3000000}">
      <text>
        <r>
          <rPr>
            <sz val="10"/>
            <color rgb="FF000000"/>
            <rFont val="Arial"/>
            <family val="2"/>
          </rPr>
          <t xml:space="preserve">- Have created the menu with clearly options; created additional functions for easily handling the menu (+0.5pts)
</t>
        </r>
      </text>
    </comment>
    <comment ref="P21" authorId="0" shapeId="0" xr:uid="{00000000-0006-0000-0000-0000C4000000}">
      <text>
        <r>
          <rPr>
            <sz val="10"/>
            <color rgb="FF000000"/>
            <rFont val="Arial"/>
            <family val="2"/>
          </rPr>
          <t>ok</t>
        </r>
      </text>
    </comment>
    <comment ref="R21" authorId="0" shapeId="0" xr:uid="{00000000-0006-0000-0000-0000C5000000}">
      <text>
        <r>
          <rPr>
            <sz val="10"/>
            <color rgb="FF000000"/>
            <rFont val="Arial"/>
            <family val="2"/>
          </rPr>
          <t xml:space="preserve">Good
</t>
        </r>
      </text>
    </comment>
    <comment ref="S21" authorId="0" shapeId="0" xr:uid="{00000000-0006-0000-0000-0000C6000000}">
      <text>
        <r>
          <rPr>
            <sz val="10"/>
            <color rgb="FF000000"/>
            <rFont val="Arial"/>
            <family val="2"/>
          </rPr>
          <t>Havent receive additional submission - Let it be all 6</t>
        </r>
      </text>
    </comment>
    <comment ref="U21" authorId="0" shapeId="0" xr:uid="{00000000-0006-0000-0000-0000C7000000}">
      <text>
        <r>
          <rPr>
            <sz val="10"/>
            <color rgb="FF000000"/>
            <rFont val="Arial"/>
            <family val="2"/>
          </rPr>
          <t>Havent receive additional submission - Let it be all 6</t>
        </r>
      </text>
    </comment>
    <comment ref="X21" authorId="0" shapeId="0" xr:uid="{00000000-0006-0000-0000-0000C8000000}">
      <text>
        <r>
          <rPr>
            <sz val="10"/>
            <color rgb="FF000000"/>
            <rFont val="Arial"/>
            <family val="2"/>
          </rPr>
          <t>OK</t>
        </r>
      </text>
    </comment>
    <comment ref="D22" authorId="0" shapeId="0" xr:uid="{00000000-0006-0000-0000-0000C9000000}">
      <text>
        <r>
          <rPr>
            <sz val="10"/>
            <color rgb="FF000000"/>
            <rFont val="Arial"/>
            <family val="2"/>
          </rPr>
          <t>Good project structures (+0.25pts)
2.2.5:
- GUI interface instead of console (+0.5pts)
2.2.6
- GUI interface instead of console (+0.5pts)
6.1: Having not answered the question (-0.25pts)
6.3: You should handle the case of negative or double input
6.4: 
- Having not handled the case of negative month and year, abbreviate year (-0.5pts)
6.6:
- Can perfom on non-square matrix (+0.5pts)</t>
        </r>
      </text>
    </comment>
    <comment ref="F22" authorId="0" shapeId="0" xr:uid="{00000000-0006-0000-0000-0000CA000000}">
      <text>
        <r>
          <rPr>
            <sz val="10"/>
            <color rgb="FF000000"/>
            <rFont val="Arial"/>
            <family val="2"/>
          </rPr>
          <t>Good
You should show some more specifics about some general use case: for eg: search for dvd has some smaller case: search by title, cost, etc.</t>
        </r>
      </text>
    </comment>
    <comment ref="H22" authorId="0" shapeId="0" xr:uid="{00000000-0006-0000-0000-0000CB000000}">
      <text>
        <r>
          <rPr>
            <sz val="10"/>
            <color rgb="FF000000"/>
            <rFont val="Arial"/>
            <family val="2"/>
          </rPr>
          <t>Missing answer to questions in part 5</t>
        </r>
      </text>
    </comment>
    <comment ref="J22" authorId="0" shapeId="0" xr:uid="{00000000-0006-0000-0000-0000CC000000}">
      <text>
        <r>
          <rPr>
            <sz val="10"/>
            <color rgb="FF000000"/>
            <rFont val="Arial"/>
            <family val="2"/>
          </rPr>
          <t xml:space="preserve">- Missing swap function/swap function only swaps part of the object (-1pt)
</t>
        </r>
      </text>
    </comment>
    <comment ref="L22" authorId="0" shapeId="0" xr:uid="{00000000-0006-0000-0000-0000CD000000}">
      <text>
        <r>
          <rPr>
            <sz val="10"/>
            <color rgb="FF000000"/>
            <rFont val="Arial"/>
            <family val="2"/>
          </rPr>
          <t>Where's your /garbage? (-1pt)
- Have additional functions to add multiple items to store (+0.5pts)</t>
        </r>
      </text>
    </comment>
    <comment ref="N22" authorId="0" shapeId="0" xr:uid="{00000000-0006-0000-0000-0000CE000000}">
      <text>
        <r>
          <rPr>
            <sz val="10"/>
            <color rgb="FF000000"/>
            <rFont val="Arial"/>
            <family val="2"/>
          </rPr>
          <t xml:space="preserve">- Have created the menu with clearly options; created additional functions for easily handling the menu (+0.5pts)
- Have not handled the case id of the item is not in the range (-1pts)
- The lucky item is not added to the cart (0.5pts)
- Review the add/remove function of Book class: the iteration keeps continue even if the author has been added/removed
</t>
        </r>
      </text>
    </comment>
    <comment ref="P22" authorId="0" shapeId="0" xr:uid="{00000000-0006-0000-0000-0000CF000000}">
      <text>
        <r>
          <rPr>
            <sz val="10"/>
            <color rgb="FF000000"/>
            <rFont val="Arial"/>
            <family val="2"/>
          </rPr>
          <t xml:space="preserve">ok
</t>
        </r>
      </text>
    </comment>
    <comment ref="R22" authorId="0" shapeId="0" xr:uid="{00000000-0006-0000-0000-0000D0000000}">
      <text>
        <r>
          <rPr>
            <sz val="10"/>
            <color rgb="FF000000"/>
            <rFont val="Arial"/>
            <family val="2"/>
          </rPr>
          <t>- polymorphism for getDetails() function is not clear (-1pts)</t>
        </r>
      </text>
    </comment>
    <comment ref="S22" authorId="0" shapeId="0" xr:uid="{00000000-0006-0000-0000-0000D1000000}">
      <text>
        <r>
          <rPr>
            <sz val="10"/>
            <color rgb="FF000000"/>
            <rFont val="Arial"/>
            <family val="2"/>
          </rPr>
          <t>Havent receive additional submission - Let it be all 6</t>
        </r>
      </text>
    </comment>
    <comment ref="U22" authorId="0" shapeId="0" xr:uid="{00000000-0006-0000-0000-0000D2000000}">
      <text>
        <r>
          <rPr>
            <sz val="10"/>
            <color rgb="FF000000"/>
            <rFont val="Arial"/>
            <family val="2"/>
          </rPr>
          <t>Havent receive additional submission - Let it be all 6</t>
        </r>
      </text>
    </comment>
    <comment ref="X22" authorId="0" shapeId="0" xr:uid="{00000000-0006-0000-0000-0000D3000000}">
      <text>
        <r>
          <rPr>
            <sz val="10"/>
            <color rgb="FF000000"/>
            <rFont val="Arial"/>
            <family val="2"/>
          </rPr>
          <t xml:space="preserve">- Have not handled exeception in Media class (only check using instanceof) </t>
        </r>
      </text>
    </comment>
    <comment ref="D23" authorId="0" shapeId="0" xr:uid="{00000000-0006-0000-0000-0000D4000000}">
      <text>
        <r>
          <rPr>
            <sz val="10"/>
            <color rgb="FF000000"/>
            <rFont val="Arial"/>
            <family val="2"/>
          </rPr>
          <t xml:space="preserve">2.2.5:
*Good handle for the case of not-a-number input (+0.5pts)
- Good hanlde for the case of division by 0
2.2.6:
- Pretty console (+0.25pts)
- Actually, for the case of 1st degree eqn, when a = 0, there are still 2 cases of solution
- When a = 0 for 2nd degree eqn, it turns into a 1st degree eqn (solvable)
6.1: Having not answered the question (-0.25pts)
6.3: You should handle the case when user enter a negative or double number
6.4: 
- Having handled the case of negative year and month
- Have not handled the case of abbreviate year (-0.5pts)
6.6: Can perform on non-square matrix (+0.5pts)
</t>
        </r>
      </text>
    </comment>
    <comment ref="F23" authorId="0" shapeId="0" xr:uid="{00000000-0006-0000-0000-0000D5000000}">
      <text>
        <r>
          <rPr>
            <sz val="10"/>
            <color rgb="FF000000"/>
            <rFont val="Arial"/>
            <family val="2"/>
          </rPr>
          <t>Late first submission (-0.5pts)
1. Actors: 4pts
2. Use case: 4pts
- You are having some confusion when determining use case and making a sequence of actions. An use case answer the question "Who do what" . In this diagram, by connection some use case directly together, you're specifying some use case are directly invoked by another, without the user triggers</t>
        </r>
      </text>
    </comment>
    <comment ref="H23" authorId="0" shapeId="0" xr:uid="{00000000-0006-0000-0000-0000D6000000}">
      <text>
        <r>
          <rPr>
            <sz val="10"/>
            <color rgb="FF000000"/>
            <rFont val="Arial"/>
            <family val="2"/>
          </rPr>
          <t>ok</t>
        </r>
      </text>
    </comment>
    <comment ref="J23" authorId="0" shapeId="0" xr:uid="{00000000-0006-0000-0000-0000D7000000}">
      <text>
        <r>
          <rPr>
            <sz val="10"/>
            <color rgb="FF000000"/>
            <rFont val="Arial"/>
            <family val="2"/>
          </rPr>
          <t>- Good GUI (+1pts)
- Missing swap function/swap function only swaps part of the object (-1pt)</t>
        </r>
      </text>
    </comment>
    <comment ref="L23" authorId="0" shapeId="0" xr:uid="{00000000-0006-0000-0000-0000D8000000}">
      <text>
        <r>
          <rPr>
            <sz val="10"/>
            <color rgb="FF000000"/>
            <rFont val="Arial"/>
            <family val="2"/>
          </rPr>
          <t>- the seach() function in DVD class does not exactly meet the requirement (token check) (-0.5pts)</t>
        </r>
      </text>
    </comment>
    <comment ref="N23" authorId="0" shapeId="0" xr:uid="{00000000-0006-0000-0000-0000D9000000}">
      <text>
        <r>
          <rPr>
            <sz val="10"/>
            <color rgb="FF000000"/>
            <rFont val="Arial"/>
            <family val="2"/>
          </rPr>
          <t xml:space="preserve">- Have created the menu with clearly options; created additional functions for easily handling the menu (+0.5pts)
- No "store.txt" included (-0.25pts)
- The lucky item is not printed out, nor added into cart (-0.5pts)
- the `dateAdded` field should by of LocalDate type
- the `addAuthor` and `removeAuthor` method should return the same datatype for better reference
</t>
        </r>
      </text>
    </comment>
    <comment ref="P23" authorId="0" shapeId="0" xr:uid="{00000000-0006-0000-0000-0000DA000000}">
      <text>
        <r>
          <rPr>
            <sz val="10"/>
            <color rgb="FF000000"/>
            <rFont val="Arial"/>
            <family val="2"/>
          </rPr>
          <t xml:space="preserve">ok
</t>
        </r>
      </text>
    </comment>
    <comment ref="R23" authorId="0" shapeId="0" xr:uid="{00000000-0006-0000-0000-0000DB000000}">
      <text>
        <r>
          <rPr>
            <sz val="10"/>
            <color rgb="FF000000"/>
            <rFont val="Arial"/>
            <family val="2"/>
          </rPr>
          <t xml:space="preserve">- No polymorphism for getDetails() function, since this is biased with "type" enum from the previous lab (-1pts) </t>
        </r>
      </text>
    </comment>
    <comment ref="T23" authorId="0" shapeId="0" xr:uid="{00000000-0006-0000-0000-0000DC000000}">
      <text>
        <r>
          <rPr>
            <sz val="10"/>
            <color rgb="FF000000"/>
            <rFont val="Arial"/>
            <family val="2"/>
          </rPr>
          <t xml:space="preserve">- Missing Swing and AWT comparision (-0.5pts)
</t>
        </r>
      </text>
    </comment>
    <comment ref="V23" authorId="0" shapeId="0" xr:uid="{00000000-0006-0000-0000-0000DD000000}">
      <text>
        <r>
          <rPr>
            <sz val="10"/>
            <color rgb="FF000000"/>
            <rFont val="Arial"/>
            <family val="2"/>
          </rPr>
          <t xml:space="preserve">- Erase and pen can draw/erase the screen and prevent other choice
- Missing "Store.txt", can only show the GUI, not the functionalities
- "play" button appear accordingly (+0.5pts)
- Good details screen for each item (+0.5pts)
- You should allow user to add 1 item multiple time
- Have sorting by cost and title (+0.5pts)
- Have responsive filter by id and tile (+1pts)
- Have getting lucky item (+0.5pts) and handling for getting 1 lucky item only (+0.5pts)
- Good handling for entering media cost (+0.5pts)
- Good handling for entering length of track and DVD (+0.5pts)
- Have remove items from store (+0.5pts)
</t>
        </r>
      </text>
    </comment>
    <comment ref="X23" authorId="0" shapeId="0" xr:uid="{00000000-0006-0000-0000-0000DE000000}">
      <text>
        <r>
          <rPr>
            <sz val="10"/>
            <color rgb="FF000000"/>
            <rFont val="Arial"/>
            <family val="2"/>
          </rPr>
          <t>- Have not handled excepton in Media class (only check instance of)</t>
        </r>
      </text>
    </comment>
    <comment ref="D24" authorId="0" shapeId="0" xr:uid="{00000000-0006-0000-0000-0000DF000000}">
      <text>
        <r>
          <rPr>
            <sz val="10"/>
            <color rgb="FF000000"/>
            <rFont val="Arial"/>
            <family val="2"/>
          </rPr>
          <t>Good project structures (+0.25pts)
2.2.6:
- Having not handled the case of infinite solution for system of eqn
- Good handling for the case a=0 of 2nd degree eqn
6.1: Having answered the question
6.4: Having not handled the case of abbreviate year (-0.5pts)</t>
        </r>
      </text>
    </comment>
    <comment ref="F24" authorId="0" shapeId="0" xr:uid="{00000000-0006-0000-0000-0000E0000000}">
      <text>
        <r>
          <rPr>
            <sz val="10"/>
            <color rgb="FF000000"/>
            <rFont val="Arial"/>
            <family val="2"/>
          </rPr>
          <t>Good
You should show some more specifics about some general use case: for eg: search for dvd has some smaller case: search by title, cost, etc.</t>
        </r>
      </text>
    </comment>
    <comment ref="H24" authorId="0" shapeId="0" xr:uid="{00000000-0006-0000-0000-0000E1000000}">
      <text>
        <r>
          <rPr>
            <sz val="10"/>
            <color rgb="FF000000"/>
            <rFont val="Arial"/>
            <family val="2"/>
          </rPr>
          <t>- Having additional functions to add multiple disc at a time (+0.5pts)
- Have not checked the case of removing multiple same dvd (-0.5pts)</t>
        </r>
      </text>
    </comment>
    <comment ref="J24" authorId="0" shapeId="0" xr:uid="{00000000-0006-0000-0000-0000E2000000}">
      <text>
        <r>
          <rPr>
            <sz val="10"/>
            <color rgb="FF000000"/>
            <rFont val="Arial"/>
            <family val="2"/>
          </rPr>
          <t>ok</t>
        </r>
      </text>
    </comment>
    <comment ref="N24" authorId="0" shapeId="0" xr:uid="{00000000-0006-0000-0000-0000E3000000}">
      <text>
        <r>
          <rPr>
            <sz val="10"/>
            <color rgb="FF000000"/>
            <rFont val="Arial"/>
            <family val="2"/>
          </rPr>
          <t xml:space="preserve">- Have created the menu with clearly options; created additional functions for easily handling the menu (+0.5pts)
- lucky item: does not print out information of the lucky item nor adding it to the cart (-0.5pts)
- No date field in Media class (-0.5pts)
</t>
        </r>
      </text>
    </comment>
    <comment ref="P24" authorId="0" shapeId="0" xr:uid="{00000000-0006-0000-0000-0000E4000000}">
      <text>
        <r>
          <rPr>
            <sz val="10"/>
            <color rgb="FF000000"/>
            <rFont val="Arial"/>
            <family val="2"/>
          </rPr>
          <t xml:space="preserve">ok
</t>
        </r>
      </text>
    </comment>
    <comment ref="R24" authorId="0" shapeId="0" xr:uid="{00000000-0006-0000-0000-0000E5000000}">
      <text>
        <r>
          <rPr>
            <sz val="10"/>
            <color rgb="FF000000"/>
            <rFont val="Arial"/>
            <family val="2"/>
          </rPr>
          <t xml:space="preserve">Good
</t>
        </r>
      </text>
    </comment>
    <comment ref="V24" authorId="0" shapeId="0" xr:uid="{00000000-0006-0000-0000-0000E6000000}">
      <text>
        <r>
          <rPr>
            <sz val="10"/>
            <color rgb="FF000000"/>
            <rFont val="Arial"/>
            <family val="2"/>
          </rPr>
          <t xml:space="preserve">- Erase and pen can draw/erase the screen and prevent other choice
- "play" button appear accordingly (+0.5pts)
- Have remove items from cart and store (+1pts)
- Have responsive filter by id and tile (+1pts)
- Have sorting (+0.5pts)
</t>
        </r>
      </text>
    </comment>
    <comment ref="W24" authorId="0" shapeId="0" xr:uid="{00000000-0006-0000-0000-0000E7000000}">
      <text>
        <r>
          <rPr>
            <sz val="10"/>
            <color rgb="FF000000"/>
            <rFont val="Arial"/>
            <family val="2"/>
          </rPr>
          <t>Contribution in class: +0.5pts</t>
        </r>
      </text>
    </comment>
    <comment ref="X24" authorId="0" shapeId="0" xr:uid="{00000000-0006-0000-0000-0000E8000000}">
      <text>
        <r>
          <rPr>
            <sz val="10"/>
            <color rgb="FF000000"/>
            <rFont val="Arial"/>
            <family val="2"/>
          </rPr>
          <t>- Handled exception in getting new lucky item
- Have not handled exception in compareTo method (Media class)</t>
        </r>
      </text>
    </comment>
    <comment ref="D25" authorId="0" shapeId="0" xr:uid="{00000000-0006-0000-0000-0000E9000000}">
      <text>
        <r>
          <rPr>
            <sz val="10"/>
            <color rgb="FF000000"/>
            <rFont val="Arial"/>
            <family val="2"/>
          </rPr>
          <t xml:space="preserve">Good project structures (+0.25pts)
2.2.5
- Handled the case of division by 0
2.2.6
- Cannot perform on double input
- Handled the case of a =0 for first degree eqn
- Handled the case of a=0 for 2nd order eqn
6.1
- Having answered the question by providing code (+0.5pts)
6.3: You should handle the case of negative and double input
6.4:
- Having not well-handled leap year (-0.5pts)
- Handled the case of negative month and year (+0.5pts)
- Having not handled the case of abbreviate year (-0.5pts)
</t>
        </r>
      </text>
    </comment>
    <comment ref="F25" authorId="0" shapeId="0" xr:uid="{00000000-0006-0000-0000-0000EA000000}">
      <text>
        <r>
          <rPr>
            <sz val="10"/>
            <color rgb="FF000000"/>
            <rFont val="Arial"/>
            <family val="2"/>
          </rPr>
          <t xml:space="preserve">1. Actors: 4pts
2. Use cases:
- Customer: 2pts
+ You should put each smaller user cases in to a more generalized case: eg: finding DVD ~&gt; find dvd by a, find dvd by b
+ Having not identified the use case "Cancel an order"
- Credit card association: 1pts: please have a look at teacher's example diagram and the problem statement
- Store manager: 2pts
</t>
        </r>
      </text>
    </comment>
    <comment ref="H25" authorId="0" shapeId="0" xr:uid="{00000000-0006-0000-0000-0000EB000000}">
      <text>
        <r>
          <rPr>
            <sz val="10"/>
            <color rgb="FF000000"/>
            <rFont val="Arial"/>
            <family val="2"/>
          </rPr>
          <t>- Missing constructors (-0.5pts*3=-1.5pts)
- Missing answers and readding assignment (-1pts)</t>
        </r>
      </text>
    </comment>
    <comment ref="J25" authorId="0" shapeId="0" xr:uid="{00000000-0006-0000-0000-0000EC000000}">
      <text>
        <r>
          <rPr>
            <sz val="10"/>
            <color rgb="FF000000"/>
            <rFont val="Arial"/>
            <family val="2"/>
          </rPr>
          <t xml:space="preserve">- Missing swap function/swap function only swaps part of the object (-1pt)
</t>
        </r>
      </text>
    </comment>
    <comment ref="N25" authorId="0" shapeId="0" xr:uid="{00000000-0006-0000-0000-0000ED000000}">
      <text>
        <r>
          <rPr>
            <sz val="10"/>
            <color rgb="FF000000"/>
            <rFont val="Arial"/>
            <family val="2"/>
          </rPr>
          <t>- Have created the menu with clearly options; created additional functions for easily handling the menu (+0.5pts)
- The id of media is not set ~&gt; cannot search by id (-0.5pts)</t>
        </r>
      </text>
    </comment>
    <comment ref="P25" authorId="0" shapeId="0" xr:uid="{00000000-0006-0000-0000-0000EE000000}">
      <text>
        <r>
          <rPr>
            <sz val="10"/>
            <color rgb="FF000000"/>
            <rFont val="Arial"/>
            <family val="2"/>
          </rPr>
          <t>ok</t>
        </r>
      </text>
    </comment>
    <comment ref="R25" authorId="0" shapeId="0" xr:uid="{00000000-0006-0000-0000-0000EF000000}">
      <text>
        <r>
          <rPr>
            <sz val="10"/>
            <color rgb="FF000000"/>
            <rFont val="Arial"/>
            <family val="2"/>
          </rPr>
          <t xml:space="preserve">ok
</t>
        </r>
      </text>
    </comment>
    <comment ref="T25" authorId="0" shapeId="0" xr:uid="{00000000-0006-0000-0000-0000F0000000}">
      <text>
        <r>
          <rPr>
            <sz val="10"/>
            <color rgb="FF000000"/>
            <rFont val="Arial"/>
            <family val="2"/>
          </rPr>
          <t xml:space="preserve">- Missing Swing and AWT comparision (-0.5pts)
</t>
        </r>
      </text>
    </comment>
    <comment ref="V25" authorId="0" shapeId="0" xr:uid="{00000000-0006-0000-0000-0000F1000000}">
      <text>
        <r>
          <rPr>
            <sz val="10"/>
            <color rgb="FF000000"/>
            <rFont val="Arial"/>
            <family val="2"/>
          </rPr>
          <t>- Have responsive filter by id and tile (+1pts)
- "play" button appear accordingly (+0.5pts)
- Have remove media in cart (+0.5pts)</t>
        </r>
      </text>
    </comment>
    <comment ref="X25" authorId="0" shapeId="0" xr:uid="{00000000-0006-0000-0000-0000F2000000}">
      <text>
        <r>
          <rPr>
            <sz val="10"/>
            <color rgb="FF000000"/>
            <rFont val="Arial"/>
            <family val="2"/>
          </rPr>
          <t>- Have not handled exception in Media class</t>
        </r>
      </text>
    </comment>
    <comment ref="D26" authorId="0" shapeId="0" xr:uid="{00000000-0006-0000-0000-0000F3000000}">
      <text>
        <r>
          <rPr>
            <sz val="10"/>
            <color rgb="FF000000"/>
            <rFont val="Arial"/>
            <family val="2"/>
          </rPr>
          <t>2.2.6
- Can only accept integers for 1st degree eqn 
- 1st degree eqn: a can be 0
- Having not well-handed the case of infinite solution for system of eqn (-0.25pts)
- 2nd degree eqn: a can be 0
6.1: Having answered the question
6.3: Handled the case of negative input (+0.5pts)</t>
        </r>
      </text>
    </comment>
    <comment ref="F26" authorId="0" shapeId="0" xr:uid="{00000000-0006-0000-0000-0000F4000000}">
      <text>
        <r>
          <rPr>
            <sz val="10"/>
            <color rgb="FF000000"/>
            <rFont val="Arial"/>
            <family val="2"/>
          </rPr>
          <t xml:space="preserve">Presented on 2nd lab (+0.5pts)
You are submitting 2 version of your work, which one should I choose? (I'm now using the version with customer - creditcard association - manager)
1. Actors: 4pts
2. Use cases:
- Customers: 2pts
+ You should be more specific about some generalized use case (eg: find dvd)
- Credit card association: 2pts
- Store manager: 2pts
</t>
        </r>
      </text>
    </comment>
    <comment ref="H26" authorId="0" shapeId="0" xr:uid="{00000000-0006-0000-0000-0000F5000000}">
      <text>
        <r>
          <rPr>
            <sz val="10"/>
            <color rgb="FF000000"/>
            <rFont val="Arial"/>
            <family val="2"/>
          </rPr>
          <t>- Having different functions to add and remove media with different options (+1pts)
- Missing answer and reading assignment (-1pts)</t>
        </r>
      </text>
    </comment>
    <comment ref="J26" authorId="0" shapeId="0" xr:uid="{00000000-0006-0000-0000-0000F6000000}">
      <text>
        <r>
          <rPr>
            <sz val="10"/>
            <color rgb="FF000000"/>
            <rFont val="Arial"/>
            <family val="2"/>
          </rPr>
          <t xml:space="preserve">ok
</t>
        </r>
      </text>
    </comment>
    <comment ref="L26" authorId="0" shapeId="0" xr:uid="{00000000-0006-0000-0000-0000F7000000}">
      <text>
        <r>
          <rPr>
            <sz val="10"/>
            <color rgb="FF000000"/>
            <rFont val="Arial"/>
            <family val="2"/>
          </rPr>
          <t>Where's your /garbage (-1pt)</t>
        </r>
      </text>
    </comment>
    <comment ref="M26" authorId="0" shapeId="0" xr:uid="{00000000-0006-0000-0000-0000F8000000}">
      <text>
        <r>
          <rPr>
            <sz val="10"/>
            <color rgb="FF000000"/>
            <rFont val="Arial"/>
            <family val="2"/>
          </rPr>
          <t>Contribution in class (+0.5pts)</t>
        </r>
      </text>
    </comment>
    <comment ref="N26" authorId="0" shapeId="0" xr:uid="{00000000-0006-0000-0000-0000F9000000}">
      <text>
        <r>
          <rPr>
            <sz val="10"/>
            <color rgb="FF000000"/>
            <rFont val="Arial"/>
            <family val="2"/>
          </rPr>
          <t>- You do not need to cast when getting details of book and dvd since they are all of type media
- id field of media is not set when constructor with args is used (-0.5pts)
- Have created the menu with clearly options; created additional functions for easily handling the menu (+0.5pts)</t>
        </r>
      </text>
    </comment>
    <comment ref="P26" authorId="0" shapeId="0" xr:uid="{00000000-0006-0000-0000-0000FA000000}">
      <text>
        <r>
          <rPr>
            <sz val="10"/>
            <color rgb="FF000000"/>
            <rFont val="Arial"/>
            <family val="2"/>
          </rPr>
          <t>- good handling for checking media type before play (+0.5pts)</t>
        </r>
      </text>
    </comment>
    <comment ref="R26" authorId="0" shapeId="0" xr:uid="{00000000-0006-0000-0000-0000FB000000}">
      <text>
        <r>
          <rPr>
            <sz val="10"/>
            <color rgb="FF000000"/>
            <rFont val="Arial"/>
            <family val="2"/>
          </rPr>
          <t xml:space="preserve">I'll reduce 1/3 of your score since NgoDuyKhanh 20184276 copying your work: 10 ~&gt; 7
</t>
        </r>
      </text>
    </comment>
    <comment ref="T26" authorId="0" shapeId="0" xr:uid="{00000000-0006-0000-0000-0000FC000000}">
      <text>
        <r>
          <rPr>
            <sz val="10"/>
            <color rgb="FF000000"/>
            <rFont val="Arial"/>
            <family val="2"/>
          </rPr>
          <t xml:space="preserve">- Responsive GUI (+0.5)
- Missing Swing and AWT comparision (-0.5pts)
</t>
        </r>
      </text>
    </comment>
    <comment ref="V26" authorId="0" shapeId="0" xr:uid="{00000000-0006-0000-0000-0000FD000000}">
      <text>
        <r>
          <rPr>
            <sz val="10"/>
            <color rgb="FF000000"/>
            <rFont val="Arial"/>
            <family val="2"/>
          </rPr>
          <t xml:space="preserve">- Erase and pen can draw/erase the screen and prevent other choice
- "play" button appear accordingly (+0.5pts)
- have remove item from cart (+0.5pts)
- Have responsive filter by id and tile (+1pts)
- Having good handled getting lucky item (+1pts)
</t>
        </r>
      </text>
    </comment>
    <comment ref="X26" authorId="0" shapeId="0" xr:uid="{00000000-0006-0000-0000-0000FE000000}">
      <text>
        <r>
          <rPr>
            <sz val="10"/>
            <color rgb="FF000000"/>
            <rFont val="Arial"/>
            <family val="2"/>
          </rPr>
          <t>- Handled exception for getting a lucky item
- Have not handles exception in Media class (only check instanceof)</t>
        </r>
      </text>
    </comment>
    <comment ref="D27" authorId="0" shapeId="0" xr:uid="{00000000-0006-0000-0000-0000FF000000}">
      <text>
        <r>
          <rPr>
            <sz val="10"/>
            <color rgb="FF000000"/>
            <rFont val="Arial"/>
            <family val="2"/>
          </rPr>
          <t>Good project structures (+0.25pts)
2.2.5
- Using GUI instead of console (+0.5pts)
- Handled the case of division by 0
2.2.6
- Having not handled the case of float input
- Having not hanlded the case of a=0 in 2nd degree eqn
6.1: Having not answered the question (-0.25pts)
6.3: You should hanlde the case when user input a negative or double number
6.4: 
- Having not handled all the cases of named and abbreviate months (-0.5pts)
- Good handling for negative month and year 
- Having not handled the case of abbreviate year (-0.5pts)
6.6:
- Can only perform on matrix of the same size</t>
        </r>
      </text>
    </comment>
    <comment ref="F27" authorId="0" shapeId="0" xr:uid="{00000000-0006-0000-0000-000000010000}">
      <text>
        <r>
          <rPr>
            <sz val="10"/>
            <color rgb="FF000000"/>
            <rFont val="Arial"/>
            <family val="2"/>
          </rPr>
          <t xml:space="preserve">1. Actors: 3pts
- The system automatically perform actions, the person who manage the system has work only when the system hang/crash
2. Use case:
- Customers: 1pts
Identified half of the use cases, having confusion between use case and sequence of actions. An use case answer the question "Who-do-what". In your diagram, by connection some use case directly, you're showing that some use case are invoked by others without the user triggering
- Manager: 2pts
</t>
        </r>
      </text>
    </comment>
    <comment ref="H27" authorId="0" shapeId="0" xr:uid="{00000000-0006-0000-0000-000001010000}">
      <text>
        <r>
          <rPr>
            <sz val="10"/>
            <color rgb="FF000000"/>
            <rFont val="Arial"/>
            <family val="2"/>
          </rPr>
          <t>Late submission (22:59 14/03)</t>
        </r>
      </text>
    </comment>
    <comment ref="J27" authorId="0" shapeId="0" xr:uid="{00000000-0006-0000-0000-000002010000}">
      <text>
        <r>
          <rPr>
            <sz val="10"/>
            <color rgb="FF000000"/>
            <rFont val="Arial"/>
            <family val="2"/>
          </rPr>
          <t xml:space="preserve">- ID is not tracked properly (-1pts)
- Missing function to print out the cart with order (-1pts)
- Missing swap function/swap function only swaps part of the object (-1pt)
</t>
        </r>
      </text>
    </comment>
    <comment ref="L27" authorId="0" shapeId="0" xr:uid="{00000000-0006-0000-0000-000003010000}">
      <text>
        <r>
          <rPr>
            <sz val="10"/>
            <color rgb="FF000000"/>
            <rFont val="Arial"/>
            <family val="2"/>
          </rPr>
          <t>Your work does not show clearly the efficient when using StringBuilder, StringBuffer vs normal concatenation using + operator (-0.5pts)
- Have additional functions to add multiple items to store (+0.5pts)</t>
        </r>
      </text>
    </comment>
    <comment ref="N27" authorId="0" shapeId="0" xr:uid="{00000000-0006-0000-0000-000004010000}">
      <text>
        <r>
          <rPr>
            <sz val="10"/>
            <color rgb="FF000000"/>
            <rFont val="Arial"/>
            <family val="2"/>
          </rPr>
          <t>- Have created the menu with clearly options; created additional functions for easily handling the menu (+0.5pts)
- Ok</t>
        </r>
      </text>
    </comment>
    <comment ref="P27" authorId="0" shapeId="0" xr:uid="{00000000-0006-0000-0000-000005010000}">
      <text>
        <r>
          <rPr>
            <sz val="10"/>
            <color rgb="FF000000"/>
            <rFont val="Arial"/>
            <family val="2"/>
          </rPr>
          <t>- No MemoryDaemon (-1pts)
- No play() options in main (-0.5pts)</t>
        </r>
      </text>
    </comment>
    <comment ref="Q27" authorId="0" shapeId="0" xr:uid="{00000000-0006-0000-0000-000006010000}">
      <text>
        <r>
          <rPr>
            <sz val="10"/>
            <color rgb="FF000000"/>
            <rFont val="Arial"/>
            <family val="2"/>
          </rPr>
          <t>No submission on time - labwork submitted very long time after the class (-3pts)</t>
        </r>
      </text>
    </comment>
    <comment ref="R27" authorId="0" shapeId="0" xr:uid="{00000000-0006-0000-0000-000007010000}">
      <text>
        <r>
          <rPr>
            <sz val="10"/>
            <color rgb="FF000000"/>
            <rFont val="Arial"/>
            <family val="2"/>
          </rPr>
          <t>ok</t>
        </r>
      </text>
    </comment>
    <comment ref="S27" authorId="0" shapeId="0" xr:uid="{00000000-0006-0000-0000-000008010000}">
      <text>
        <r>
          <rPr>
            <sz val="10"/>
            <color rgb="FF000000"/>
            <rFont val="Arial"/>
            <family val="2"/>
          </rPr>
          <t>Havent receive additional submission - Let it be all 6</t>
        </r>
      </text>
    </comment>
    <comment ref="U27" authorId="0" shapeId="0" xr:uid="{00000000-0006-0000-0000-000009010000}">
      <text>
        <r>
          <rPr>
            <sz val="10"/>
            <color rgb="FF000000"/>
            <rFont val="Arial"/>
            <family val="2"/>
          </rPr>
          <t>Havent receive additional submission - Let it be all 6</t>
        </r>
      </text>
    </comment>
    <comment ref="X27" authorId="0" shapeId="0" xr:uid="{00000000-0006-0000-0000-00000A010000}">
      <text>
        <r>
          <rPr>
            <sz val="10"/>
            <color rgb="FF000000"/>
            <rFont val="Arial"/>
            <family val="2"/>
          </rPr>
          <t>- No release branch for lab 11
- No submission (?)</t>
        </r>
      </text>
    </comment>
    <comment ref="D28" authorId="0" shapeId="0" xr:uid="{00000000-0006-0000-0000-00000B010000}">
      <text>
        <r>
          <rPr>
            <sz val="10"/>
            <color rgb="FF000000"/>
            <rFont val="Arial"/>
            <family val="2"/>
          </rPr>
          <t>Good project structures (+0.25pts)
2.2.6
- 2nd degree eqn: a can be 0
- Don't close the keyboard until the program finished - else, user cannot give any input and the program will crash
6.1: Having not answered the question (-0.25pts)
6.3: You should handle the case of negative or double input
6.4:
- Having not well-handled leap year (-0.5pts)
- Handled the case of negative year, but not abbreviate
- Having not handled the case of negative month 
6.6:
- Can perform on non-square matrix (+0.5pts)</t>
        </r>
      </text>
    </comment>
    <comment ref="F28" authorId="0" shapeId="0" xr:uid="{00000000-0006-0000-0000-00000C010000}">
      <text>
        <r>
          <rPr>
            <sz val="10"/>
            <color rgb="FF000000"/>
            <rFont val="Arial"/>
            <family val="2"/>
          </rPr>
          <t>Late first submission (-0.5pts)
No exported diagram as image (-0.5pts)
1. Actors: 4pts
2. Use cases: 6pts
- + You should be more specific about some generalized use case (eg: find dvd)
- Credit card association: 2pts
- Store manager: 2pts</t>
        </r>
      </text>
    </comment>
    <comment ref="H28" authorId="0" shapeId="0" xr:uid="{00000000-0006-0000-0000-00000D010000}">
      <text>
        <r>
          <rPr>
            <sz val="10"/>
            <color rgb="FF000000"/>
            <rFont val="Arial"/>
            <family val="2"/>
          </rPr>
          <t xml:space="preserve">- Have not checked the case of removing multiple same dvd (-0.5pts)
</t>
        </r>
      </text>
    </comment>
    <comment ref="J28" authorId="0" shapeId="0" xr:uid="{00000000-0006-0000-0000-00000E010000}">
      <text>
        <r>
          <rPr>
            <sz val="10"/>
            <color rgb="FF000000"/>
            <rFont val="Arial"/>
            <family val="2"/>
          </rPr>
          <t>ok</t>
        </r>
      </text>
    </comment>
    <comment ref="N28" authorId="0" shapeId="0" xr:uid="{00000000-0006-0000-0000-00000F010000}">
      <text>
        <r>
          <rPr>
            <sz val="10"/>
            <color rgb="FF000000"/>
            <rFont val="Arial"/>
            <family val="2"/>
          </rPr>
          <t xml:space="preserve">- Have created the menu with clearly options; created additional functions for easily handling the menu (+0.5pts)
- Ok
</t>
        </r>
      </text>
    </comment>
    <comment ref="P28" authorId="0" shapeId="0" xr:uid="{00000000-0006-0000-0000-000010010000}">
      <text>
        <r>
          <rPr>
            <sz val="10"/>
            <color rgb="FF000000"/>
            <rFont val="Arial"/>
            <family val="2"/>
          </rPr>
          <t>- good handling for checking media type before play (+0.5pts)</t>
        </r>
      </text>
    </comment>
    <comment ref="R28" authorId="0" shapeId="0" xr:uid="{00000000-0006-0000-0000-000011010000}">
      <text>
        <r>
          <rPr>
            <sz val="10"/>
            <color rgb="FF000000"/>
            <rFont val="Arial"/>
            <family val="2"/>
          </rPr>
          <t xml:space="preserve">- No polymorphism for toString() function, since this is biased with "type" enum from the previous lab (-2pts) </t>
        </r>
      </text>
    </comment>
    <comment ref="T28" authorId="0" shapeId="0" xr:uid="{00000000-0006-0000-0000-000012010000}">
      <text>
        <r>
          <rPr>
            <sz val="10"/>
            <color rgb="FF000000"/>
            <rFont val="Arial"/>
            <family val="2"/>
          </rPr>
          <t xml:space="preserve">- Missing Swing and AWT comparision (-0.5pts)
</t>
        </r>
      </text>
    </comment>
    <comment ref="V28" authorId="0" shapeId="0" xr:uid="{00000000-0006-0000-0000-000013010000}">
      <text>
        <r>
          <rPr>
            <sz val="10"/>
            <color rgb="FF000000"/>
            <rFont val="Arial"/>
            <family val="2"/>
          </rPr>
          <t xml:space="preserve">- Erase and pen can draw/erase the screen and prevent other choice
- "play" button appear accordingly (+0.5pts)
- Have remove from cart (+0.5pts)
- Have responsive filter by id and tile (+1pts)
Missing demonstration for
- Place order
(-0.5pts)
</t>
        </r>
      </text>
    </comment>
    <comment ref="X28" authorId="0" shapeId="0" xr:uid="{00000000-0006-0000-0000-000014010000}">
      <text>
        <r>
          <rPr>
            <sz val="10"/>
            <color rgb="FF000000"/>
            <rFont val="Arial"/>
            <family val="2"/>
          </rPr>
          <t>- Have not handled exception for compareTo method in Media class</t>
        </r>
      </text>
    </comment>
    <comment ref="D29" authorId="0" shapeId="0" xr:uid="{00000000-0006-0000-0000-000015010000}">
      <text>
        <r>
          <rPr>
            <sz val="10"/>
            <color rgb="FF000000"/>
            <rFont val="Arial"/>
            <family val="2"/>
          </rPr>
          <t xml:space="preserve">Good project structures (+0.25pts)
2.2.5
- GUI interface instead of console (+0.5pts)
- Handled the case of division by 0. You should notify that the users have entered an invalid input
2.2.6
- GUI interface instead of console (+0.5pts)
- Good handling for mathematical cases
6.1: Having not answered the question (-0.25pts)
6.3: You should handle the case of negative and double input
6.4: 
- Having not handled the case of abbreviate year (-0.5pts)
- Handled the case of negative month and year. You should notify user instead of looping only
</t>
        </r>
      </text>
    </comment>
    <comment ref="F29" authorId="0" shapeId="0" xr:uid="{00000000-0006-0000-0000-000016010000}">
      <text>
        <r>
          <rPr>
            <sz val="10"/>
            <color rgb="FF000000"/>
            <rFont val="Arial"/>
            <family val="2"/>
          </rPr>
          <t>1. Actors: 4pts
2. Use cases:
- Customer: 2pts
+ You should separate the case of "Display list..." into smaller cases: filter by X
+ What is the meaning of the case "System if both..."?
- Credit card association: 1pts: please have a look at teachers's example diagram and the problem statement
- Store manager: 2pts</t>
        </r>
      </text>
    </comment>
    <comment ref="H29" authorId="0" shapeId="0" xr:uid="{00000000-0006-0000-0000-000017010000}">
      <text>
        <r>
          <rPr>
            <sz val="10"/>
            <color rgb="FF000000"/>
            <rFont val="Arial"/>
            <family val="2"/>
          </rPr>
          <t>- Have not checked the case of removing multiple same dvd (-0.5pts)
- Missing answer to question in part 5 and reading assignment (-1pts)</t>
        </r>
      </text>
    </comment>
    <comment ref="J29" authorId="0" shapeId="0" xr:uid="{00000000-0006-0000-0000-000018010000}">
      <text>
        <r>
          <rPr>
            <sz val="10"/>
            <color rgb="FF000000"/>
            <rFont val="Arial"/>
            <family val="2"/>
          </rPr>
          <t xml:space="preserve">- Print cart function does not order items as required (-0.5pts)
</t>
        </r>
      </text>
    </comment>
    <comment ref="N29" authorId="0" shapeId="0" xr:uid="{00000000-0006-0000-0000-000019010000}">
      <text>
        <r>
          <rPr>
            <sz val="10"/>
            <color rgb="FF000000"/>
            <rFont val="Arial"/>
            <family val="2"/>
          </rPr>
          <t>- Have created the menu with clearly options; created additional functions for easily handling the menu (+0.5pts)
- You should add some item to the store before showing
- The lucky item is not printed nor added to the cart (-0.5pts)
- the add and remove author function does not check conditions (-1pts)
- no field for date (-0.5pts)</t>
        </r>
      </text>
    </comment>
    <comment ref="P29" authorId="0" shapeId="0" xr:uid="{00000000-0006-0000-0000-00001A010000}">
      <text>
        <r>
          <rPr>
            <sz val="10"/>
            <color rgb="FF000000"/>
            <rFont val="Arial"/>
            <family val="2"/>
          </rPr>
          <t xml:space="preserve">- addTrack does not check for duplication (-0.5pts)
</t>
        </r>
      </text>
    </comment>
    <comment ref="Q29" authorId="0" shapeId="0" xr:uid="{00000000-0006-0000-0000-00001B010000}">
      <text>
        <r>
          <rPr>
            <sz val="10"/>
            <color rgb="FF000000"/>
            <rFont val="Arial"/>
            <family val="2"/>
          </rPr>
          <t>No submission on time - labwork submitted very long time after the class (-3pts)</t>
        </r>
      </text>
    </comment>
    <comment ref="R29" authorId="0" shapeId="0" xr:uid="{00000000-0006-0000-0000-00001C010000}">
      <text>
        <r>
          <rPr>
            <sz val="10"/>
            <color rgb="FF000000"/>
            <rFont val="Arial"/>
            <family val="2"/>
          </rPr>
          <t>- No polymorphism for getDetails() function: missing function in each media class (-2pts)
- No comparator implementation (-2pts)</t>
        </r>
      </text>
    </comment>
    <comment ref="U29" authorId="0" shapeId="0" xr:uid="{00000000-0006-0000-0000-00001D010000}">
      <text>
        <r>
          <rPr>
            <sz val="10"/>
            <color rgb="FF000000"/>
            <rFont val="Arial"/>
            <family val="2"/>
          </rPr>
          <t>Havent receive additional submission - Let it be all 6</t>
        </r>
      </text>
    </comment>
    <comment ref="X29" authorId="0" shapeId="0" xr:uid="{00000000-0006-0000-0000-00001E010000}">
      <text>
        <r>
          <rPr>
            <sz val="10"/>
            <color rgb="FF000000"/>
            <rFont val="Arial"/>
            <family val="2"/>
          </rPr>
          <t>- Have not handled exception in AIMS main
- Have not hanlded exception in Media class (only check instanceof)</t>
        </r>
      </text>
    </comment>
    <comment ref="D30" authorId="0" shapeId="0" xr:uid="{00000000-0006-0000-0000-00001F010000}">
      <text>
        <r>
          <rPr>
            <sz val="10"/>
            <color rgb="FF000000"/>
            <rFont val="Arial"/>
            <family val="2"/>
          </rPr>
          <t xml:space="preserve">Good project structures (+0.25pts)
Late submission (-0.25pts)
2.2.6:
- System of equation accepts integer only
- 2nd degree eqn accepts integer only
- Handled the case of a=0 for 2nd degree eqn
6.1: Late submission
6.3: You should handle the case of negative and double input - escpecially in this case, you accept a double and give it into the loop as constraint for counter
6.5: 
- Can perform on 2x2 matrix only
</t>
        </r>
      </text>
    </comment>
    <comment ref="F30" authorId="0" shapeId="0" xr:uid="{00000000-0006-0000-0000-000020010000}">
      <text>
        <r>
          <rPr>
            <sz val="10"/>
            <color rgb="FF000000"/>
            <rFont val="Arial"/>
            <family val="2"/>
          </rPr>
          <t xml:space="preserve">Presented in 2nd lab (+0.5pts)
1. Actors: 4pts
2. Use cases: 6pts
</t>
        </r>
      </text>
    </comment>
    <comment ref="H30" authorId="0" shapeId="0" xr:uid="{00000000-0006-0000-0000-000021010000}">
      <text>
        <r>
          <rPr>
            <sz val="10"/>
            <color rgb="FF000000"/>
            <rFont val="Arial"/>
            <family val="2"/>
          </rPr>
          <t>Late submission (12:14 16/03)
- Have not checked the case of removing multiple same dvd (-0.5pts)
- Missing answer to question in part 5 and reading assignment (-1pts)</t>
        </r>
      </text>
    </comment>
    <comment ref="J30" authorId="0" shapeId="0" xr:uid="{00000000-0006-0000-0000-000022010000}">
      <text>
        <r>
          <rPr>
            <sz val="10"/>
            <color rgb="FF000000"/>
            <rFont val="Arial"/>
            <family val="2"/>
          </rPr>
          <t>Copied from NguyenTrongKhang 20184275</t>
        </r>
      </text>
    </comment>
    <comment ref="L30" authorId="0" shapeId="0" xr:uid="{00000000-0006-0000-0000-000023010000}">
      <text>
        <r>
          <rPr>
            <sz val="10"/>
            <color rgb="FF000000"/>
            <rFont val="Arial"/>
            <family val="2"/>
          </rPr>
          <t>- the seach() function in DVD class does not exactly meet the requirement (token check) (-0.5pts)</t>
        </r>
      </text>
    </comment>
    <comment ref="N30" authorId="0" shapeId="0" xr:uid="{00000000-0006-0000-0000-000024010000}">
      <text>
        <r>
          <rPr>
            <sz val="10"/>
            <color rgb="FF000000"/>
            <rFont val="Arial"/>
            <family val="2"/>
          </rPr>
          <t xml:space="preserve">No detailed work </t>
        </r>
      </text>
    </comment>
    <comment ref="P30" authorId="0" shapeId="0" xr:uid="{00000000-0006-0000-0000-000025010000}">
      <text>
        <r>
          <rPr>
            <sz val="10"/>
            <color rgb="FF000000"/>
            <rFont val="Arial"/>
            <family val="2"/>
          </rPr>
          <t>- no real submission</t>
        </r>
      </text>
    </comment>
    <comment ref="R30" authorId="0" shapeId="0" xr:uid="{00000000-0006-0000-0000-000026010000}">
      <text>
        <r>
          <rPr>
            <sz val="10"/>
            <color rgb="FF000000"/>
            <rFont val="Arial"/>
            <family val="2"/>
          </rPr>
          <t>- No real submission</t>
        </r>
      </text>
    </comment>
    <comment ref="T30" authorId="0" shapeId="0" xr:uid="{00000000-0006-0000-0000-000027010000}">
      <text>
        <r>
          <rPr>
            <sz val="10"/>
            <color rgb="FF000000"/>
            <rFont val="Arial"/>
            <family val="2"/>
          </rPr>
          <t>- No real submission</t>
        </r>
      </text>
    </comment>
    <comment ref="V30" authorId="0" shapeId="0" xr:uid="{00000000-0006-0000-0000-000028010000}">
      <text>
        <r>
          <rPr>
            <sz val="10"/>
            <color rgb="FF000000"/>
            <rFont val="Arial"/>
            <family val="2"/>
          </rPr>
          <t>- No real submission</t>
        </r>
      </text>
    </comment>
    <comment ref="X30" authorId="0" shapeId="0" xr:uid="{00000000-0006-0000-0000-000029010000}">
      <text>
        <r>
          <rPr>
            <sz val="10"/>
            <color rgb="FF000000"/>
            <rFont val="Arial"/>
            <family val="2"/>
          </rPr>
          <t>No submission (?)</t>
        </r>
      </text>
    </comment>
    <comment ref="Z30" authorId="0" shapeId="0" xr:uid="{00000000-0006-0000-0000-00002A010000}">
      <text>
        <r>
          <rPr>
            <sz val="10"/>
            <color rgb="FF000000"/>
            <rFont val="Arial"/>
            <family val="2"/>
          </rPr>
          <t>Additional labwork: 3pts
Nothing to score here since this is not OOP
I''ll count it as you've done something</t>
        </r>
      </text>
    </comment>
    <comment ref="D31" authorId="0" shapeId="0" xr:uid="{00000000-0006-0000-0000-00002B010000}">
      <text>
        <r>
          <rPr>
            <sz val="10"/>
            <color rgb="FF000000"/>
            <rFont val="Arial"/>
            <family val="2"/>
          </rPr>
          <t>Late submission (-0.25pts)
2.2.5:
- GUI interface instead of console. You should put all the results on 1 dialog only so that user do not have to interact too much. (+0.5pts)
2.2.6: Mixed GUI and console - try to make it console only or GUI only (+0.25pts)
- Handled the case of a = 0 for 2nd degree eqn
6.1: Having not answered the question (-0.25pts)
6.3: You should handle the case of negative and double input
6.4: 
- Having not handled all the cases of abbreviate month (-0.25pts)
- Handled the case of abbreviate year, negative year and month. You should notify user instead of looping only
6.5:
- Having not calculated sum and average value of array (-0.25ptsx2)
6.6
- Can perform on non-square matrix (+0.5pts)</t>
        </r>
      </text>
    </comment>
    <comment ref="F31" authorId="0" shapeId="0" xr:uid="{00000000-0006-0000-0000-00002C010000}">
      <text>
        <r>
          <rPr>
            <sz val="10"/>
            <color rgb="FF000000"/>
            <rFont val="Arial"/>
            <family val="2"/>
          </rPr>
          <t xml:space="preserve">1. Actors: 4pts
2. Use cases:
- Customers: 2pts:
+ You should be more specific about some generalized use case (eg: find dvd)
+ Having not identified the case of cancelling an order
- Credit card association: 2pts
- Store manager: 2pts
</t>
        </r>
      </text>
    </comment>
    <comment ref="H31" authorId="0" shapeId="0" xr:uid="{00000000-0006-0000-0000-00002D010000}">
      <text>
        <r>
          <rPr>
            <sz val="10"/>
            <color rgb="FF000000"/>
            <rFont val="Arial"/>
            <family val="2"/>
          </rPr>
          <t>- Missing answer to question in part 5 (-0.5pts)</t>
        </r>
      </text>
    </comment>
    <comment ref="J31" authorId="0" shapeId="0" xr:uid="{00000000-0006-0000-0000-00002E010000}">
      <text>
        <r>
          <rPr>
            <sz val="10"/>
            <color rgb="FF000000"/>
            <rFont val="Arial"/>
            <family val="2"/>
          </rPr>
          <t>- Missing swap function/swap function only swaps part of the object (-1pt)</t>
        </r>
      </text>
    </comment>
    <comment ref="L31" authorId="0" shapeId="0" xr:uid="{00000000-0006-0000-0000-00002F010000}">
      <text>
        <r>
          <rPr>
            <sz val="10"/>
            <color rgb="FF000000"/>
            <rFont val="Arial"/>
            <family val="2"/>
          </rPr>
          <t>- Have additional functions to add multiple items to store (+0.5pts)</t>
        </r>
      </text>
    </comment>
    <comment ref="N31" authorId="0" shapeId="0" xr:uid="{00000000-0006-0000-0000-000030010000}">
      <text>
        <r>
          <rPr>
            <sz val="10"/>
            <color rgb="FF000000"/>
            <rFont val="Arial"/>
            <family val="2"/>
          </rPr>
          <t>- Have created the menu with clearly options; created additional functions for easily handling the menu (+0.5pts)
- have not handle the case of empty cart, the lucky item is not added to the cart (-1pts)
- id of item is not set (-0.5pts)
- Late submission (7ms late) (-0.5pts)</t>
        </r>
      </text>
    </comment>
    <comment ref="R31" authorId="0" shapeId="0" xr:uid="{00000000-0006-0000-0000-000031010000}">
      <text>
        <r>
          <rPr>
            <sz val="10"/>
            <color rgb="FF000000"/>
            <rFont val="Arial"/>
            <family val="2"/>
          </rPr>
          <t>can't find labwork</t>
        </r>
      </text>
    </comment>
    <comment ref="S31" authorId="0" shapeId="0" xr:uid="{00000000-0006-0000-0000-000032010000}">
      <text>
        <r>
          <rPr>
            <sz val="10"/>
            <color rgb="FF000000"/>
            <rFont val="Arial"/>
            <family val="2"/>
          </rPr>
          <t>Havent receive additional submission - Let it be all 6</t>
        </r>
      </text>
    </comment>
    <comment ref="U31" authorId="0" shapeId="0" xr:uid="{00000000-0006-0000-0000-000033010000}">
      <text>
        <r>
          <rPr>
            <sz val="10"/>
            <color rgb="FF000000"/>
            <rFont val="Arial"/>
            <family val="2"/>
          </rPr>
          <t>Havent receive additional submission - Let it be all 6</t>
        </r>
      </text>
    </comment>
    <comment ref="X31" authorId="0" shapeId="0" xr:uid="{00000000-0006-0000-0000-000034010000}">
      <text>
        <r>
          <rPr>
            <sz val="10"/>
            <color rgb="FF000000"/>
            <rFont val="Arial"/>
            <family val="2"/>
          </rPr>
          <t>- No release branch for lab 11 (-1pts)
- No exception handling</t>
        </r>
      </text>
    </comment>
    <comment ref="D32" authorId="0" shapeId="0" xr:uid="{00000000-0006-0000-0000-000035010000}">
      <text>
        <r>
          <rPr>
            <sz val="10"/>
            <color rgb="FF000000"/>
            <rFont val="Arial"/>
            <family val="2"/>
          </rPr>
          <t xml:space="preserve">2.2.5
- GUI interface instead of console
- Having not handled the case of division by 0 (-0.5pts)
2.2.6:
- GUI interface instead of console. You should print the solution to the GUI too (+0.5pts)
- Having not handled well the case of infinite solution
- Having not handled the case of a=0 for 2nd degree eqn
6.1: Having not answer the questions (-0.25pts)
6.3: You should handle the case of negative and double number
6.4: 
- Having not handled well the case of abbreviate year (-0.5pts)
- Handled the case of negative month and year
6.6: Can perform only on square matrix
</t>
        </r>
      </text>
    </comment>
    <comment ref="F32" authorId="0" shapeId="0" xr:uid="{00000000-0006-0000-0000-000036010000}">
      <text>
        <r>
          <rPr>
            <sz val="10"/>
            <color rgb="FF000000"/>
            <rFont val="Arial"/>
            <family val="2"/>
          </rPr>
          <t xml:space="preserve">Presented on 2nd lab (+0.5pts)
Late submission (-1pts)
1. Actors: 4pts
2. Use case
- Customers: 2pts
+ You should show more detailed use case of some generalized use case (eg. finding dvd consists of finding by name, by cost, etc.)
- Credit card association: 1pts - please review the problem statement and teacher's example
- Store manager: 2pts
</t>
        </r>
      </text>
    </comment>
    <comment ref="H32" authorId="0" shapeId="0" xr:uid="{00000000-0006-0000-0000-000037010000}">
      <text>
        <r>
          <rPr>
            <sz val="10"/>
            <color rgb="FF000000"/>
            <rFont val="Arial"/>
            <family val="2"/>
          </rPr>
          <t>- Missing answer to question in part 5 (-0.5pts)
- Have not checked the case of removing multiple same dvd (-0.5pts)</t>
        </r>
      </text>
    </comment>
    <comment ref="J32" authorId="0" shapeId="0" xr:uid="{00000000-0006-0000-0000-000038010000}">
      <text>
        <r>
          <rPr>
            <sz val="10"/>
            <color rgb="FF000000"/>
            <rFont val="Arial"/>
            <family val="2"/>
          </rPr>
          <t>- Missing function to sort items by 3 criterias before printint (-1pts)</t>
        </r>
      </text>
    </comment>
    <comment ref="L32" authorId="0" shapeId="0" xr:uid="{00000000-0006-0000-0000-000039010000}">
      <text>
        <r>
          <rPr>
            <sz val="10"/>
            <color rgb="FF000000"/>
            <rFont val="Arial"/>
            <family val="2"/>
          </rPr>
          <t>- no cart class (-2pts, since this is an important part of the lab class)
- no /garbage? (-1pt)
- no search() function in DVD class (-1pt)
- no search by tilte function in cart class (-1pt)
Actually, I think I couldn't find your labwork, but somehow something's still here in your commit, so I'll assume that you havent done your work then</t>
        </r>
      </text>
    </comment>
    <comment ref="N32" authorId="0" shapeId="0" xr:uid="{00000000-0006-0000-0000-00003A010000}">
      <text>
        <r>
          <rPr>
            <sz val="10"/>
            <color rgb="FF000000"/>
            <rFont val="Arial"/>
            <family val="2"/>
          </rPr>
          <t xml:space="preserve">- Have created the menu with clearly options; created additional functions for easily handling the menu (+0.5pts)
- no release branch
- nbMedia does not keep track number of media in cart (-0.5pts)
- Lucky item does not set in cart (only minus the price out) (-0.5pts)
- note: you're getting wrong the meaning of release flow! please review!
</t>
        </r>
      </text>
    </comment>
    <comment ref="P32" authorId="0" shapeId="0" xr:uid="{00000000-0006-0000-0000-00003B010000}">
      <text>
        <r>
          <rPr>
            <sz val="10"/>
            <color rgb="FF000000"/>
            <rFont val="Arial"/>
            <family val="2"/>
          </rPr>
          <t xml:space="preserve">- addTrack and removeTrack are placed at wrong place: only CD has Tracks, DVD does not have tracks (-0.5pts)
</t>
        </r>
      </text>
    </comment>
    <comment ref="R32" authorId="0" shapeId="0" xr:uid="{00000000-0006-0000-0000-00003C010000}">
      <text>
        <r>
          <rPr>
            <sz val="10"/>
            <color rgb="FF000000"/>
            <rFont val="Arial"/>
            <family val="2"/>
          </rPr>
          <t xml:space="preserve">- No polymorphism for toString() function: no such functions in DVD and CD classes (-2pts)
</t>
        </r>
      </text>
    </comment>
    <comment ref="S32" authorId="0" shapeId="0" xr:uid="{00000000-0006-0000-0000-00003D010000}">
      <text>
        <r>
          <rPr>
            <sz val="10"/>
            <color rgb="FF000000"/>
            <rFont val="Arial"/>
            <family val="2"/>
          </rPr>
          <t>Havent receive additional submission - Let it be all 6</t>
        </r>
      </text>
    </comment>
    <comment ref="U32" authorId="0" shapeId="0" xr:uid="{00000000-0006-0000-0000-00003E010000}">
      <text>
        <r>
          <rPr>
            <sz val="10"/>
            <color rgb="FF000000"/>
            <rFont val="Arial"/>
            <family val="2"/>
          </rPr>
          <t>Havent receive additional submission - Let it be all 6</t>
        </r>
      </text>
    </comment>
    <comment ref="X32" authorId="0" shapeId="0" xr:uid="{00000000-0006-0000-0000-00003F010000}">
      <text>
        <r>
          <rPr>
            <sz val="10"/>
            <color rgb="FF000000"/>
            <rFont val="Arial"/>
            <family val="2"/>
          </rPr>
          <t xml:space="preserve">- No release branch for lab 11 (-1pts)
- Handled exeption for getting a lucky item; however, you should define a new type of exception, since the PlayerException is used for the cases of media violates contraints (such as length, etc.) only.
</t>
        </r>
      </text>
    </comment>
    <comment ref="D33" authorId="0" shapeId="0" xr:uid="{00000000-0006-0000-0000-000040010000}">
      <text>
        <r>
          <rPr>
            <sz val="10"/>
            <color rgb="FF000000"/>
            <rFont val="Arial"/>
            <family val="2"/>
          </rPr>
          <t xml:space="preserve">Good project structures (+0.25pts)
2.2.5:
- Good GUI instead of normal console (+0.5pts)
- Having not handled the case of division by 0 (-0.5pts)
2.2.6: 
- Good GUI instead of console (+0.5pts)
- Wrong answer for the case infinitely many solution for system of eqn (-0.25pts)
6.1: Answered the question by provided code (+0.25pts)
6.2: You should handle the case when user entered negative or double number
6.3:
- Good handling for the case of invalid year and month
- Have not handled the case of abbreviate year (-0.5pts)
</t>
        </r>
      </text>
    </comment>
    <comment ref="F33" authorId="0" shapeId="0" xr:uid="{00000000-0006-0000-0000-000041010000}">
      <text>
        <r>
          <rPr>
            <sz val="10"/>
            <color rgb="FF000000"/>
            <rFont val="Arial"/>
            <family val="2"/>
          </rPr>
          <t xml:space="preserve">1. Actors: 4pts:
2. Use cases:
- Customers: 2pts:
+ You should be more specific about some generalized use case (eg: find dvd)
+ Having not identified the case of cancelling an order
- Credit card association: 1pts - please review teacher's example
- Store manager: 2pts
</t>
        </r>
      </text>
    </comment>
    <comment ref="H33" authorId="0" shapeId="0" xr:uid="{00000000-0006-0000-0000-000042010000}">
      <text>
        <r>
          <rPr>
            <sz val="10"/>
            <color rgb="FF000000"/>
            <rFont val="Arial"/>
            <family val="2"/>
          </rPr>
          <t>- Have not checked the case of removing multiple same dvd (-0.5pts)</t>
        </r>
      </text>
    </comment>
    <comment ref="J33" authorId="0" shapeId="0" xr:uid="{00000000-0006-0000-0000-000043010000}">
      <text>
        <r>
          <rPr>
            <sz val="10"/>
            <color rgb="FF000000"/>
            <rFont val="Arial"/>
            <family val="2"/>
          </rPr>
          <t>- Missing function to sort by 3 criterias before printing (-1pts)
- Missing swap function/swap function only swaps part of the object (-1pt)</t>
        </r>
      </text>
    </comment>
    <comment ref="L33" authorId="0" shapeId="0" xr:uid="{00000000-0006-0000-0000-000044010000}">
      <text>
        <r>
          <rPr>
            <sz val="10"/>
            <color rgb="FF000000"/>
            <rFont val="Arial"/>
            <family val="2"/>
          </rPr>
          <t xml:space="preserve">The search function is case-sensitive (-0.5pts)
</t>
        </r>
      </text>
    </comment>
    <comment ref="N33" authorId="0" shapeId="0" xr:uid="{00000000-0006-0000-0000-000045010000}">
      <text>
        <r>
          <rPr>
            <sz val="10"/>
            <color rgb="FF000000"/>
            <rFont val="Arial"/>
            <family val="2"/>
          </rPr>
          <t xml:space="preserve">- Have created the menu with clearly options; created additional functions for easily handling the menu (+0.5pts)
- The program should loop around until user has done their session
- The store should be initialized before the application launch to user
- have not handled the case when the cart is empty or the randomized number is not the id of item in cart (-0.5pts)
</t>
        </r>
      </text>
    </comment>
    <comment ref="P33" authorId="0" shapeId="0" xr:uid="{00000000-0006-0000-0000-000046010000}">
      <text>
        <r>
          <rPr>
            <sz val="10"/>
            <color rgb="FF000000"/>
            <rFont val="Arial"/>
            <family val="2"/>
          </rPr>
          <t xml:space="preserve">ok
</t>
        </r>
      </text>
    </comment>
    <comment ref="U33" authorId="0" shapeId="0" xr:uid="{00000000-0006-0000-0000-000047010000}">
      <text>
        <r>
          <rPr>
            <sz val="10"/>
            <color rgb="FF000000"/>
            <rFont val="Arial"/>
            <family val="2"/>
          </rPr>
          <t>Contribution in class: +0.5pts</t>
        </r>
      </text>
    </comment>
    <comment ref="V33" authorId="0" shapeId="0" xr:uid="{00000000-0006-0000-0000-000048010000}">
      <text>
        <r>
          <rPr>
            <sz val="10"/>
            <color rgb="FF000000"/>
            <rFont val="Arial"/>
            <family val="2"/>
          </rPr>
          <t xml:space="preserve">- Erase and pen can draw/erase the screen and prevent other choice
- "play" button appear accordingly (+0.5pts)
- Good handling for entering cost (+0.5pts)
- Have remove items from cart and store (+1pts)
- Have responsive filter by id and title (+1pts)
- Have sort by title and cost (+0.5pts)
</t>
        </r>
      </text>
    </comment>
    <comment ref="X33" authorId="0" shapeId="0" xr:uid="{00000000-0006-0000-0000-000049010000}">
      <text>
        <r>
          <rPr>
            <sz val="10"/>
            <color rgb="FF000000"/>
            <rFont val="Arial"/>
            <family val="2"/>
          </rPr>
          <t>- Good handling exception for getting lucky item</t>
        </r>
      </text>
    </comment>
    <comment ref="D34" authorId="0" shapeId="0" xr:uid="{00000000-0006-0000-0000-00004A010000}">
      <text>
        <r>
          <rPr>
            <sz val="10"/>
            <color rgb="FF000000"/>
            <rFont val="Arial"/>
            <family val="2"/>
          </rPr>
          <t xml:space="preserve">2.2.5: Having not handled the case of division by 0 (-0.5pts)
2.2.6:
- Cannot perform on double for 1st degree eqn
- Wrong answer for the case a=0 of first degree eqn (-0.25pts)
- Wrong answer for the case of infinity solution for system of eqn (-0.25pts)
- Having not handled the case of a=0 for 2nd degree eqn
6.1: Having not answered the question (-0.25pts)
6.3: You should handle the case of negative or double input
6.4: 
- Having not handled the case of negative input - the program exits immediately
- Having not handled the case of abbreviate year (-0.5pts)
6.5: Wrong average value of array (-0.25pts)
6.6: Can perform on square matrices only
</t>
        </r>
      </text>
    </comment>
    <comment ref="F34" authorId="0" shapeId="0" xr:uid="{00000000-0006-0000-0000-00004B010000}">
      <text>
        <r>
          <rPr>
            <sz val="10"/>
            <color rgb="FF000000"/>
            <rFont val="Arial"/>
            <family val="2"/>
          </rPr>
          <t xml:space="preserve">- Please put your use case diagram in a folder named Lab02 
- No exported diagram as image (-0.5pts)
- Late first submission (-0.5pts)
- Please have a meaning full comment on commit so that you and I can easily tracking what happened in your repo
1. Actors: 4pts
2. Use cases:
- Customer: 2pts
- Credit card association: 2pts
- Store manager: 2pts
</t>
        </r>
      </text>
    </comment>
    <comment ref="H34" authorId="0" shapeId="0" xr:uid="{00000000-0006-0000-0000-00004C010000}">
      <text>
        <r>
          <rPr>
            <sz val="10"/>
            <color rgb="FF000000"/>
            <rFont val="Arial"/>
            <family val="2"/>
          </rPr>
          <t>- Missing answer to question in part 5 (-0.5pts)
- Have not checked the case of removing multiple same dvd (-0.5pts)</t>
        </r>
      </text>
    </comment>
    <comment ref="J34" authorId="0" shapeId="0" xr:uid="{00000000-0006-0000-0000-00004D010000}">
      <text>
        <r>
          <rPr>
            <sz val="10"/>
            <color rgb="FF000000"/>
            <rFont val="Arial"/>
            <family val="2"/>
          </rPr>
          <t>- Missing swap function/swap function only swaps part of the object (-1pt)</t>
        </r>
      </text>
    </comment>
    <comment ref="N34" authorId="0" shapeId="0" xr:uid="{00000000-0006-0000-0000-00004E010000}">
      <text>
        <r>
          <rPr>
            <sz val="10"/>
            <color rgb="FF000000"/>
            <rFont val="Arial"/>
            <family val="2"/>
          </rPr>
          <t xml:space="preserve">- Have created the menu with clearly options; created additional functions for easily handling the menu (+0.5pts)
- lucky item is not added to the cart (-0.5pts)
</t>
        </r>
      </text>
    </comment>
    <comment ref="P34" authorId="0" shapeId="0" xr:uid="{00000000-0006-0000-0000-00004F010000}">
      <text>
        <r>
          <rPr>
            <sz val="10"/>
            <color rgb="FF000000"/>
            <rFont val="Arial"/>
            <family val="2"/>
          </rPr>
          <t>- good handling for checking media type before play (+0.5pts)
- addTrack does not check for duplication (-0.5pts)</t>
        </r>
      </text>
    </comment>
    <comment ref="R34" authorId="0" shapeId="0" xr:uid="{00000000-0006-0000-0000-000050010000}">
      <text>
        <r>
          <rPr>
            <sz val="10"/>
            <color rgb="FF000000"/>
            <rFont val="Arial"/>
            <family val="2"/>
          </rPr>
          <t xml:space="preserve"> Polymorphism in getDetails() of different types of media is not clear (-1pts)
</t>
        </r>
      </text>
    </comment>
    <comment ref="T34" authorId="0" shapeId="0" xr:uid="{00000000-0006-0000-0000-000051010000}">
      <text>
        <r>
          <rPr>
            <sz val="10"/>
            <color rgb="FF000000"/>
            <rFont val="Arial"/>
            <family val="2"/>
          </rPr>
          <t xml:space="preserve">- Missing Swing and AWT comparision (-0.5pts)
</t>
        </r>
      </text>
    </comment>
    <comment ref="V34" authorId="0" shapeId="0" xr:uid="{00000000-0006-0000-0000-000052010000}">
      <text>
        <r>
          <rPr>
            <sz val="10"/>
            <color rgb="FF000000"/>
            <rFont val="Arial"/>
            <family val="2"/>
          </rPr>
          <t>- "play" button appear accordingly (+0.5pts)
- Have remove media from store and cart (+1pts)
- Have responsive filter by id and tilte (+1pts)
- Have getting lucky items (+0.5pts)
- Minor bugs not handled properly (-0.25pts)</t>
        </r>
      </text>
    </comment>
    <comment ref="X34" authorId="0" shapeId="0" xr:uid="{00000000-0006-0000-0000-000053010000}">
      <text>
        <r>
          <rPr>
            <sz val="10"/>
            <color rgb="FF000000"/>
            <rFont val="Arial"/>
            <family val="2"/>
          </rPr>
          <t xml:space="preserve">- Should handle exception in main by try-catch since this is the endpoint where everything will be displayed
- Handled exception for getting a lucky item
- Have not handled exception for play method in Track class
</t>
        </r>
      </text>
    </comment>
    <comment ref="D35" authorId="0" shapeId="0" xr:uid="{00000000-0006-0000-0000-000054010000}">
      <text>
        <r>
          <rPr>
            <sz val="10"/>
            <color rgb="FF000000"/>
            <rFont val="Arial"/>
            <family val="2"/>
          </rPr>
          <t>2.2.5: 
- Should notify user to input data
2.2.6:
- Having not implemented program for solving 1st degree eqn (-0.25pts)
- Having not handled the case of a=0 for 2nd degree eqn
6.1: Having not answered the question (-0.25pts) 
6.3: You should handle the case when user enter a negative or double number
6.4: 
- You should notify the user when receiving invalid month/year
- Having not handled the case of abbreviate year (-0.5pts)
6.5: 
- Having not calculated sum and average value of array (-0.25ptsx2)
- You should separate numbers in result for better looking
6.6:
- You should indicate what is n and m; notify user what kind of input is allowed (in this case, integer)
- You should separate numbers in result for better looking
-  Can operate on non-square matrices (+0.5pts)</t>
        </r>
      </text>
    </comment>
    <comment ref="F35" authorId="0" shapeId="0" xr:uid="{00000000-0006-0000-0000-000055010000}">
      <text>
        <r>
          <rPr>
            <sz val="10"/>
            <color rgb="FF000000"/>
            <rFont val="Arial"/>
            <family val="2"/>
          </rPr>
          <t>1. Actors: 3pts
2. Use case: 
- Identified basic use case of each actor: 4pts
- Show some relationships between use cases (+0.25x2=0.5pts)</t>
        </r>
      </text>
    </comment>
    <comment ref="H35" authorId="0" shapeId="0" xr:uid="{00000000-0006-0000-0000-000056010000}">
      <text>
        <r>
          <rPr>
            <sz val="10"/>
            <color rgb="FF000000"/>
            <rFont val="Arial"/>
            <family val="2"/>
          </rPr>
          <t>- Missing answer to question in part 5 (-0.5pts)</t>
        </r>
      </text>
    </comment>
    <comment ref="J35" authorId="0" shapeId="0" xr:uid="{00000000-0006-0000-0000-000057010000}">
      <text>
        <r>
          <rPr>
            <sz val="10"/>
            <color rgb="FF000000"/>
            <rFont val="Arial"/>
            <family val="2"/>
          </rPr>
          <t xml:space="preserve">- ID is not tracked properly (-1pts)
</t>
        </r>
      </text>
    </comment>
    <comment ref="L35" authorId="0" shapeId="0" xr:uid="{00000000-0006-0000-0000-000058010000}">
      <text>
        <r>
          <rPr>
            <sz val="10"/>
            <color rgb="FF000000"/>
            <rFont val="Arial"/>
            <family val="2"/>
          </rPr>
          <t>- Missing search() function in DVD class (-1pt)</t>
        </r>
      </text>
    </comment>
    <comment ref="N35" authorId="0" shapeId="0" xr:uid="{00000000-0006-0000-0000-000059010000}">
      <text>
        <r>
          <rPr>
            <sz val="10"/>
            <color rgb="FF000000"/>
            <rFont val="Arial"/>
            <family val="2"/>
          </rPr>
          <t>- Have not handled the case index out of bound (-1pts)
- lucky item is not added to the cart (-0.5pts)
- Have created the menu with clearly options; created additional functions for easily handling the menu (+0.5pts)</t>
        </r>
      </text>
    </comment>
    <comment ref="P35" authorId="0" shapeId="0" xr:uid="{00000000-0006-0000-0000-00005A010000}">
      <text>
        <r>
          <rPr>
            <sz val="10"/>
            <color rgb="FF000000"/>
            <rFont val="Arial"/>
            <family val="2"/>
          </rPr>
          <t>- confusion when implementing function play() in Disc class (-0.5pts)</t>
        </r>
      </text>
    </comment>
    <comment ref="R35" authorId="0" shapeId="0" xr:uid="{00000000-0006-0000-0000-00005B010000}">
      <text>
        <r>
          <rPr>
            <sz val="10"/>
            <color rgb="FF000000"/>
            <rFont val="Arial"/>
            <family val="2"/>
          </rPr>
          <t>- Used the Comparator to create different methods for sorting, but did not satisfy the requirement of the labwork (-0.5pts)</t>
        </r>
      </text>
    </comment>
    <comment ref="T35" authorId="0" shapeId="0" xr:uid="{00000000-0006-0000-0000-00005C010000}">
      <text>
        <r>
          <rPr>
            <sz val="10"/>
            <color rgb="FF000000"/>
            <rFont val="Arial"/>
            <family val="2"/>
          </rPr>
          <t xml:space="preserve">- Missing Swing and AWT comparision (-0.5pts)
</t>
        </r>
      </text>
    </comment>
    <comment ref="V35" authorId="0" shapeId="0" xr:uid="{00000000-0006-0000-0000-00005D010000}">
      <text>
        <r>
          <rPr>
            <sz val="10"/>
            <color rgb="FF000000"/>
            <rFont val="Arial"/>
            <family val="2"/>
          </rPr>
          <t xml:space="preserve">- Erase and pen can draw/erase the screen and prevent other choice
- "play" button appear accordingly (+0.5pts)
- Have remove items from cart (+0.5pts)
</t>
        </r>
      </text>
    </comment>
    <comment ref="X35" authorId="0" shapeId="0" xr:uid="{00000000-0006-0000-0000-00005E010000}">
      <text>
        <r>
          <rPr>
            <sz val="10"/>
            <color rgb="FF000000"/>
            <rFont val="Arial"/>
            <family val="2"/>
          </rPr>
          <t>- Handled exception for getting lucky item
- Have not handled exception for play method of Track class</t>
        </r>
      </text>
    </comment>
    <comment ref="D36" authorId="0" shapeId="0" xr:uid="{00000000-0006-0000-0000-00005F010000}">
      <text>
        <r>
          <rPr>
            <sz val="10"/>
            <color rgb="FF000000"/>
            <rFont val="Arial"/>
            <family val="2"/>
          </rPr>
          <t>- Late first submission (10:23PM) (-0.25pts)
2.2.6:
- Good handling for the case a=0 for 2nd degree eqn
- Wrong answer on normal end degree eqn (-0.25pts)
6.1: Having not answered the question (-0.25pts)
6.3: You should handle the case of negative and float input
6.4: 
- Having not handled the case of abbreviate year (-0.5pts)
- Having not handled the case of negative year
6.5: Have not calculate sum and average value of array (-0.25ptsx2)
6.6: 
- Have notified user about the capability of program (can calculate with int only)
- Can perform on non-square matrices (+0.5pts)</t>
        </r>
      </text>
    </comment>
    <comment ref="F36" authorId="0" shapeId="0" xr:uid="{00000000-0006-0000-0000-000060010000}">
      <text>
        <r>
          <rPr>
            <sz val="10"/>
            <color rgb="FF000000"/>
            <rFont val="Arial"/>
            <family val="2"/>
          </rPr>
          <t>=== Good research
1. Actors: 4pts
2. Use cases:
- Customer &amp; Users: 1.5ptsx2
+ Both of them can also place/cancel an order
+ Showed a (pretty) detailed structure of each use cases
- Credit card association: 1.5pts
- Manager: 1.5pts
- Showed some correct relationships between use case (0.25ptsx4)</t>
        </r>
      </text>
    </comment>
    <comment ref="H36" authorId="0" shapeId="0" xr:uid="{00000000-0006-0000-0000-000061010000}">
      <text>
        <r>
          <rPr>
            <sz val="10"/>
            <color rgb="FF000000"/>
            <rFont val="Arial"/>
            <family val="2"/>
          </rPr>
          <t xml:space="preserve">- The remove function should manipulate array more precisely (-1pts)
</t>
        </r>
      </text>
    </comment>
    <comment ref="J36" authorId="0" shapeId="0" xr:uid="{00000000-0006-0000-0000-000062010000}">
      <text>
        <r>
          <rPr>
            <sz val="10"/>
            <color rgb="FF000000"/>
            <rFont val="Arial"/>
            <family val="2"/>
          </rPr>
          <t>ok</t>
        </r>
      </text>
    </comment>
    <comment ref="L36" authorId="0" shapeId="0" xr:uid="{00000000-0006-0000-0000-000063010000}">
      <text>
        <r>
          <rPr>
            <sz val="10"/>
            <color rgb="FF000000"/>
            <rFont val="Arial"/>
            <family val="2"/>
          </rPr>
          <t>Your work does not show clearly the efficient when using StringBuilder, StringBuffer vs normal concatenation using + operator (-0.5pts)
- Have additional functions to add multiple items to store (+0.5pts)</t>
        </r>
      </text>
    </comment>
    <comment ref="M36" authorId="0" shapeId="0" xr:uid="{00000000-0006-0000-0000-000064010000}">
      <text>
        <r>
          <rPr>
            <sz val="10"/>
            <color rgb="FF000000"/>
            <rFont val="Arial"/>
            <family val="2"/>
          </rPr>
          <t xml:space="preserve">Answer question in lab class (+0.5pts)
</t>
        </r>
      </text>
    </comment>
    <comment ref="N36" authorId="0" shapeId="0" xr:uid="{00000000-0006-0000-0000-000065010000}">
      <text>
        <r>
          <rPr>
            <sz val="10"/>
            <color rgb="FF000000"/>
            <rFont val="Arial"/>
            <family val="2"/>
          </rPr>
          <t xml:space="preserve">- Good handling when removing item from the store that already existed in cart (+0.5pts)
- Have created the menu with clearly options; created additional functions for easily handling the menu (+0.5pts)
</t>
        </r>
      </text>
    </comment>
    <comment ref="P36" authorId="0" shapeId="0" xr:uid="{00000000-0006-0000-0000-000066010000}">
      <text>
        <r>
          <rPr>
            <sz val="10"/>
            <color rgb="FF000000"/>
            <rFont val="Arial"/>
            <family val="2"/>
          </rPr>
          <t>- good handling for checking media type before play (+0.5pts)</t>
        </r>
      </text>
    </comment>
    <comment ref="R36" authorId="0" shapeId="0" xr:uid="{00000000-0006-0000-0000-000067010000}">
      <text>
        <r>
          <rPr>
            <sz val="10"/>
            <color rgb="FF000000"/>
            <rFont val="Arial"/>
            <family val="2"/>
          </rPr>
          <t>good</t>
        </r>
      </text>
    </comment>
    <comment ref="S36" authorId="0" shapeId="0" xr:uid="{00000000-0006-0000-0000-000068010000}">
      <text>
        <r>
          <rPr>
            <sz val="10"/>
            <color rgb="FF000000"/>
            <rFont val="Arial"/>
            <family val="2"/>
          </rPr>
          <t>Havent receive additional submission - Let it be all 6</t>
        </r>
      </text>
    </comment>
    <comment ref="U36" authorId="0" shapeId="0" xr:uid="{00000000-0006-0000-0000-000069010000}">
      <text>
        <r>
          <rPr>
            <sz val="10"/>
            <color rgb="FF000000"/>
            <rFont val="Arial"/>
            <family val="2"/>
          </rPr>
          <t>Havent receive additional submission - Let it be all 6</t>
        </r>
      </text>
    </comment>
    <comment ref="V36" authorId="0" shapeId="0" xr:uid="{00000000-0006-0000-0000-00006A010000}">
      <text>
        <r>
          <rPr>
            <sz val="10"/>
            <color rgb="FF000000"/>
            <rFont val="Arial"/>
            <family val="2"/>
          </rPr>
          <t xml:space="preserve">- "play" button appear accordingly (+0.5pts)
- Have sorting by cost and title (+0.5pts)
- implemented getting lucky item (+0.5pts)
- Have removing item from cart (+0.5pts)
</t>
        </r>
      </text>
    </comment>
    <comment ref="W36" authorId="0" shapeId="0" xr:uid="{00000000-0006-0000-0000-00006B010000}">
      <text>
        <r>
          <rPr>
            <sz val="10"/>
            <color rgb="FF000000"/>
            <rFont val="Arial"/>
            <family val="2"/>
          </rPr>
          <t>Contribution in class: +0.5pts</t>
        </r>
      </text>
    </comment>
    <comment ref="X36" authorId="0" shapeId="0" xr:uid="{00000000-0006-0000-0000-00006C010000}">
      <text>
        <r>
          <rPr>
            <sz val="10"/>
            <color rgb="FF000000"/>
            <rFont val="Arial"/>
            <family val="2"/>
          </rPr>
          <t>- Have not handle exception in main</t>
        </r>
      </text>
    </comment>
    <comment ref="D37" authorId="0" shapeId="0" xr:uid="{00000000-0006-0000-0000-00006D010000}">
      <text>
        <r>
          <rPr>
            <sz val="10"/>
            <color rgb="FF000000"/>
            <rFont val="Arial"/>
            <family val="2"/>
          </rPr>
          <t xml:space="preserve">*Good structure of the project, just need to replace the dots in packages name to make them run properly on ides
2.2.6:
- Good Java GUI instead of console (+0.5pts) 
6.1: Answered the question with code provided (+0.25pts)
6.3: Should prompt user when they enter a negative number or double
6.4:
- Have not properly handled the case when user enter invalid month
- Have not handled the case when user enter abbreviate year (-0.5pts)
</t>
        </r>
      </text>
    </comment>
    <comment ref="F37" authorId="0" shapeId="0" xr:uid="{00000000-0006-0000-0000-00006E010000}">
      <text>
        <r>
          <rPr>
            <sz val="10"/>
            <color rgb="FF000000"/>
            <rFont val="Arial"/>
            <family val="2"/>
          </rPr>
          <t xml:space="preserve">1. Actors: 4pts
2. Use case
- Customers &amp; guest: 1.5ptsx2
- Credit card association: 1.5pts
+ Note that 3 of them can all place and cancel orders
- Manager: 1.5pts
</t>
        </r>
      </text>
    </comment>
    <comment ref="H37" authorId="0" shapeId="0" xr:uid="{00000000-0006-0000-0000-00006F010000}">
      <text>
        <r>
          <rPr>
            <sz val="10"/>
            <color rgb="FF000000"/>
            <rFont val="Arial"/>
            <family val="2"/>
          </rPr>
          <t>- Missing answer to question in part 5 (-0.5pts)</t>
        </r>
      </text>
    </comment>
    <comment ref="I37" authorId="0" shapeId="0" xr:uid="{00000000-0006-0000-0000-000070010000}">
      <text>
        <r>
          <rPr>
            <sz val="10"/>
            <color rgb="FF000000"/>
            <rFont val="Arial"/>
            <family val="2"/>
          </rPr>
          <t>Announced about his accidentally deletion</t>
        </r>
      </text>
    </comment>
    <comment ref="J37" authorId="0" shapeId="0" xr:uid="{00000000-0006-0000-0000-000071010000}">
      <text>
        <r>
          <rPr>
            <sz val="10"/>
            <color rgb="FF000000"/>
            <rFont val="Arial"/>
            <family val="2"/>
          </rPr>
          <t>Missing function to sort by 3 criterias before printing the cart (-1pts)</t>
        </r>
      </text>
    </comment>
    <comment ref="N37" authorId="0" shapeId="0" xr:uid="{00000000-0006-0000-0000-000072010000}">
      <text>
        <r>
          <rPr>
            <sz val="10"/>
            <color rgb="FF000000"/>
            <rFont val="Arial"/>
            <family val="2"/>
          </rPr>
          <t>- Have created the menu with clearly options; created additional functions for easily handling the menu (+0.5pts)
- Still ask if user want to add media to cart, even when the id is not found (-0.5pts)
- Sort does not print out result (-1pts)</t>
        </r>
      </text>
    </comment>
    <comment ref="P37" authorId="0" shapeId="0" xr:uid="{00000000-0006-0000-0000-000073010000}">
      <text>
        <r>
          <rPr>
            <sz val="10"/>
            <color rgb="FF000000"/>
            <rFont val="Arial"/>
            <family val="2"/>
          </rPr>
          <t>- good handling for checking media type before play (+0.5pts)</t>
        </r>
      </text>
    </comment>
    <comment ref="R37" authorId="0" shapeId="0" xr:uid="{00000000-0006-0000-0000-000074010000}">
      <text>
        <r>
          <rPr>
            <sz val="10"/>
            <color rgb="FF000000"/>
            <rFont val="Arial"/>
            <family val="2"/>
          </rPr>
          <t>good</t>
        </r>
      </text>
    </comment>
    <comment ref="T37" authorId="0" shapeId="0" xr:uid="{00000000-0006-0000-0000-000075010000}">
      <text>
        <r>
          <rPr>
            <sz val="10"/>
            <color rgb="FF000000"/>
            <rFont val="Arial"/>
            <family val="2"/>
          </rPr>
          <t>- Missing demonstration for updating store (-2pt)</t>
        </r>
      </text>
    </comment>
    <comment ref="V37" authorId="0" shapeId="0" xr:uid="{00000000-0006-0000-0000-000076010000}">
      <text>
        <r>
          <rPr>
            <sz val="10"/>
            <color rgb="FF000000"/>
            <rFont val="Arial"/>
            <family val="2"/>
          </rPr>
          <t xml:space="preserve">- Erase and pen can draw/erase the screen and prevent other choice
- Have remove from cart (+0.5pts)
- "play" button appear accordingly (+0.5pts)
- Have responsive filter by id and tilte, though not perfectly (+0.75pts)
</t>
        </r>
      </text>
    </comment>
    <comment ref="X37" authorId="0" shapeId="0" xr:uid="{00000000-0006-0000-0000-000077010000}">
      <text>
        <r>
          <rPr>
            <sz val="10"/>
            <color rgb="FF000000"/>
            <rFont val="Arial"/>
            <family val="2"/>
          </rPr>
          <t>Handled exception for getting lucky item</t>
        </r>
      </text>
    </comment>
    <comment ref="D38" authorId="0" shapeId="0" xr:uid="{00000000-0006-0000-0000-000078010000}">
      <text>
        <r>
          <rPr>
            <sz val="10"/>
            <color rgb="FF000000"/>
            <rFont val="Arial"/>
            <family val="2"/>
          </rPr>
          <t>Good project structures (+0.25pts)
2.2.5: 
- Handled the case of division by 0
2.2.6: 
- Good console menu interface (+0.25pts)
- 2nd degree eqn: 
+ Have not handled the case of a=0; a&amp;b=0; a&amp;b&amp;c=0...
+ Wrong solution with double input (-0.25pts)
+ Have not handled the case of not-a-number input
6.1: Provided a snippet of code as for the answer (+0.25pts)
6.3: 
- You should notify if user enter a negative number or non-integer
6.4:
- Error when checking month 12, Dec., December (-0.25pts)</t>
        </r>
      </text>
    </comment>
    <comment ref="F38" authorId="0" shapeId="0" xr:uid="{00000000-0006-0000-0000-000079010000}">
      <text>
        <r>
          <rPr>
            <sz val="10"/>
            <color rgb="FF000000"/>
            <rFont val="Arial"/>
            <family val="2"/>
          </rPr>
          <t xml:space="preserve">- No exported diagram as image (-0.5pts)
1. Actor (4pts)
2. Use cases
- Store manager: 2pts:
+ You should change the use case "view list of pending order" to "manage order" since "viewing" is too specified to only "showing the pending order", but "managing" is wider, then you can add some further function such as accept, reject order, etc. 
*The same with all other "view" use case - try to find the verb in the problem statement, but don't let it be too specific so that you can easily scaling them - or, be specific at first and do not show any relationships (not recommended)
- Card association: 1pts
+ Not having all the basic use cases of the actor
- Customers: 2pts
+ The relationships between use cases are not correct
</t>
        </r>
      </text>
    </comment>
    <comment ref="H38" authorId="0" shapeId="0" xr:uid="{00000000-0006-0000-0000-00007A010000}">
      <text>
        <r>
          <rPr>
            <sz val="10"/>
            <color rgb="FF000000"/>
            <rFont val="Arial"/>
            <family val="2"/>
          </rPr>
          <t>ok</t>
        </r>
      </text>
    </comment>
    <comment ref="J38" authorId="0" shapeId="0" xr:uid="{00000000-0006-0000-0000-00007B010000}">
      <text>
        <r>
          <rPr>
            <sz val="10"/>
            <color rgb="FF000000"/>
            <rFont val="Arial"/>
            <family val="2"/>
          </rPr>
          <t>Missing function to sort by 3 criterias before printing the cart (-1pts)</t>
        </r>
      </text>
    </comment>
    <comment ref="L38" authorId="0" shapeId="0" xr:uid="{00000000-0006-0000-0000-00007C010000}">
      <text>
        <r>
          <rPr>
            <sz val="10"/>
            <color rgb="FF000000"/>
            <rFont val="Arial"/>
            <family val="2"/>
          </rPr>
          <t>Your work does not show clearly the efficient when using StringBuilder, StringBuffer vs normal concatenation using + operator (-0.5pts)</t>
        </r>
      </text>
    </comment>
    <comment ref="N38" authorId="0" shapeId="0" xr:uid="{00000000-0006-0000-0000-00007D010000}">
      <text>
        <r>
          <rPr>
            <sz val="10"/>
            <color rgb="FF000000"/>
            <rFont val="Arial"/>
            <family val="2"/>
          </rPr>
          <t>- Have created the menu with clearly options; created additional functions for easily handling the menu (+0.5pts)</t>
        </r>
      </text>
    </comment>
    <comment ref="P38" authorId="0" shapeId="0" xr:uid="{00000000-0006-0000-0000-00007E010000}">
      <text>
        <r>
          <rPr>
            <sz val="10"/>
            <color rgb="FF000000"/>
            <rFont val="Arial"/>
            <family val="2"/>
          </rPr>
          <t>- No MemoryDaemon (-1pts)
- good handling for checking media type before play (+0.5pts)</t>
        </r>
      </text>
    </comment>
    <comment ref="S38" authorId="0" shapeId="0" xr:uid="{00000000-0006-0000-0000-00007F010000}">
      <text>
        <r>
          <rPr>
            <sz val="10"/>
            <color rgb="FF000000"/>
            <rFont val="Arial"/>
            <family val="2"/>
          </rPr>
          <t>Havent receive additional submission - Let it be all 6</t>
        </r>
      </text>
    </comment>
    <comment ref="U38" authorId="0" shapeId="0" xr:uid="{00000000-0006-0000-0000-000080010000}">
      <text>
        <r>
          <rPr>
            <sz val="10"/>
            <color rgb="FF000000"/>
            <rFont val="Arial"/>
            <family val="2"/>
          </rPr>
          <t>Havent receive additional submission - Let it be all 6</t>
        </r>
      </text>
    </comment>
    <comment ref="V38" authorId="0" shapeId="0" xr:uid="{00000000-0006-0000-0000-000081010000}">
      <text>
        <r>
          <rPr>
            <sz val="10"/>
            <color rgb="FF000000"/>
            <rFont val="Arial"/>
            <family val="2"/>
          </rPr>
          <t>- You're having a little confusion here when combining the cart and the store - but that's OK since I'm just give a little minus here, mostly focus on your dedication on your work (-0.5pts)
- Have remove from cart (+0.5pts)
- "play" button appear accordingly (+0.5pts)
- Have responsive filter by id and tilte (+1pt)</t>
        </r>
      </text>
    </comment>
    <comment ref="X38" authorId="0" shapeId="0" xr:uid="{00000000-0006-0000-0000-000082010000}">
      <text>
        <r>
          <rPr>
            <sz val="10"/>
            <color rgb="FF000000"/>
            <rFont val="Arial"/>
            <family val="2"/>
          </rPr>
          <t>Well handled exception for getting lucky item</t>
        </r>
      </text>
    </comment>
    <comment ref="D39" authorId="0" shapeId="0" xr:uid="{00000000-0006-0000-0000-000083010000}">
      <text>
        <r>
          <rPr>
            <sz val="10"/>
            <color rgb="FF000000"/>
            <rFont val="Arial"/>
            <family val="2"/>
          </rPr>
          <t>- Good structure of project (+0.25pts)
2.2.5
- Having not handled the case of division by 0 (-0.5pts)
2.2.6
- Have not handled the case of infinite solutions (-0.25pts)
- Wrong answer on the case of infinite solution for system of eqn (-0.25pts)
- Having not handled properly the case of no solution for 2nd degree eqn (-0.25pts)
- Wrong answer on normal eqn (-0.25pts)
- Well-handled the case of a = 0
- Good menu (+0.25pts)
6.1: Having not answered the question (-0.25pts)
6.3: You should prompt user when they enter a double or a negative number
6.4:  
- Good handling for the case of abbreviate year (+0.5pts)
- Good handling for the case of invalid month
- Have sense of OOP (+0.5pts)
6.5:
- Wrong result for average value of array (-0.25pts)
6.6:
- Having not handled the case of double input</t>
        </r>
      </text>
    </comment>
    <comment ref="F39" authorId="0" shapeId="0" xr:uid="{00000000-0006-0000-0000-000084010000}">
      <text>
        <r>
          <rPr>
            <sz val="10"/>
            <color rgb="FF000000"/>
            <rFont val="Arial"/>
            <family val="2"/>
          </rPr>
          <t>Good
You should show some more specifics about some general use case: for eg: search for dvd has some smaller case: search by title, cost, etc.
Note that both credit card association, guest and customer can place/cancel an order</t>
        </r>
      </text>
    </comment>
    <comment ref="H39" authorId="0" shapeId="0" xr:uid="{00000000-0006-0000-0000-000085010000}">
      <text>
        <r>
          <rPr>
            <sz val="10"/>
            <color rgb="FF000000"/>
            <rFont val="Arial"/>
            <family val="2"/>
          </rPr>
          <t>- Created various version of adding method with different type of input. However, you should re-consider checking condition for better optimization (+0.5pts)
- Missing answer to question in part 5 (-0.5pts)</t>
        </r>
      </text>
    </comment>
    <comment ref="J39" authorId="0" shapeId="0" xr:uid="{00000000-0006-0000-0000-000086010000}">
      <text>
        <r>
          <rPr>
            <sz val="10"/>
            <color rgb="FF000000"/>
            <rFont val="Arial"/>
            <family val="2"/>
          </rPr>
          <t>Missing function to sort by 3 criterias before printing the cart (-1pts)</t>
        </r>
      </text>
    </comment>
    <comment ref="L39" authorId="0" shapeId="0" xr:uid="{00000000-0006-0000-0000-000087010000}">
      <text>
        <r>
          <rPr>
            <sz val="10"/>
            <color rgb="FF000000"/>
            <rFont val="Arial"/>
            <family val="2"/>
          </rPr>
          <t xml:space="preserve">- Missing function to search for disc by title in cart (-1pt)
</t>
        </r>
      </text>
    </comment>
    <comment ref="N39" authorId="0" shapeId="0" xr:uid="{00000000-0006-0000-0000-000088010000}">
      <text>
        <r>
          <rPr>
            <sz val="10"/>
            <color rgb="FF000000"/>
            <rFont val="Arial"/>
            <family val="2"/>
          </rPr>
          <t xml:space="preserve">- Have created the menu with clearly options; created additional functions for easily handling the menu (+0.5pts)
- lucky item: does not print out information of the lucky item nor adding it to the cart (-0.5pts)
- No date field in Media class (-0.5pts)
</t>
        </r>
      </text>
    </comment>
    <comment ref="P39" authorId="0" shapeId="0" xr:uid="{00000000-0006-0000-0000-000089010000}">
      <text>
        <r>
          <rPr>
            <sz val="10"/>
            <color rgb="FF000000"/>
            <rFont val="Arial"/>
            <family val="2"/>
          </rPr>
          <t>ok</t>
        </r>
      </text>
    </comment>
    <comment ref="R39" authorId="0" shapeId="0" xr:uid="{00000000-0006-0000-0000-00008A010000}">
      <text>
        <r>
          <rPr>
            <sz val="10"/>
            <color rgb="FF000000"/>
            <rFont val="Arial"/>
            <family val="2"/>
          </rPr>
          <t xml:space="preserve">good </t>
        </r>
      </text>
    </comment>
    <comment ref="T39" authorId="0" shapeId="0" xr:uid="{00000000-0006-0000-0000-00008B010000}">
      <text>
        <r>
          <rPr>
            <sz val="10"/>
            <color rgb="FF000000"/>
            <rFont val="Arial"/>
            <family val="2"/>
          </rPr>
          <t xml:space="preserve">- Missing Swing and AWT comparision (-0.5pts)
</t>
        </r>
      </text>
    </comment>
    <comment ref="V39" authorId="0" shapeId="0" xr:uid="{00000000-0006-0000-0000-00008C010000}">
      <text>
        <r>
          <rPr>
            <sz val="10"/>
            <color rgb="FF000000"/>
            <rFont val="Arial"/>
            <family val="2"/>
          </rPr>
          <t xml:space="preserve">- "play" button appear accordingly (+0.5pts)
- have remove items from cart (+0.5pts)
- Missing demonstration for 
+ Place order
(-0.5pts)
</t>
        </r>
      </text>
    </comment>
    <comment ref="X39" authorId="0" shapeId="0" xr:uid="{00000000-0006-0000-0000-00008D010000}">
      <text>
        <r>
          <rPr>
            <sz val="10"/>
            <color rgb="FF000000"/>
            <rFont val="Arial"/>
            <family val="2"/>
          </rPr>
          <t>- Should handling exception in main by try-catch block since this is where everything displays
- Have not handled exception for compareTo in Media class
- Some confusion when using throws for handing exception</t>
        </r>
      </text>
    </comment>
    <comment ref="D40" authorId="0" shapeId="0" xr:uid="{00000000-0006-0000-0000-00008E010000}">
      <text>
        <r>
          <rPr>
            <sz val="10"/>
            <color rgb="FF000000"/>
            <rFont val="Arial"/>
            <family val="2"/>
          </rPr>
          <t xml:space="preserve">Good project structures (+0.25pts)
You should give each file a meaningful name for easily managing them further; other information such as author, day created... can be put in the comment inside the file
2.2.6:
- Handled the case of a=0 for 2nd degree eqn
6.1: Having not answered the question (-0.25pts)
6.3: You should handle the case of negative or double input
6.5: (-0.5pts)
- Having not printed out the result of sorted array and its sum
6.6:
- Can perform on square matrix only
- You should notify user what to input at each iteration, or at least at the beginnning of each iteration
</t>
        </r>
      </text>
    </comment>
    <comment ref="F40" authorId="0" shapeId="0" xr:uid="{00000000-0006-0000-0000-00008F010000}">
      <text>
        <r>
          <rPr>
            <sz val="10"/>
            <color rgb="FF000000"/>
            <rFont val="Arial"/>
            <family val="2"/>
          </rPr>
          <t xml:space="preserve">You are submitting 2 version of diagram, which one should I choose? (I'm now currently working on UseCaseDiagram.png)
1. Actors: 4pts
2. Use cases:
- Customers: 2pts:
+ You should be more specific about some generalized use case (eg: find dvd)
+ Having not identified the case of cancelling an order
- Credit card association: 2pts
- Store manager: 2pts
</t>
        </r>
      </text>
    </comment>
    <comment ref="H40" authorId="0" shapeId="0" xr:uid="{00000000-0006-0000-0000-000090010000}">
      <text>
        <r>
          <rPr>
            <sz val="10"/>
            <color rgb="FF000000"/>
            <rFont val="Arial"/>
            <family val="2"/>
          </rPr>
          <t>- Have not check for existence of dvd in cart before removal (-0.5pts)
- Have additional functions for adding multiple dvd at a time (+0.5pts)
- Have not answered the question in part 5 (-0.5pts)
- Having additional constructors for dvd (+0.5pts)
- Have not checked the case of removing multiple same dvd (-0.5pts)</t>
        </r>
      </text>
    </comment>
    <comment ref="J40" authorId="0" shapeId="0" xr:uid="{00000000-0006-0000-0000-000091010000}">
      <text>
        <r>
          <rPr>
            <sz val="10"/>
            <color rgb="FF000000"/>
            <rFont val="Arial"/>
            <family val="2"/>
          </rPr>
          <t>- Missing swap function/swap function only swaps part of the object (-1pt)</t>
        </r>
      </text>
    </comment>
    <comment ref="N40" authorId="0" shapeId="0" xr:uid="{00000000-0006-0000-0000-000092010000}">
      <text>
        <r>
          <rPr>
            <sz val="10"/>
            <color rgb="FF000000"/>
            <rFont val="Arial"/>
            <family val="2"/>
          </rPr>
          <t>- Have created the menu with clearly options; created additional functions for easily handling the menu (+0.5pts)
- Have not handled the case when cart is empty, the lucky item is not added to the cart (-1pts)</t>
        </r>
      </text>
    </comment>
    <comment ref="P40" authorId="0" shapeId="0" xr:uid="{00000000-0006-0000-0000-000093010000}">
      <text>
        <r>
          <rPr>
            <sz val="10"/>
            <color rgb="FF000000"/>
            <rFont val="Arial"/>
            <family val="2"/>
          </rPr>
          <t>- good handling for checking media type before play (+0.5pts)</t>
        </r>
      </text>
    </comment>
    <comment ref="R40" authorId="0" shapeId="0" xr:uid="{00000000-0006-0000-0000-000094010000}">
      <text>
        <r>
          <rPr>
            <sz val="10"/>
            <color rgb="FF000000"/>
            <rFont val="Arial"/>
            <family val="2"/>
          </rPr>
          <t>good</t>
        </r>
      </text>
    </comment>
    <comment ref="T40" authorId="0" shapeId="0" xr:uid="{00000000-0006-0000-0000-000095010000}">
      <text>
        <r>
          <rPr>
            <sz val="10"/>
            <color rgb="FF000000"/>
            <rFont val="Arial"/>
            <family val="2"/>
          </rPr>
          <t xml:space="preserve">- Missing Swing and AWT comparision (-0.5pts)
</t>
        </r>
      </text>
    </comment>
    <comment ref="U40" authorId="0" shapeId="0" xr:uid="{00000000-0006-0000-0000-000096010000}">
      <text>
        <r>
          <rPr>
            <sz val="10"/>
            <color rgb="FF000000"/>
            <rFont val="Arial"/>
            <family val="2"/>
          </rPr>
          <t>- "play" button appear accordingly (+0.5pts)</t>
        </r>
      </text>
    </comment>
    <comment ref="V40" authorId="0" shapeId="0" xr:uid="{00000000-0006-0000-0000-000097010000}">
      <text>
        <r>
          <rPr>
            <sz val="10"/>
            <color rgb="FF000000"/>
            <rFont val="Arial"/>
            <family val="2"/>
          </rPr>
          <t xml:space="preserve">- "play" button appear accordingly (+0.5pts)
- have remove items from cart (+0.5pts)
- Have responsive filter by id and tilte (+1pts)
</t>
        </r>
      </text>
    </comment>
    <comment ref="X40" authorId="0" shapeId="0" xr:uid="{00000000-0006-0000-0000-000098010000}">
      <text>
        <r>
          <rPr>
            <sz val="10"/>
            <color rgb="FF000000"/>
            <rFont val="Arial"/>
            <family val="2"/>
          </rPr>
          <t>OK</t>
        </r>
      </text>
    </comment>
    <comment ref="D41" authorId="0" shapeId="0" xr:uid="{00000000-0006-0000-0000-000099010000}">
      <text>
        <r>
          <rPr>
            <sz val="10"/>
            <color rgb="FF000000"/>
            <rFont val="Arial"/>
            <family val="2"/>
          </rPr>
          <t>2.2.5: Having not handled the case of division by 0 (-0.5pts)
2.2.6:
- a can be 0 in 1st and 2nd degree eqn
- Have not printed out the solution for system of eqn in the case of no solution (-0.25pts)
6.1: Having not answered the question (-0.25pts)
6.3: You should handle the case of negative and double input
6.4: 
- Having not printed the solution (-0.5pts)
- Having not well-handled leap years (-0.5pts) 
6.5: Wrong answer of average value of array (-0.25pts)
6.6: Can only perform on square matrix</t>
        </r>
      </text>
    </comment>
    <comment ref="F41" authorId="0" shapeId="0" xr:uid="{00000000-0006-0000-0000-00009A010000}">
      <text>
        <r>
          <rPr>
            <sz val="10"/>
            <color rgb="FF000000"/>
            <rFont val="Arial"/>
            <family val="2"/>
          </rPr>
          <t xml:space="preserve">No exported diagram as image: -0.5pts
1. Actor: 4pts
2. Use case:
- Identify correctly half number of use cases of each actor: 3pts
- Do not confuse between use case and sequences of actions. The use case must answer the question "Who-do-what"
I suggest you re-read the lesson as well as the materials provided in the lecture notes, have some more investigation on this.
Here are some easy-to-read references for you to dive in: 
https://online.visual-paradigm.com/diagrams/tutorials/use-case-diagram-tutorial/
https://www.lucidchart.com/pages/uml-use-case-diagram
</t>
        </r>
      </text>
    </comment>
    <comment ref="H41" authorId="0" shapeId="0" xr:uid="{00000000-0006-0000-0000-00009B010000}">
      <text>
        <r>
          <rPr>
            <sz val="10"/>
            <color rgb="FF000000"/>
            <rFont val="Arial"/>
            <family val="2"/>
          </rPr>
          <t xml:space="preserve">- Having not submited reading assignment and answer the question in part 5 (-1pts)
- The line "Have no this disc" in remove function may print multiple times when scanning for disc (-0.25pts)
</t>
        </r>
      </text>
    </comment>
    <comment ref="J41" authorId="0" shapeId="0" xr:uid="{00000000-0006-0000-0000-00009C010000}">
      <text>
        <r>
          <rPr>
            <sz val="10"/>
            <color rgb="FF000000"/>
            <rFont val="Arial"/>
            <family val="2"/>
          </rPr>
          <t>- Missing Id field, id tracker field and Date field in DVD class (-0.5*3=-1.5pts)
- Why does Cart extends DVD? (Wrong relationships: -1pts)
- Missing 4 sort &amp; compare functions in Cart class (-4pts)
- Missing swap function/swap function only swaps part of the object (-1pt)</t>
        </r>
      </text>
    </comment>
    <comment ref="L41" authorId="0" shapeId="0" xr:uid="{00000000-0006-0000-0000-00009D010000}">
      <text>
        <r>
          <rPr>
            <sz val="10"/>
            <color rgb="FF000000"/>
            <rFont val="Arial"/>
            <family val="2"/>
          </rPr>
          <t xml:space="preserve">no submission
</t>
        </r>
      </text>
    </comment>
    <comment ref="N41" authorId="0" shapeId="0" xr:uid="{00000000-0006-0000-0000-00009E010000}">
      <text>
        <r>
          <rPr>
            <sz val="10"/>
            <color rgb="FF000000"/>
            <rFont val="Arial"/>
            <family val="2"/>
          </rPr>
          <t xml:space="preserve">no submission
</t>
        </r>
      </text>
    </comment>
    <comment ref="P41" authorId="0" shapeId="0" xr:uid="{00000000-0006-0000-0000-00009F010000}">
      <text>
        <r>
          <rPr>
            <sz val="10"/>
            <color rgb="FF000000"/>
            <rFont val="Arial"/>
            <family val="2"/>
          </rPr>
          <t xml:space="preserve">no submission
</t>
        </r>
      </text>
    </comment>
    <comment ref="R41" authorId="0" shapeId="0" xr:uid="{00000000-0006-0000-0000-0000A0010000}">
      <text>
        <r>
          <rPr>
            <sz val="10"/>
            <color rgb="FF000000"/>
            <rFont val="Arial"/>
            <family val="2"/>
          </rPr>
          <t xml:space="preserve">no submission
</t>
        </r>
      </text>
    </comment>
    <comment ref="T41" authorId="0" shapeId="0" xr:uid="{00000000-0006-0000-0000-0000A1010000}">
      <text>
        <r>
          <rPr>
            <sz val="10"/>
            <color rgb="FF000000"/>
            <rFont val="Arial"/>
            <family val="2"/>
          </rPr>
          <t xml:space="preserve">no submission
</t>
        </r>
      </text>
    </comment>
    <comment ref="V41" authorId="0" shapeId="0" xr:uid="{00000000-0006-0000-0000-0000A2010000}">
      <text>
        <r>
          <rPr>
            <sz val="10"/>
            <color rgb="FF000000"/>
            <rFont val="Arial"/>
            <family val="2"/>
          </rPr>
          <t xml:space="preserve">no submission
</t>
        </r>
      </text>
    </comment>
    <comment ref="X41" authorId="0" shapeId="0" xr:uid="{00000000-0006-0000-0000-0000A3010000}">
      <text>
        <r>
          <rPr>
            <sz val="10"/>
            <color rgb="FF000000"/>
            <rFont val="Arial"/>
            <family val="2"/>
          </rPr>
          <t>No submission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300-000001000000}">
      <text>
        <r>
          <rPr>
            <sz val="10"/>
            <color rgb="FF000000"/>
            <rFont val="Arial"/>
            <family val="2"/>
          </rPr>
          <t>Responder updated this value.</t>
        </r>
      </text>
    </comment>
    <comment ref="D4" authorId="0" shapeId="0" xr:uid="{00000000-0006-0000-0300-000002000000}">
      <text>
        <r>
          <rPr>
            <sz val="10"/>
            <color rgb="FF000000"/>
            <rFont val="Arial"/>
            <family val="2"/>
          </rPr>
          <t>Responder updated this value.</t>
        </r>
      </text>
    </comment>
    <comment ref="D8" authorId="0" shapeId="0" xr:uid="{00000000-0006-0000-0300-000003000000}">
      <text>
        <r>
          <rPr>
            <sz val="10"/>
            <color rgb="FF000000"/>
            <rFont val="Arial"/>
            <family val="2"/>
          </rPr>
          <t>Responder updated this value.</t>
        </r>
      </text>
    </comment>
    <comment ref="D9" authorId="0" shapeId="0" xr:uid="{00000000-0006-0000-0300-000004000000}">
      <text>
        <r>
          <rPr>
            <sz val="10"/>
            <color rgb="FF000000"/>
            <rFont val="Arial"/>
            <family val="2"/>
          </rPr>
          <t>Responder updated this value.</t>
        </r>
      </text>
    </comment>
    <comment ref="D14" authorId="0" shapeId="0" xr:uid="{00000000-0006-0000-0300-000005000000}">
      <text>
        <r>
          <rPr>
            <sz val="10"/>
            <color rgb="FF000000"/>
            <rFont val="Arial"/>
            <family val="2"/>
          </rPr>
          <t>Responder updated this value.</t>
        </r>
      </text>
    </comment>
    <comment ref="D17" authorId="0" shapeId="0" xr:uid="{00000000-0006-0000-0300-000006000000}">
      <text>
        <r>
          <rPr>
            <sz val="10"/>
            <color rgb="FF000000"/>
            <rFont val="Arial"/>
            <family val="2"/>
          </rPr>
          <t>Responder updated this value.</t>
        </r>
      </text>
    </comment>
    <comment ref="D21" authorId="0" shapeId="0" xr:uid="{00000000-0006-0000-0300-000007000000}">
      <text>
        <r>
          <rPr>
            <sz val="10"/>
            <color rgb="FF000000"/>
            <rFont val="Arial"/>
            <family val="2"/>
          </rPr>
          <t>Responder updated this value.</t>
        </r>
      </text>
    </comment>
    <comment ref="D23" authorId="0" shapeId="0" xr:uid="{00000000-0006-0000-0300-000008000000}">
      <text>
        <r>
          <rPr>
            <sz val="10"/>
            <color rgb="FF000000"/>
            <rFont val="Arial"/>
            <family val="2"/>
          </rPr>
          <t>Responder updated this value.</t>
        </r>
      </text>
    </comment>
    <comment ref="C27" authorId="0" shapeId="0" xr:uid="{00000000-0006-0000-0300-000009000000}">
      <text>
        <r>
          <rPr>
            <sz val="10"/>
            <color rgb="FF000000"/>
            <rFont val="Arial"/>
            <family val="2"/>
          </rPr>
          <t>Responder updated this value.</t>
        </r>
      </text>
    </comment>
    <comment ref="D27" authorId="0" shapeId="0" xr:uid="{00000000-0006-0000-0300-00000A000000}">
      <text>
        <r>
          <rPr>
            <sz val="10"/>
            <color rgb="FF000000"/>
            <rFont val="Arial"/>
            <family val="2"/>
          </rPr>
          <t>Responder updated this value.</t>
        </r>
      </text>
    </comment>
    <comment ref="D28" authorId="0" shapeId="0" xr:uid="{00000000-0006-0000-0300-00000B000000}">
      <text>
        <r>
          <rPr>
            <sz val="10"/>
            <color rgb="FF000000"/>
            <rFont val="Arial"/>
            <family val="2"/>
          </rPr>
          <t>Responder updated this value.</t>
        </r>
      </text>
    </comment>
    <comment ref="D30" authorId="0" shapeId="0" xr:uid="{00000000-0006-0000-0300-00000C000000}">
      <text>
        <r>
          <rPr>
            <sz val="10"/>
            <color rgb="FF000000"/>
            <rFont val="Arial"/>
            <family val="2"/>
          </rPr>
          <t>Responder updated this value.</t>
        </r>
      </text>
    </comment>
    <comment ref="D31" authorId="0" shapeId="0" xr:uid="{00000000-0006-0000-0300-00000D000000}">
      <text>
        <r>
          <rPr>
            <sz val="10"/>
            <color rgb="FF000000"/>
            <rFont val="Arial"/>
            <family val="2"/>
          </rPr>
          <t>Responder updated this value.</t>
        </r>
      </text>
    </comment>
    <comment ref="D32" authorId="0" shapeId="0" xr:uid="{00000000-0006-0000-0300-00000E000000}">
      <text>
        <r>
          <rPr>
            <sz val="10"/>
            <color rgb="FF000000"/>
            <rFont val="Arial"/>
            <family val="2"/>
          </rPr>
          <t>Responder updated this value.</t>
        </r>
      </text>
    </comment>
    <comment ref="D34" authorId="0" shapeId="0" xr:uid="{00000000-0006-0000-0300-00000F000000}">
      <text>
        <r>
          <rPr>
            <sz val="10"/>
            <color rgb="FF000000"/>
            <rFont val="Arial"/>
            <family val="2"/>
          </rPr>
          <t>Responder updated this value.</t>
        </r>
      </text>
    </comment>
    <comment ref="C35" authorId="0" shapeId="0" xr:uid="{00000000-0006-0000-0300-000010000000}">
      <text>
        <r>
          <rPr>
            <sz val="10"/>
            <color rgb="FF000000"/>
            <rFont val="Arial"/>
            <family val="2"/>
          </rPr>
          <t>Responder updated this value.</t>
        </r>
      </text>
    </comment>
    <comment ref="D35" authorId="0" shapeId="0" xr:uid="{00000000-0006-0000-0300-000011000000}">
      <text>
        <r>
          <rPr>
            <sz val="10"/>
            <color rgb="FF000000"/>
            <rFont val="Arial"/>
            <family val="2"/>
          </rPr>
          <t>Responder updated this value.</t>
        </r>
      </text>
    </comment>
    <comment ref="D36" authorId="0" shapeId="0" xr:uid="{00000000-0006-0000-0300-000012000000}">
      <text>
        <r>
          <rPr>
            <sz val="10"/>
            <color rgb="FF000000"/>
            <rFont val="Arial"/>
            <family val="2"/>
          </rPr>
          <t>Responder updated this value.</t>
        </r>
      </text>
    </comment>
    <comment ref="D40" authorId="0" shapeId="0" xr:uid="{00000000-0006-0000-0300-000013000000}">
      <text>
        <r>
          <rPr>
            <sz val="10"/>
            <color rgb="FF000000"/>
            <rFont val="Arial"/>
            <family val="2"/>
          </rPr>
          <t>Responder updated this value.</t>
        </r>
      </text>
    </comment>
  </commentList>
</comments>
</file>

<file path=xl/sharedStrings.xml><?xml version="1.0" encoding="utf-8"?>
<sst xmlns="http://schemas.openxmlformats.org/spreadsheetml/2006/main" count="704" uniqueCount="345">
  <si>
    <t>Link repo</t>
  </si>
  <si>
    <t>StudentID</t>
  </si>
  <si>
    <t>Lab01</t>
  </si>
  <si>
    <t>Lab02</t>
  </si>
  <si>
    <t>Lab03</t>
  </si>
  <si>
    <t>Lab04</t>
  </si>
  <si>
    <t>Lab05</t>
  </si>
  <si>
    <t>Lab06</t>
  </si>
  <si>
    <t>Lab07</t>
  </si>
  <si>
    <t>Lab08</t>
  </si>
  <si>
    <t>Lab09</t>
  </si>
  <si>
    <t>Lab10</t>
  </si>
  <si>
    <t>Lab11</t>
  </si>
  <si>
    <t>Average</t>
  </si>
  <si>
    <t>DA</t>
  </si>
  <si>
    <t>Score</t>
  </si>
  <si>
    <t>Rounded</t>
  </si>
  <si>
    <t>E.g. 20184238</t>
  </si>
  <si>
    <t>01</t>
  </si>
  <si>
    <t>https://github.com/anhvu2501/OOLT.ICT.20202.20194885.HoTranAnhVu</t>
  </si>
  <si>
    <t>x</t>
  </si>
  <si>
    <t>https://www.dropbox.com/sh/hnjnohg7r51os4k/AACSywAuEivbXLvz0u63qa4oa/Lab?dl=0&amp;subfolder_nav_tracking=1</t>
  </si>
  <si>
    <t>https://github.com/chiphatsieuhay/OOLT.ICT.20202.20184308.NguyenThiThuThao</t>
  </si>
  <si>
    <t>10</t>
  </si>
  <si>
    <t>00</t>
  </si>
  <si>
    <t>0011</t>
  </si>
  <si>
    <t>0101</t>
  </si>
  <si>
    <t>https://github.com/giangntt/OOLT.ICT.20202.20194750.NguyenThiThuGiang</t>
  </si>
  <si>
    <t>011</t>
  </si>
  <si>
    <t>0100</t>
  </si>
  <si>
    <t>https://github.com/dat118/OOLT.ICT.20202.20184241.NguyenDucDat</t>
  </si>
  <si>
    <t>001</t>
  </si>
  <si>
    <t>0001</t>
  </si>
  <si>
    <t>https://github.com/hangpt9d2001/OOLT.ICT.20202.20194758.PhungThuHang</t>
  </si>
  <si>
    <t>0010</t>
  </si>
  <si>
    <t>https://github.com/Hieupt1806/OOP.LT.20202.20176755.PhamTrungHieu</t>
  </si>
  <si>
    <t>https://github.com/hieutran29/OOLT.ICT.2020.20194764.TranTrungHieu</t>
  </si>
  <si>
    <t>https://github.com/HoangPham10/OOLT.ICT.20202.20184266.PhamHuyHoang</t>
  </si>
  <si>
    <t>0111</t>
  </si>
  <si>
    <t>https://github.com/huythangphan/OOLT.ICT.20202.20184305.PhanHuyThang</t>
  </si>
  <si>
    <t>https://github.com/KhangHiHi12062000/OOLT.ICT.20202.20184275.NguyenTrongKhang</t>
  </si>
  <si>
    <t>https://github.com/kayz2911/OOLT.ICT.20202.20184256.DoHuyHieu</t>
  </si>
  <si>
    <t>https://github.com/ledaiviet/OOLT.ICT.20202.20184330.LeDaiViet</t>
  </si>
  <si>
    <t>https://github.com/MTien-Vn/OOLT.ICT.20202.20184312.NguyenManhTien</t>
  </si>
  <si>
    <t>https://github.com/mtn19102001/OOLT.ICT.20202.20194877.NguyenTranMinhTuan</t>
  </si>
  <si>
    <t>https://github.com/nguyendanhtien/OOLT.ICT.20202.20184311.NguyenDanhTien</t>
  </si>
  <si>
    <t>https://github.com/ntttrung/OOLT.ICT.20202.20184318.NguyenThanhTrung</t>
  </si>
  <si>
    <t>https://github.com/PhmHiu/OOLT.ICT.20202.20194763.PhamTrungHieu</t>
  </si>
  <si>
    <t>https://github.com/PhucTran125/OOLT.ICT.20202.20184300.TranThaiPhuc</t>
  </si>
  <si>
    <t>https://github.com/phutruonnttn/OOLT.ICT.20202.20184319.NguyenPhuTruong</t>
  </si>
  <si>
    <t>https://github.com/quocthangK64/OOLT.ICT.20202.20194839.NgoQuocThang</t>
  </si>
  <si>
    <t>https://github.com/quynhanhdohoi/OOLT.ICT.20202.20184253.ChuManhHai</t>
  </si>
  <si>
    <t>https://github.com/LanChuHoang/OOLT.ICT.20202.20184284.ChuHoangLan</t>
  </si>
  <si>
    <t>https://github.com/sptungG/OOLT.ICT.20202.20184326.NgoVietTung</t>
  </si>
  <si>
    <t>https://github.com/thangnv-0703/OOLT.ICT.20202.20184306.NguyenVietThang</t>
  </si>
  <si>
    <t>https://github.com/thanhlongbm/OOLT.ICT.20202.20180128.NguyenThanhLong</t>
  </si>
  <si>
    <t>https://github.com/longckek/OOLT.ICT.20202.20184286.NguyenKimLong</t>
  </si>
  <si>
    <t>https://github.com/trongnghia-184297/OOLT.ICT.20202.20184297.NguyenTrongNghia</t>
  </si>
  <si>
    <t>https://github.com/tuan-cpu/OOLT.ICT.20202.20184323.LeQuocTuan</t>
  </si>
  <si>
    <t>https://github.com/tungnthust/OOLT.ICT.20202.20184327.NguyenThanhTung</t>
  </si>
  <si>
    <t>https://github.com/HuyHeox/OOLT.ICT.2020.20184272.NgoQuangHuy</t>
  </si>
  <si>
    <t>https://github.com/vuchtbk272000/OOLT.ICT.20202.20184332.NguyenTrinhVu</t>
  </si>
  <si>
    <t>https://github.com/thuanhtong/OOLT.ICT.20202.20194728.TongThiThuAnh</t>
  </si>
  <si>
    <t>https://github.com/XHung09/OOLT.ICT.20202.20194772.ToXuanHung</t>
  </si>
  <si>
    <t>https://github.com/phananh1310/OOLT.ICT.20202.20194727.PhanNguyenAnh</t>
  </si>
  <si>
    <t>0000</t>
  </si>
  <si>
    <t>https://github.com/JustBeADreamer/OOLT.ICT.20202.20194842.TranDucThang</t>
  </si>
  <si>
    <t>https://github.com/minhDTN/OOLT.ICT.20202.20184290.DoTonNhatMinh</t>
  </si>
  <si>
    <t>010</t>
  </si>
  <si>
    <t>https://github.com/phankhanh227/OOLT.ICT20202.20184277.PHANHUNGKHANH</t>
  </si>
  <si>
    <t>Student Name</t>
  </si>
  <si>
    <t>Trịnh Giang</t>
  </si>
  <si>
    <t>Cao Tiến Trung</t>
  </si>
  <si>
    <t>Nguyễn Thanh Tùng</t>
  </si>
  <si>
    <t>Phùng Thu Hằng</t>
  </si>
  <si>
    <t>Đào Văn Thăng</t>
  </si>
  <si>
    <t>Ngô Quang Huy</t>
  </si>
  <si>
    <t>Bùi Thúc Nguyễn Tiến</t>
  </si>
  <si>
    <t>Hoàng Thọ Tùng</t>
  </si>
  <si>
    <t>Nguyễn Việt Thắng</t>
  </si>
  <si>
    <t>Nguyễn Thế Chính</t>
  </si>
  <si>
    <t>Nguyễn Đức Đạt</t>
  </si>
  <si>
    <t>Nguyễn Đức Trí</t>
  </si>
  <si>
    <t>Lê Đại Việt</t>
  </si>
  <si>
    <t>Trần Đức Thắng</t>
  </si>
  <si>
    <t>Nguyễn Tuấn Dũng</t>
  </si>
  <si>
    <t>Đinh Thế Kiệt</t>
  </si>
  <si>
    <t>Huỳnh Tuấn Dũng</t>
  </si>
  <si>
    <t>Nguyễn Trọng Nghĩa</t>
  </si>
  <si>
    <t>Nguyễn Trinh Vũ</t>
  </si>
  <si>
    <t>Hồ Trần Anh Vũ</t>
  </si>
  <si>
    <t>Phạm Thái Duy</t>
  </si>
  <si>
    <t>Nguyễn Thị Thu Thảo</t>
  </si>
  <si>
    <t>Nguyễn Đức Hiếu</t>
  </si>
  <si>
    <t>Nguyễn Phú Trường</t>
  </si>
  <si>
    <t>Nguyễn Mạnh Tiến</t>
  </si>
  <si>
    <t>Chu Mạnh Hải</t>
  </si>
  <si>
    <t>Đỗ Tôn Nhật Minh</t>
  </si>
  <si>
    <t>Phạm Huy Hoàng</t>
  </si>
  <si>
    <t>Phạm Trung Hiếu</t>
  </si>
  <si>
    <t>Nguyễn Nhật Minh</t>
  </si>
  <si>
    <t>Trương Quang Hiếu</t>
  </si>
  <si>
    <t>Tống Thị Thu Anh</t>
  </si>
  <si>
    <t>Trần Hải Đăng</t>
  </si>
  <si>
    <t>Nguyễn Danh Tiến</t>
  </si>
  <si>
    <t>Nguyễn Thị Thu Giang</t>
  </si>
  <si>
    <t>Đặng Yến Trang</t>
  </si>
  <si>
    <t>Nguyễn Duy Tiến</t>
  </si>
  <si>
    <t>Đặng Quang Minh</t>
  </si>
  <si>
    <t>Vũ Trí Sỹ</t>
  </si>
  <si>
    <t>Phan Xuân Tân</t>
  </si>
  <si>
    <t>Đỗ Huy Hiếu</t>
  </si>
  <si>
    <t>Đỗ Quang Khải</t>
  </si>
  <si>
    <t>Đỗ Văn Trị</t>
  </si>
  <si>
    <t>Phan Huy Thăng</t>
  </si>
  <si>
    <t>Ngô Quốc Thắng</t>
  </si>
  <si>
    <t>Lê Nguyễn Tuấn Minh</t>
  </si>
  <si>
    <t>Nguyễn Lưu Hoàng Minh</t>
  </si>
  <si>
    <t>Trần Quang Hải</t>
  </si>
  <si>
    <t>Nguyễn Ngọc Linh</t>
  </si>
  <si>
    <t>Trần Lâm</t>
  </si>
  <si>
    <t>Nguyễn Trần Minh Tuấn</t>
  </si>
  <si>
    <t>Phan Hùng Khánh</t>
  </si>
  <si>
    <t>Chu Hoàng Lân</t>
  </si>
  <si>
    <t>Ngô Duy Khánh</t>
  </si>
  <si>
    <t>Ngô Việt Tùng</t>
  </si>
  <si>
    <t>Tô Xuân Hùng</t>
  </si>
  <si>
    <t>Trần Trung Hiếu</t>
  </si>
  <si>
    <t>Nguyễn Hoàng Vũ</t>
  </si>
  <si>
    <t>Trịnh Thanh Minh</t>
  </si>
  <si>
    <t>Phạm Thái Hưng</t>
  </si>
  <si>
    <t>Nguyễn Trọng Khang</t>
  </si>
  <si>
    <t>Nguyễn Kim Long</t>
  </si>
  <si>
    <t>Đặng Phúc Hiếu</t>
  </si>
  <si>
    <t>Trần Thái Phúc</t>
  </si>
  <si>
    <t>Nguyễn Phương Thảo</t>
  </si>
  <si>
    <t>Lê Quốc Tuấn</t>
  </si>
  <si>
    <t>Nguyễn Hoàn Trung</t>
  </si>
  <si>
    <t>Nguyễn Thành Trung</t>
  </si>
  <si>
    <t>Timestamp</t>
  </si>
  <si>
    <t>Họ và tên</t>
  </si>
  <si>
    <t>SLU (x2)</t>
  </si>
  <si>
    <t>ASR</t>
  </si>
  <si>
    <t>Tổng</t>
  </si>
  <si>
    <t>Số Audio</t>
  </si>
  <si>
    <t>Thời lượng(phút)</t>
  </si>
  <si>
    <t>Bùi Mạnh Tú</t>
  </si>
  <si>
    <t>tu.bm194870@sis.hust.edu.vn</t>
  </si>
  <si>
    <t>tu.dominic861@gmail.com</t>
  </si>
  <si>
    <t>lan.ch184284@sis.hust.edu.vn</t>
  </si>
  <si>
    <t>hoanglan.ict@gmail.com</t>
  </si>
  <si>
    <t>hieu.dh184256@sis.hust.edu.vn</t>
  </si>
  <si>
    <t>dohuyhieu2911@gmail.com</t>
  </si>
  <si>
    <t>minh.dtn051100@gmail.com</t>
  </si>
  <si>
    <t>dung.ht194744@sis.hust.edu.vn</t>
  </si>
  <si>
    <t>tuandung5a@outlook.com</t>
  </si>
  <si>
    <t>viet.ld184330@sis.hust.edu.vn</t>
  </si>
  <si>
    <t>ledaiviet456@gmail.com</t>
  </si>
  <si>
    <t>minh.lnt194797@sis.hust.edu.vn</t>
  </si>
  <si>
    <t>tutiminh17@gmail.com</t>
  </si>
  <si>
    <t>tuan.lq184323@sis.hust.edu.vn</t>
  </si>
  <si>
    <t>tuan.lq121100@gmail.com</t>
  </si>
  <si>
    <t>Lưu Đức Thành</t>
  </si>
  <si>
    <t>luuducthanh1999@gmail.com</t>
  </si>
  <si>
    <t>khanh.nd184276@sis.hust.edu.vn</t>
  </si>
  <si>
    <t>huy.nq184272@sis.hust.edu.vn</t>
  </si>
  <si>
    <t>thang.nq194839@sis.hust.edu.vn</t>
  </si>
  <si>
    <t>thangdhdk71@gmail.com</t>
  </si>
  <si>
    <t>tung.nv184326@sis.hust.edu.vn</t>
  </si>
  <si>
    <t>tien.nd184311@sis.hust.edu.vn</t>
  </si>
  <si>
    <t>tientnt1312@gmail.com</t>
  </si>
  <si>
    <t>dat1182000@gmail.com</t>
  </si>
  <si>
    <t>tien.nd194857@sis.hust.edu.vn</t>
  </si>
  <si>
    <t>longckek@gmail.com</t>
  </si>
  <si>
    <t>minhmangaka@gmail.com</t>
  </si>
  <si>
    <t>Nguyễn Mạnh TIến</t>
  </si>
  <si>
    <t>tien.nm184312@sis.hust.edu.vn</t>
  </si>
  <si>
    <t>manhtien2022000@gmail.com</t>
  </si>
  <si>
    <t>Nguyễn Ngọc Huân</t>
  </si>
  <si>
    <t>phgg.thao.28@gmail.com</t>
  </si>
  <si>
    <t>trung.nt184318@sis.hust.edu.vn</t>
  </si>
  <si>
    <t>giang.ntt194750@sis.hust.edu.vn</t>
  </si>
  <si>
    <t>thao.ntt184308@sis.hust.edu.vn</t>
  </si>
  <si>
    <t>tuan.ntm194877@sis.hust.edu.vn</t>
  </si>
  <si>
    <t>mtn.19102001@gmail.com</t>
  </si>
  <si>
    <t>vuchtbk272000@gmail.com</t>
  </si>
  <si>
    <t>abczyxvu@gmail.com</t>
  </si>
  <si>
    <t>khang.nt184275@sis.hust.edu.vn</t>
  </si>
  <si>
    <t xml:space="preserve">Nguyễn Trọng Nghĩa </t>
  </si>
  <si>
    <t>nghia.nt184297@sis.hust.edu.vn</t>
  </si>
  <si>
    <t>trongnghianguyen2904@gmail.com</t>
  </si>
  <si>
    <t>thang.nv184306@sis.hust.edu.vn</t>
  </si>
  <si>
    <t>vietthang0073@gmail.com</t>
  </si>
  <si>
    <t>hieu.pt176755@sis.hust.edu.vn</t>
  </si>
  <si>
    <t>zulst999@gmail.com</t>
  </si>
  <si>
    <t>phamhieu412001@gmail.com</t>
  </si>
  <si>
    <t>Phan Nguyên Anh</t>
  </si>
  <si>
    <t>anh.pn194727@sis.hust.edu.vn</t>
  </si>
  <si>
    <t>phananh13102001@gmail.com</t>
  </si>
  <si>
    <t>hung.tx194772@sis.hust.edu.vn</t>
  </si>
  <si>
    <t>hung.tx1223@gmail.com</t>
  </si>
  <si>
    <t>ANH.TTT194728@sis.hust.edu.vn</t>
  </si>
  <si>
    <t>tongthuanh275@gmail.com</t>
  </si>
  <si>
    <t>Tran Duc Thang</t>
  </si>
  <si>
    <t>ducthang.280401@gmail.com</t>
  </si>
  <si>
    <t>hai.tq194755@sis.hust.edu.vn</t>
  </si>
  <si>
    <t>phuc.tt184300@sis.hust.edu.vn</t>
  </si>
  <si>
    <t>phucvipkahp@gmail.com</t>
  </si>
  <si>
    <t>hieu.tt194764@sis.hust.edu.vn</t>
  </si>
  <si>
    <t>hieu.trantrung2908@gmail.com</t>
  </si>
  <si>
    <t>Labwork</t>
  </si>
  <si>
    <t>Team</t>
  </si>
  <si>
    <t>Update</t>
  </si>
  <si>
    <t>Topic</t>
  </si>
  <si>
    <t>StudentName</t>
  </si>
  <si>
    <t>Contribution</t>
  </si>
  <si>
    <t>Mini-project Final</t>
  </si>
  <si>
    <t>Mini-project Average</t>
  </si>
  <si>
    <t>Present</t>
  </si>
  <si>
    <t>OOP</t>
  </si>
  <si>
    <t>Demo</t>
  </si>
  <si>
    <t>Comment</t>
  </si>
  <si>
    <t>Submission</t>
  </si>
  <si>
    <t>Basic spec</t>
  </si>
  <si>
    <t>OOP Design</t>
  </si>
  <si>
    <t>Circuit simulator</t>
  </si>
  <si>
    <t>Tính toán số phức, phía sau</t>
  </si>
  <si>
    <t>Có thiết kế Interface và giải thích được nhưng chưa sử dụng được
Kế thừa và đa hình khá tốt</t>
  </si>
  <si>
    <t>Ok</t>
  </si>
  <si>
    <t>Good relationship between components of circuit</t>
  </si>
  <si>
    <t>GUI, tích hợp</t>
  </si>
  <si>
    <t>Is package Calculate really needed? Should it be an interface or a part of the class instead?</t>
  </si>
  <si>
    <t>Vẽ mạch, hiển thị mạch</t>
  </si>
  <si>
    <t>Polymorphism?</t>
  </si>
  <si>
    <t>Tree</t>
  </si>
  <si>
    <t>GUI</t>
  </si>
  <si>
    <t>Demo lỗi?</t>
  </si>
  <si>
    <t>This implementation does not allow create normal Balance tree. If the program extended, how should we modify so that a normal balance tree can be created?</t>
  </si>
  <si>
    <t>Tree, BinaryBalanceTree</t>
  </si>
  <si>
    <t>Có kế thừa nhưng việc tái sử dụng chưa tốt</t>
  </si>
  <si>
    <t>How to create a combination in the above case? (Eg. Balance binary tree)</t>
  </si>
  <si>
    <t>Node, BinaryTree</t>
  </si>
  <si>
    <t>Có đa hình nhưng lại truyền hết cả 4 loại tree vào TreeController</t>
  </si>
  <si>
    <t>Handled exception. Polymorphism?</t>
  </si>
  <si>
    <t>Logic expression</t>
  </si>
  <si>
    <t>Column Table Main menu</t>
  </si>
  <si>
    <t>Demo lỗi POS (4-var)</t>
  </si>
  <si>
    <t>Is package Output really needed? Should it be an interface or a part of the class instead?</t>
  </si>
  <si>
    <t>Using Mc. Kluskey</t>
  </si>
  <si>
    <t>Input UI</t>
  </si>
  <si>
    <t>Thiết kế có 3 cụm cha con, kế thừa khá tốt nhưng có phần lòng vòng</t>
  </si>
  <si>
    <t>Relationships between Model, View and Controller?</t>
  </si>
  <si>
    <t>Output interface</t>
  </si>
  <si>
    <t>Có đa hình nhưng dùng biến cục bộ</t>
  </si>
  <si>
    <t>What is the meaning of package Variables? Polymorphism?</t>
  </si>
  <si>
    <t>Virus</t>
  </si>
  <si>
    <t>Demo MainScreen, ChoosingScreen</t>
  </si>
  <si>
    <t>Dùng ảnh để hiển thị, không dùng animation cho phần lây nhiễm</t>
  </si>
  <si>
    <t>No class diagram included</t>
  </si>
  <si>
    <t>Does not show clear relationships between packages and classes</t>
  </si>
  <si>
    <t>Virus, Stage, VirusStorage</t>
  </si>
  <si>
    <t xml:space="preserve">Thiết kế có kế thừa </t>
  </si>
  <si>
    <t>Maybe the idea is now focus too much on the GUI and not on the OOP because there is not much knowledge of OOP here</t>
  </si>
  <si>
    <t>DemonstrationScreen</t>
  </si>
  <si>
    <t>Does this design rely on database to query information for display instead of creating object accordingly instead?</t>
  </si>
  <si>
    <t>Sorting</t>
  </si>
  <si>
    <t>Entity, Insertsort</t>
  </si>
  <si>
    <t>Có sự tái sử dụng mã nguồn ở lớp cha</t>
  </si>
  <si>
    <t>SortFrame, Canvas, Quicksort</t>
  </si>
  <si>
    <t>SortVisualisor, SortFrame, Bubblesort</t>
  </si>
  <si>
    <t>Có lớp cha SortVisualizer, đa hình trên sort() và renderInstructionSet()</t>
  </si>
  <si>
    <t>Have explanation on polymorphism - should ask further about this</t>
  </si>
  <si>
    <t>Shellsort, Screen</t>
  </si>
  <si>
    <t>Có các lớp con cha, có kế thừa khá tốt</t>
  </si>
  <si>
    <t>No video</t>
  </si>
  <si>
    <t>Clear relationships between classes</t>
  </si>
  <si>
    <t>SelectionSort (alg, controller, screen), Abstraction, Interface</t>
  </si>
  <si>
    <t>Nhưng chưa có đa hình</t>
  </si>
  <si>
    <t>MergeSort, Input Array</t>
  </si>
  <si>
    <t>What is the implementations of Runnable interface used for?</t>
  </si>
  <si>
    <t>Demo, 1/2 GUI, Controller</t>
  </si>
  <si>
    <t>Demo khá sơ sài, chỉ hiển thị thông tin virus chứ chưa thấy có visualize phần tấn công cell (?)</t>
  </si>
  <si>
    <t>Undetailed report</t>
  </si>
  <si>
    <t>The program does not show creating of objects but using video to demonstrate instead</t>
  </si>
  <si>
    <t>VirusModel, VirusWithEnvelop, 1 số GUI</t>
  </si>
  <si>
    <t>Có lớp abstract VirusModel. Thông tin còn sơ sài, chủ yếu thông tin rời rạc. Bị duplicate mã nguồn khá nhiều ở Controller. Dùng Interface nhưng không rõ mục đích là gì?</t>
  </si>
  <si>
    <t>VirusWithoutEnvelop, 1 số GUI</t>
  </si>
  <si>
    <t>Vẽ ngược Model chưa Controller</t>
  </si>
  <si>
    <r>
      <rPr>
        <b/>
        <sz val="11"/>
        <color rgb="FFFF0000"/>
        <rFont val="Arial"/>
        <family val="2"/>
        <scheme val="minor"/>
      </rPr>
      <t>Very weak OOP</t>
    </r>
    <r>
      <rPr>
        <sz val="10"/>
        <color rgb="FF000000"/>
        <rFont val="Arial"/>
        <family val="2"/>
      </rPr>
      <t xml:space="preserve"> - Does this design rely on database instead of OOP?</t>
    </r>
  </si>
  <si>
    <t>List, Stack, Queue</t>
  </si>
  <si>
    <t>Stack, Queue</t>
  </si>
  <si>
    <t>Chương trình demo đơn giản, giao diện sơ sài, không đẹp mắt. Có animation đơn giản.</t>
  </si>
  <si>
    <t>The purpose of using interfaces for each class instead of integrating them into the class, since each class implements one interface only?</t>
  </si>
  <si>
    <t>Demo, DataStruct, Element, DataStructController, exception</t>
  </si>
  <si>
    <t>Có kế thừa, đa hình, interface (nhưng chưa giải thích được lý do)</t>
  </si>
  <si>
    <t>Nguyễn Thành Long</t>
  </si>
  <si>
    <t>List, tham gia refactor, không có sắp xếp. Về quê không có máy tính (?)</t>
  </si>
  <si>
    <t>Vẫn có phần duplicate mã nguồn</t>
  </si>
  <si>
    <t>Handled exception</t>
  </si>
  <si>
    <t>MergeSort, Input Frame, Exception</t>
  </si>
  <si>
    <t>Demo visualize là chính, không có thông tin từng step</t>
  </si>
  <si>
    <t>SelectionSort, HelpFrame</t>
  </si>
  <si>
    <t>Encapsulation chưa tốt khi các SortingAlgorithm thao tác với các elements trong MainFrame</t>
  </si>
  <si>
    <t>Shellsort, SortingVissualization, SortingAlgorithm, MainWindowFrame</t>
  </si>
  <si>
    <t>Có kế thừa và tái sử dụng, nhưng riêng phần Runnable và run() lại chưa đẩy lên lớp cha -&gt;chưa có Polymorphism</t>
  </si>
  <si>
    <t>Demo, GraphVisualizer</t>
  </si>
  <si>
    <t>Lớp InitializedData static nên hiện giờ không cần truyền gì dữ liệu cho các lớp thao tác với data đó</t>
  </si>
  <si>
    <t>Package Data</t>
  </si>
  <si>
    <t>Phần SortingProcess khai báo các đối tượng cụ thể của các sorting algorithms chứ không dùng lớp cha &amp; đa hình</t>
  </si>
  <si>
    <t>UI components: ManipulateVisualizer, SortingProcess</t>
  </si>
  <si>
    <t>Failed: No OOP here</t>
  </si>
  <si>
    <t>Newton's Law</t>
  </si>
  <si>
    <t>Force, Shape &amp; Motion (chung)</t>
  </si>
  <si>
    <t>Giao diện hiển thị nhập các thông số, sau đó tính toán và hiển thị lực cùng các hình ảnh của vật chuyển động tròn hoặc hình vuông chứ không có chuyển động.</t>
  </si>
  <si>
    <t>Shape &amp; Motion (chung)</t>
  </si>
  <si>
    <t>Thiết kế có lớp có lớp cha Force, Shape - nhìn chung rất đơn giản. Có calculateSurface() override lớp con. Tính vận tốc, gia tốc… trong 1 lớp khác (Motion) chứ ko đặt trong các lớp Shape. Đặt tên đối tượng y hệt tên lớp. Không có đa hình</t>
  </si>
  <si>
    <t>No submission</t>
  </si>
  <si>
    <t>Mandarin</t>
  </si>
  <si>
    <t>Giao diện lúc rải sỏi hơi khó theo dõi, chưa có sỏi quan riêng. Chế độ chơi bot nên tách riêng với nhiều loại chế độ khác nhau</t>
  </si>
  <si>
    <t>The purpose of class Boxes and its inheritances?</t>
  </si>
  <si>
    <t xml:space="preserve">Tống Thị Thu Anh </t>
  </si>
  <si>
    <t>Có đa hình, kế thừa</t>
  </si>
  <si>
    <t>How to determine if the stone is placed in the half-round or the square?</t>
  </si>
  <si>
    <t>BinaryTree, BalanceBinaryTree, MainMenuScreen. Bị mất điện?</t>
  </si>
  <si>
    <t>Giao diện trực quan, text hơi bé, các tính năng khá đầy đủ</t>
  </si>
  <si>
    <t>Demo, BalancedTree, Shape, GraphicTree</t>
  </si>
  <si>
    <t>Có undo, redo (Stack chứa các tree để vẽ lại mỗi khi undo, redo)</t>
  </si>
  <si>
    <t>GenericTree và Node, BinaryTree (ít)</t>
  </si>
  <si>
    <t>Chưa có reuse các phương thức của lớp cha GenericTree. GraphicTree chứa toán bộ stack tree và chứa toàn bộ behavior để vẽ cây. Các cây khác nhau vẽ giống nhau.</t>
  </si>
  <si>
    <t>Overview:</t>
  </si>
  <si>
    <t>Most of the project does not handle exception</t>
  </si>
  <si>
    <t>Show good understanding in inheritance, but only 2 have polymorphism</t>
  </si>
  <si>
    <t>Interfaces isnt used frequently and effectively</t>
  </si>
  <si>
    <t>Does not explain good flow of program</t>
  </si>
  <si>
    <t>Some does not create object but relies on external database or video?</t>
  </si>
  <si>
    <t>Mini-project</t>
  </si>
  <si>
    <t>Final (Exam)</t>
  </si>
  <si>
    <t>4-SCALE</t>
  </si>
  <si>
    <t>Mid-term score (rounded)</t>
  </si>
  <si>
    <t>Total A</t>
  </si>
  <si>
    <t>Dỗ Tôn Nhật Minh</t>
  </si>
  <si>
    <t>Phạm Ngọc Thắng</t>
  </si>
  <si>
    <t>MSSV</t>
  </si>
  <si>
    <t>Grade</t>
  </si>
  <si>
    <t>COURSE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</si>
</sst>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0.0"/>
  </numFmts>
  <fonts count="35">
    <font>
      <sz val="10"/>
      <color rgb="FF000000"/>
      <name val="Arial"/>
    </font>
    <font>
      <b/>
      <sz val="12"/>
      <color rgb="FFFFFFFF"/>
      <name val="Arial"/>
      <family val="2"/>
    </font>
    <font>
      <sz val="10"/>
      <name val="Arial"/>
      <family val="2"/>
    </font>
    <font>
      <b/>
      <sz val="12"/>
      <color theme="1"/>
      <name val="Arial"/>
      <family val="2"/>
    </font>
    <font>
      <sz val="11"/>
      <color theme="1"/>
      <name val="Arial"/>
      <family val="2"/>
    </font>
    <font>
      <b/>
      <u/>
      <sz val="11"/>
      <color rgb="FF0000FF"/>
      <name val="Arial"/>
      <family val="2"/>
    </font>
    <font>
      <b/>
      <sz val="11"/>
      <color theme="1"/>
      <name val="Arial"/>
      <family val="2"/>
    </font>
    <font>
      <u/>
      <sz val="12"/>
      <color rgb="FF0000FF"/>
      <name val="Whitney"/>
    </font>
    <font>
      <sz val="10"/>
      <color theme="1"/>
      <name val="Arial"/>
      <family val="2"/>
    </font>
    <font>
      <b/>
      <u/>
      <sz val="11"/>
      <color rgb="FF1155CC"/>
      <name val="Arial"/>
      <family val="2"/>
    </font>
    <font>
      <sz val="10"/>
      <color rgb="FFFF0000"/>
      <name val="Arial"/>
      <family val="2"/>
    </font>
    <font>
      <sz val="10"/>
      <color rgb="FF00FF00"/>
      <name val="Arial"/>
      <family val="2"/>
    </font>
    <font>
      <sz val="11"/>
      <color theme="1"/>
      <name val="Arial"/>
      <family val="2"/>
      <charset val="163"/>
      <scheme val="minor"/>
    </font>
    <font>
      <b/>
      <sz val="11"/>
      <color theme="1"/>
      <name val="Arial"/>
      <family val="2"/>
      <scheme val="minor"/>
    </font>
    <font>
      <b/>
      <i/>
      <sz val="11"/>
      <color theme="1"/>
      <name val="Arial"/>
      <family val="2"/>
      <scheme val="minor"/>
    </font>
    <font>
      <sz val="11"/>
      <color theme="1"/>
      <name val="Arial"/>
      <family val="2"/>
      <scheme val="minor"/>
    </font>
    <font>
      <b/>
      <sz val="11"/>
      <color rgb="FFFF0000"/>
      <name val="Arial"/>
      <family val="2"/>
      <scheme val="minor"/>
    </font>
    <font>
      <sz val="11"/>
      <color rgb="FF9C0006"/>
      <name val="Arial"/>
      <family val="2"/>
      <charset val="163"/>
      <scheme val="minor"/>
    </font>
    <font>
      <b/>
      <i/>
      <sz val="11"/>
      <color rgb="FFFF0000"/>
      <name val="Arial"/>
      <family val="2"/>
      <scheme val="minor"/>
    </font>
    <font>
      <sz val="11"/>
      <color rgb="FFFF0000"/>
      <name val="Arial"/>
      <family val="2"/>
      <scheme val="minor"/>
    </font>
    <font>
      <b/>
      <sz val="9"/>
      <color rgb="FF000000"/>
      <name val="Tahoma"/>
      <family val="2"/>
    </font>
    <font>
      <sz val="9"/>
      <color rgb="FF000000"/>
      <name val="Tahoma"/>
      <family val="2"/>
    </font>
    <font>
      <b/>
      <sz val="14"/>
      <color rgb="FFFFFFFF"/>
      <name val="Arial"/>
      <family val="2"/>
    </font>
    <font>
      <sz val="14"/>
      <name val="Arial"/>
      <family val="2"/>
    </font>
    <font>
      <b/>
      <sz val="14"/>
      <color theme="1"/>
      <name val="Arial"/>
      <family val="2"/>
    </font>
    <font>
      <sz val="14"/>
      <color theme="1"/>
      <name val="Arial"/>
      <family val="2"/>
    </font>
    <font>
      <b/>
      <sz val="14"/>
      <color rgb="FF000000"/>
      <name val="Arial"/>
      <family val="2"/>
    </font>
    <font>
      <b/>
      <sz val="16"/>
      <color theme="1"/>
      <name val="Arial (Body)"/>
    </font>
    <font>
      <sz val="16"/>
      <color theme="1"/>
      <name val="Arial (Body)"/>
    </font>
    <font>
      <sz val="10"/>
      <color rgb="FF000000"/>
      <name val="Arial"/>
      <family val="2"/>
    </font>
    <font>
      <b/>
      <sz val="16"/>
      <color theme="1"/>
      <name val="Arial"/>
      <family val="2"/>
    </font>
    <font>
      <b/>
      <sz val="13"/>
      <color rgb="FFFFFFFF"/>
      <name val="Arial"/>
      <family val="2"/>
    </font>
    <font>
      <sz val="13"/>
      <name val="Arial"/>
      <family val="2"/>
    </font>
    <font>
      <b/>
      <sz val="13"/>
      <color theme="1"/>
      <name val="Arial"/>
      <family val="2"/>
    </font>
    <font>
      <sz val="13"/>
      <color rgb="FF000000"/>
      <name val="Arial"/>
      <family val="2"/>
    </font>
  </fonts>
  <fills count="17">
    <fill>
      <patternFill patternType="none"/>
    </fill>
    <fill>
      <patternFill patternType="gray125"/>
    </fill>
    <fill>
      <patternFill patternType="solid">
        <fgColor rgb="FF1C4587"/>
        <bgColor rgb="FF1C4587"/>
      </patternFill>
    </fill>
    <fill>
      <patternFill patternType="solid">
        <fgColor rgb="FFA4C2F4"/>
        <bgColor rgb="FFA4C2F4"/>
      </patternFill>
    </fill>
    <fill>
      <patternFill patternType="solid">
        <fgColor rgb="FF6D9EEB"/>
        <bgColor rgb="FF6D9EEB"/>
      </patternFill>
    </fill>
    <fill>
      <patternFill patternType="solid">
        <fgColor rgb="FFFFFFFF"/>
        <bgColor rgb="FFFFFFFF"/>
      </patternFill>
    </fill>
    <fill>
      <patternFill patternType="solid">
        <fgColor rgb="FF9FC5E8"/>
        <bgColor rgb="FF9FC5E8"/>
      </patternFill>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
      <patternFill patternType="solid">
        <fgColor rgb="FF00FFFF"/>
        <bgColor rgb="FF00FFFF"/>
      </patternFill>
    </fill>
    <fill>
      <patternFill patternType="solid">
        <fgColor rgb="FFFFC7CE"/>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rgb="FFFFFF00"/>
        <bgColor indexed="64"/>
      </patternFill>
    </fill>
    <fill>
      <patternFill patternType="solid">
        <fgColor theme="9" tint="0.79998168889431442"/>
        <bgColor indexed="64"/>
      </patternFill>
    </fill>
  </fills>
  <borders count="17">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bottom/>
      <diagonal/>
    </border>
  </borders>
  <cellStyleXfs count="6">
    <xf numFmtId="0" fontId="0" fillId="0" borderId="0"/>
    <xf numFmtId="0" fontId="12" fillId="0" borderId="0"/>
    <xf numFmtId="0" fontId="12" fillId="12" borderId="0" applyNumberFormat="0" applyBorder="0" applyAlignment="0" applyProtection="0"/>
    <xf numFmtId="0" fontId="12" fillId="14" borderId="0" applyNumberFormat="0" applyBorder="0" applyAlignment="0" applyProtection="0"/>
    <xf numFmtId="0" fontId="17" fillId="11" borderId="0" applyNumberFormat="0" applyBorder="0" applyAlignment="0" applyProtection="0"/>
    <xf numFmtId="0" fontId="12" fillId="13" borderId="0" applyNumberFormat="0" applyBorder="0" applyAlignment="0" applyProtection="0"/>
  </cellStyleXfs>
  <cellXfs count="137">
    <xf numFmtId="0" fontId="0" fillId="0" borderId="0" xfId="0" applyFont="1" applyAlignment="1"/>
    <xf numFmtId="0" fontId="3" fillId="3" borderId="6" xfId="0" applyFont="1" applyFill="1" applyBorder="1" applyAlignment="1">
      <alignment horizontal="center" vertical="center"/>
    </xf>
    <xf numFmtId="0" fontId="3" fillId="4" borderId="6" xfId="0" applyFont="1" applyFill="1" applyBorder="1" applyAlignment="1">
      <alignment horizontal="center" vertical="center"/>
    </xf>
    <xf numFmtId="0" fontId="4" fillId="0" borderId="6" xfId="0" applyFont="1" applyBorder="1" applyAlignment="1"/>
    <xf numFmtId="0" fontId="4" fillId="0" borderId="6" xfId="0" applyFont="1" applyBorder="1" applyAlignment="1"/>
    <xf numFmtId="0" fontId="4" fillId="0" borderId="6" xfId="0" quotePrefix="1" applyFont="1" applyBorder="1" applyAlignment="1"/>
    <xf numFmtId="0" fontId="4" fillId="0" borderId="6" xfId="0" applyFont="1" applyBorder="1"/>
    <xf numFmtId="0" fontId="4" fillId="0" borderId="6" xfId="0" applyFont="1" applyBorder="1" applyAlignment="1">
      <alignment horizontal="right"/>
    </xf>
    <xf numFmtId="0" fontId="5" fillId="0" borderId="6" xfId="0" applyFont="1" applyBorder="1" applyAlignment="1"/>
    <xf numFmtId="0" fontId="6" fillId="0" borderId="6" xfId="0" applyFont="1" applyBorder="1" applyAlignment="1"/>
    <xf numFmtId="0" fontId="4" fillId="0" borderId="6" xfId="0" applyFont="1" applyBorder="1" applyAlignment="1">
      <alignment horizontal="right"/>
    </xf>
    <xf numFmtId="0" fontId="4" fillId="0" borderId="6" xfId="0" quotePrefix="1" applyFont="1" applyBorder="1" applyAlignment="1">
      <alignment horizontal="right"/>
    </xf>
    <xf numFmtId="0" fontId="6" fillId="0" borderId="6" xfId="0" applyFont="1" applyBorder="1"/>
    <xf numFmtId="0" fontId="7" fillId="5" borderId="0" xfId="0" applyFont="1" applyFill="1" applyAlignment="1"/>
    <xf numFmtId="0" fontId="4" fillId="6" borderId="6" xfId="0" applyFont="1" applyFill="1" applyBorder="1" applyAlignment="1">
      <alignment horizontal="right"/>
    </xf>
    <xf numFmtId="0" fontId="4" fillId="3" borderId="6" xfId="0" applyFont="1" applyFill="1" applyBorder="1" applyAlignment="1">
      <alignment horizontal="right"/>
    </xf>
    <xf numFmtId="0" fontId="8" fillId="5" borderId="0" xfId="0" applyFont="1" applyFill="1"/>
    <xf numFmtId="0" fontId="4" fillId="0" borderId="6" xfId="0" applyFont="1" applyBorder="1" applyAlignment="1">
      <alignment horizontal="right"/>
    </xf>
    <xf numFmtId="0" fontId="6" fillId="0" borderId="0" xfId="0" applyFont="1" applyAlignment="1"/>
    <xf numFmtId="0" fontId="6" fillId="0" borderId="0" xfId="0" applyFont="1" applyAlignment="1"/>
    <xf numFmtId="0" fontId="4" fillId="0" borderId="0" xfId="0" applyFont="1" applyAlignment="1"/>
    <xf numFmtId="0" fontId="4" fillId="0" borderId="0" xfId="0" applyFont="1"/>
    <xf numFmtId="0" fontId="8" fillId="0" borderId="0" xfId="0" applyFont="1" applyAlignment="1"/>
    <xf numFmtId="0" fontId="4" fillId="0" borderId="0" xfId="0" applyFont="1" applyAlignment="1"/>
    <xf numFmtId="0" fontId="9" fillId="0" borderId="0" xfId="0" applyFont="1" applyAlignment="1">
      <alignment horizontal="left"/>
    </xf>
    <xf numFmtId="0" fontId="8" fillId="0" borderId="0" xfId="0" applyFont="1"/>
    <xf numFmtId="0" fontId="8" fillId="0" borderId="6" xfId="0" applyFont="1" applyBorder="1" applyAlignment="1"/>
    <xf numFmtId="0" fontId="8" fillId="7" borderId="6" xfId="0" applyFont="1" applyFill="1" applyBorder="1" applyAlignment="1"/>
    <xf numFmtId="0" fontId="8" fillId="8" borderId="6" xfId="0" applyFont="1" applyFill="1" applyBorder="1" applyAlignment="1"/>
    <xf numFmtId="164" fontId="8" fillId="0" borderId="6" xfId="0" applyNumberFormat="1" applyFont="1" applyBorder="1" applyAlignment="1">
      <alignment horizontal="right"/>
    </xf>
    <xf numFmtId="0" fontId="8" fillId="9" borderId="6" xfId="0" applyFont="1" applyFill="1" applyBorder="1" applyAlignment="1"/>
    <xf numFmtId="0" fontId="8" fillId="0" borderId="6" xfId="0" applyFont="1" applyBorder="1" applyAlignment="1">
      <alignment horizontal="right"/>
    </xf>
    <xf numFmtId="0" fontId="8" fillId="7" borderId="6" xfId="0" applyFont="1" applyFill="1" applyBorder="1" applyAlignment="1">
      <alignment horizontal="right"/>
    </xf>
    <xf numFmtId="0" fontId="8" fillId="8" borderId="6" xfId="0" applyFont="1" applyFill="1" applyBorder="1" applyAlignment="1">
      <alignment horizontal="right"/>
    </xf>
    <xf numFmtId="0" fontId="10" fillId="0" borderId="6" xfId="0" applyFont="1" applyBorder="1" applyAlignment="1"/>
    <xf numFmtId="0" fontId="11" fillId="0" borderId="6" xfId="0" applyFont="1" applyBorder="1" applyAlignment="1"/>
    <xf numFmtId="0" fontId="8" fillId="0" borderId="0" xfId="0" applyFont="1" applyAlignment="1"/>
    <xf numFmtId="0" fontId="8" fillId="10" borderId="0" xfId="0" applyFont="1" applyFill="1" applyAlignment="1"/>
    <xf numFmtId="0" fontId="8" fillId="10" borderId="0" xfId="0" applyFont="1" applyFill="1" applyAlignment="1">
      <alignment horizontal="right"/>
    </xf>
    <xf numFmtId="0" fontId="0" fillId="0" borderId="0" xfId="0" applyFont="1" applyAlignment="1"/>
    <xf numFmtId="0" fontId="0" fillId="0" borderId="0" xfId="0" applyFont="1" applyAlignment="1"/>
    <xf numFmtId="0" fontId="0" fillId="0" borderId="0" xfId="0" applyFont="1" applyAlignment="1"/>
    <xf numFmtId="0" fontId="0" fillId="15" borderId="0" xfId="0" applyFont="1" applyFill="1" applyAlignment="1"/>
    <xf numFmtId="165" fontId="0" fillId="0" borderId="0" xfId="0" applyNumberFormat="1" applyFont="1" applyAlignment="1"/>
    <xf numFmtId="0" fontId="13" fillId="0" borderId="0" xfId="1" applyFont="1" applyAlignment="1">
      <alignment horizontal="center"/>
    </xf>
    <xf numFmtId="0" fontId="13" fillId="0" borderId="0" xfId="1" applyFont="1" applyAlignment="1">
      <alignment horizontal="center" wrapText="1"/>
    </xf>
    <xf numFmtId="0" fontId="12" fillId="0" borderId="0" xfId="1"/>
    <xf numFmtId="0" fontId="14" fillId="12" borderId="0" xfId="2" applyFont="1"/>
    <xf numFmtId="0" fontId="15" fillId="12" borderId="0" xfId="2" applyFont="1"/>
    <xf numFmtId="0" fontId="15" fillId="12" borderId="0" xfId="2" applyFont="1" applyAlignment="1">
      <alignment wrapText="1"/>
    </xf>
    <xf numFmtId="165" fontId="15" fillId="12" borderId="0" xfId="2" applyNumberFormat="1" applyFont="1"/>
    <xf numFmtId="0" fontId="12" fillId="12" borderId="0" xfId="2"/>
    <xf numFmtId="0" fontId="14" fillId="14" borderId="0" xfId="3" applyFont="1"/>
    <xf numFmtId="0" fontId="15" fillId="14" borderId="0" xfId="3" applyFont="1"/>
    <xf numFmtId="0" fontId="15" fillId="14" borderId="0" xfId="3" applyFont="1" applyAlignment="1">
      <alignment wrapText="1"/>
    </xf>
    <xf numFmtId="0" fontId="12" fillId="14" borderId="0" xfId="3"/>
    <xf numFmtId="165" fontId="15" fillId="14" borderId="0" xfId="3" applyNumberFormat="1" applyFont="1"/>
    <xf numFmtId="0" fontId="14" fillId="12" borderId="0" xfId="2" applyFont="1" applyAlignment="1">
      <alignment wrapText="1"/>
    </xf>
    <xf numFmtId="0" fontId="18" fillId="16" borderId="0" xfId="4" applyFont="1" applyFill="1" applyAlignment="1">
      <alignment horizontal="center"/>
    </xf>
    <xf numFmtId="0" fontId="18" fillId="16" borderId="0" xfId="4" applyFont="1" applyFill="1" applyAlignment="1">
      <alignment horizontal="left"/>
    </xf>
    <xf numFmtId="0" fontId="19" fillId="16" borderId="0" xfId="4" applyFont="1" applyFill="1" applyAlignment="1">
      <alignment horizontal="left"/>
    </xf>
    <xf numFmtId="0" fontId="15" fillId="16" borderId="0" xfId="2" applyFont="1" applyFill="1"/>
    <xf numFmtId="0" fontId="15" fillId="16" borderId="0" xfId="2" applyFont="1" applyFill="1" applyAlignment="1">
      <alignment wrapText="1"/>
    </xf>
    <xf numFmtId="0" fontId="12" fillId="16" borderId="0" xfId="2" applyFill="1"/>
    <xf numFmtId="0" fontId="12" fillId="16" borderId="0" xfId="1" applyFill="1"/>
    <xf numFmtId="165" fontId="15" fillId="16" borderId="0" xfId="2" applyNumberFormat="1" applyFont="1" applyFill="1"/>
    <xf numFmtId="0" fontId="19" fillId="16" borderId="0" xfId="4" applyFont="1" applyFill="1"/>
    <xf numFmtId="0" fontId="19" fillId="16" borderId="0" xfId="4" applyFont="1" applyFill="1" applyAlignment="1">
      <alignment wrapText="1"/>
    </xf>
    <xf numFmtId="165" fontId="19" fillId="16" borderId="0" xfId="4" applyNumberFormat="1" applyFont="1" applyFill="1"/>
    <xf numFmtId="0" fontId="18" fillId="16" borderId="0" xfId="4" applyFont="1" applyFill="1"/>
    <xf numFmtId="0" fontId="18" fillId="11" borderId="0" xfId="4" applyFont="1" applyAlignment="1">
      <alignment horizontal="center"/>
    </xf>
    <xf numFmtId="0" fontId="18" fillId="11" borderId="0" xfId="4" applyFont="1" applyAlignment="1">
      <alignment horizontal="left"/>
    </xf>
    <xf numFmtId="0" fontId="19" fillId="11" borderId="0" xfId="4" applyFont="1" applyAlignment="1">
      <alignment horizontal="center"/>
    </xf>
    <xf numFmtId="0" fontId="19" fillId="11" borderId="0" xfId="4" applyFont="1"/>
    <xf numFmtId="0" fontId="19" fillId="11" borderId="0" xfId="4" applyFont="1" applyAlignment="1">
      <alignment wrapText="1"/>
    </xf>
    <xf numFmtId="165" fontId="19" fillId="11" borderId="0" xfId="4" applyNumberFormat="1" applyFont="1"/>
    <xf numFmtId="0" fontId="18" fillId="11" borderId="0" xfId="4" applyFont="1"/>
    <xf numFmtId="0" fontId="12" fillId="0" borderId="0" xfId="1" applyAlignment="1">
      <alignment wrapText="1"/>
    </xf>
    <xf numFmtId="0" fontId="15" fillId="0" borderId="0" xfId="1" applyFont="1"/>
    <xf numFmtId="165" fontId="15" fillId="0" borderId="0" xfId="1" applyNumberFormat="1" applyFont="1"/>
    <xf numFmtId="0" fontId="15" fillId="0" borderId="0" xfId="1" applyFont="1" applyAlignment="1">
      <alignment wrapText="1"/>
    </xf>
    <xf numFmtId="0" fontId="12" fillId="13" borderId="0" xfId="5"/>
    <xf numFmtId="0" fontId="12" fillId="13" borderId="0" xfId="5" applyAlignment="1">
      <alignment wrapText="1"/>
    </xf>
    <xf numFmtId="0" fontId="15" fillId="13" borderId="0" xfId="5" applyFont="1"/>
    <xf numFmtId="165" fontId="15" fillId="13" borderId="0" xfId="5" applyNumberFormat="1" applyFont="1"/>
    <xf numFmtId="0" fontId="15" fillId="13" borderId="0" xfId="5" applyFont="1" applyAlignment="1">
      <alignment wrapText="1"/>
    </xf>
    <xf numFmtId="0" fontId="24" fillId="0" borderId="6" xfId="0" applyFont="1" applyBorder="1" applyAlignment="1"/>
    <xf numFmtId="2" fontId="25" fillId="0" borderId="6" xfId="0" applyNumberFormat="1" applyFont="1" applyBorder="1" applyAlignment="1"/>
    <xf numFmtId="2" fontId="25" fillId="0" borderId="6" xfId="0" applyNumberFormat="1" applyFont="1" applyBorder="1"/>
    <xf numFmtId="165" fontId="25" fillId="0" borderId="6" xfId="0" applyNumberFormat="1" applyFont="1" applyBorder="1"/>
    <xf numFmtId="0" fontId="24" fillId="0" borderId="8" xfId="0" applyFont="1" applyBorder="1" applyAlignment="1"/>
    <xf numFmtId="165" fontId="26" fillId="0" borderId="7" xfId="0" applyNumberFormat="1" applyFont="1" applyBorder="1" applyAlignment="1"/>
    <xf numFmtId="0" fontId="24" fillId="0" borderId="2" xfId="0" applyFont="1" applyBorder="1" applyAlignment="1"/>
    <xf numFmtId="0" fontId="24" fillId="15" borderId="2" xfId="0" applyFont="1" applyFill="1" applyBorder="1" applyAlignment="1"/>
    <xf numFmtId="165" fontId="26" fillId="15" borderId="7" xfId="0" applyNumberFormat="1" applyFont="1" applyFill="1" applyBorder="1" applyAlignment="1"/>
    <xf numFmtId="0" fontId="24" fillId="0" borderId="0" xfId="0" applyFont="1" applyFill="1" applyBorder="1" applyAlignment="1"/>
    <xf numFmtId="0" fontId="24" fillId="0" borderId="7" xfId="0" applyFont="1" applyFill="1" applyBorder="1" applyAlignment="1"/>
    <xf numFmtId="0" fontId="27" fillId="0" borderId="6" xfId="0" applyFont="1" applyFill="1" applyBorder="1" applyAlignment="1"/>
    <xf numFmtId="2" fontId="28" fillId="0" borderId="14" xfId="0" applyNumberFormat="1" applyFont="1" applyFill="1" applyBorder="1"/>
    <xf numFmtId="2" fontId="28" fillId="0" borderId="15" xfId="0" applyNumberFormat="1" applyFont="1" applyFill="1" applyBorder="1"/>
    <xf numFmtId="0" fontId="28" fillId="0" borderId="15" xfId="0" applyFont="1" applyFill="1" applyBorder="1"/>
    <xf numFmtId="0" fontId="27" fillId="15" borderId="6" xfId="0" applyFont="1" applyFill="1" applyBorder="1" applyAlignment="1"/>
    <xf numFmtId="2" fontId="28" fillId="15" borderId="14" xfId="0" applyNumberFormat="1" applyFont="1" applyFill="1" applyBorder="1"/>
    <xf numFmtId="2" fontId="28" fillId="15" borderId="15" xfId="0" applyNumberFormat="1" applyFont="1" applyFill="1" applyBorder="1"/>
    <xf numFmtId="0" fontId="28" fillId="15" borderId="15" xfId="0" applyFont="1" applyFill="1" applyBorder="1"/>
    <xf numFmtId="0" fontId="27" fillId="0" borderId="11" xfId="0" applyFont="1" applyBorder="1" applyAlignment="1">
      <alignment horizontal="center" vertical="center"/>
    </xf>
    <xf numFmtId="0" fontId="27" fillId="0" borderId="12" xfId="0" applyFont="1" applyBorder="1" applyAlignment="1">
      <alignment horizontal="center" vertical="center"/>
    </xf>
    <xf numFmtId="0" fontId="27" fillId="0" borderId="13" xfId="0" applyFont="1" applyBorder="1" applyAlignment="1">
      <alignment horizontal="center" vertical="center"/>
    </xf>
    <xf numFmtId="0" fontId="29" fillId="0" borderId="0" xfId="0" applyFont="1" applyAlignment="1"/>
    <xf numFmtId="0" fontId="30" fillId="0" borderId="7" xfId="0" applyFont="1" applyBorder="1"/>
    <xf numFmtId="0" fontId="30" fillId="0" borderId="7" xfId="0" applyFont="1" applyFill="1" applyBorder="1"/>
    <xf numFmtId="0" fontId="24" fillId="0" borderId="7" xfId="0" applyFont="1" applyBorder="1"/>
    <xf numFmtId="0" fontId="26" fillId="0" borderId="7" xfId="0" applyFont="1" applyBorder="1"/>
    <xf numFmtId="0" fontId="33" fillId="0" borderId="7" xfId="0" applyFont="1" applyBorder="1"/>
    <xf numFmtId="0" fontId="34" fillId="0" borderId="0" xfId="0" applyFont="1" applyAlignment="1"/>
    <xf numFmtId="0" fontId="30" fillId="15" borderId="7" xfId="0" applyFont="1" applyFill="1" applyBorder="1"/>
    <xf numFmtId="0" fontId="22" fillId="2" borderId="7" xfId="0" applyFont="1" applyFill="1" applyBorder="1" applyAlignment="1">
      <alignment horizontal="center" vertical="center"/>
    </xf>
    <xf numFmtId="0" fontId="23" fillId="0" borderId="7" xfId="0" applyFont="1" applyBorder="1" applyAlignment="1"/>
    <xf numFmtId="165" fontId="22" fillId="2" borderId="9" xfId="0" applyNumberFormat="1" applyFont="1" applyFill="1" applyBorder="1" applyAlignment="1">
      <alignment horizontal="center" vertical="center"/>
    </xf>
    <xf numFmtId="165" fontId="22" fillId="2" borderId="10" xfId="0" applyNumberFormat="1" applyFont="1" applyFill="1" applyBorder="1" applyAlignment="1">
      <alignment horizontal="center" vertical="center"/>
    </xf>
    <xf numFmtId="0" fontId="22" fillId="2" borderId="9" xfId="0" applyFont="1" applyFill="1" applyBorder="1" applyAlignment="1">
      <alignment horizontal="center" vertical="center"/>
    </xf>
    <xf numFmtId="0" fontId="22" fillId="2" borderId="16" xfId="0" applyFont="1" applyFill="1" applyBorder="1" applyAlignment="1">
      <alignment horizontal="center" vertical="center"/>
    </xf>
    <xf numFmtId="0" fontId="22" fillId="2" borderId="1" xfId="0" applyFont="1" applyFill="1" applyBorder="1" applyAlignment="1">
      <alignment horizontal="center" vertical="center"/>
    </xf>
    <xf numFmtId="0" fontId="23" fillId="0" borderId="5" xfId="0" applyFont="1" applyBorder="1"/>
    <xf numFmtId="0" fontId="31" fillId="2" borderId="1" xfId="0" applyFont="1" applyFill="1" applyBorder="1" applyAlignment="1">
      <alignment horizontal="center" vertical="center"/>
    </xf>
    <xf numFmtId="0" fontId="32" fillId="0" borderId="5" xfId="0" applyFont="1" applyBorder="1"/>
    <xf numFmtId="0" fontId="22" fillId="2" borderId="5"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3" xfId="0" applyFont="1" applyBorder="1"/>
    <xf numFmtId="0" fontId="2" fillId="0" borderId="4" xfId="0" applyFont="1" applyBorder="1"/>
    <xf numFmtId="0" fontId="1" fillId="2" borderId="1" xfId="0" applyFont="1" applyFill="1" applyBorder="1" applyAlignment="1">
      <alignment horizontal="center" vertical="center"/>
    </xf>
    <xf numFmtId="0" fontId="2" fillId="0" borderId="5" xfId="0" applyFont="1" applyBorder="1"/>
    <xf numFmtId="0" fontId="8" fillId="0" borderId="0" xfId="0" applyFont="1" applyAlignment="1">
      <alignment horizontal="center"/>
    </xf>
    <xf numFmtId="0" fontId="0" fillId="0" borderId="0" xfId="0" applyFont="1" applyAlignment="1"/>
    <xf numFmtId="0" fontId="8" fillId="0" borderId="1" xfId="0" applyFont="1" applyBorder="1" applyAlignment="1">
      <alignment horizontal="center"/>
    </xf>
    <xf numFmtId="0" fontId="8" fillId="0" borderId="2" xfId="0" applyFont="1" applyBorder="1" applyAlignment="1"/>
    <xf numFmtId="0" fontId="8" fillId="0" borderId="2" xfId="0" applyFont="1" applyBorder="1" applyAlignment="1">
      <alignment horizontal="center"/>
    </xf>
  </cellXfs>
  <cellStyles count="6">
    <cellStyle name="20% - Accent1 2" xfId="2" xr:uid="{A2D092D9-47F1-5C4E-993D-0065087D26E9}"/>
    <cellStyle name="40% - Accent1 2" xfId="5" xr:uid="{8B5EEF5D-A58E-C241-915B-ECA392C8EA41}"/>
    <cellStyle name="60% - Accent1 2" xfId="3" xr:uid="{12642B3E-23B2-504F-8742-87831BB44E22}"/>
    <cellStyle name="Bad 2" xfId="4" xr:uid="{26E44508-009B-624B-AF76-ED2F5B55B7A0}"/>
    <cellStyle name="Normal" xfId="0" builtinId="0"/>
    <cellStyle name="Normal 2" xfId="1" xr:uid="{79FA027F-5EB2-4642-8EFC-D1178E0CF86D}"/>
  </cellStyles>
  <dxfs count="18">
    <dxf>
      <fill>
        <patternFill patternType="solid">
          <fgColor rgb="FFA4C2F4"/>
          <bgColor rgb="FFA4C2F4"/>
        </patternFill>
      </fill>
    </dxf>
    <dxf>
      <fill>
        <patternFill patternType="solid">
          <fgColor rgb="FFA4C2F4"/>
          <bgColor rgb="FFA4C2F4"/>
        </patternFill>
      </fill>
    </dxf>
    <dxf>
      <fill>
        <patternFill patternType="solid">
          <fgColor rgb="FF9FC5E8"/>
          <bgColor rgb="FF9FC5E8"/>
        </patternFill>
      </fill>
    </dxf>
    <dxf>
      <fill>
        <patternFill patternType="solid">
          <fgColor rgb="FFA4C2F4"/>
          <bgColor rgb="FFA4C2F4"/>
        </patternFill>
      </fill>
    </dxf>
    <dxf>
      <fill>
        <patternFill patternType="solid">
          <fgColor rgb="FF9FC5E8"/>
          <bgColor rgb="FF9FC5E8"/>
        </patternFill>
      </fill>
    </dxf>
    <dxf>
      <fill>
        <patternFill patternType="solid">
          <fgColor rgb="FFA4C2F4"/>
          <bgColor rgb="FFA4C2F4"/>
        </patternFill>
      </fill>
    </dxf>
    <dxf>
      <fill>
        <patternFill patternType="solid">
          <fgColor rgb="FF9FC5E8"/>
          <bgColor rgb="FF9FC5E8"/>
        </patternFill>
      </fill>
    </dxf>
    <dxf>
      <fill>
        <patternFill patternType="solid">
          <fgColor rgb="FFA4C2F4"/>
          <bgColor rgb="FFA4C2F4"/>
        </patternFill>
      </fill>
    </dxf>
    <dxf>
      <fill>
        <patternFill patternType="solid">
          <fgColor rgb="FF9FC5E8"/>
          <bgColor rgb="FF9FC5E8"/>
        </patternFill>
      </fill>
    </dxf>
    <dxf>
      <fill>
        <patternFill patternType="solid">
          <fgColor rgb="FFA4C2F4"/>
          <bgColor rgb="FFA4C2F4"/>
        </patternFill>
      </fill>
    </dxf>
    <dxf>
      <fill>
        <patternFill patternType="solid">
          <fgColor rgb="FF9FC5E8"/>
          <bgColor rgb="FF9FC5E8"/>
        </patternFill>
      </fill>
    </dxf>
    <dxf>
      <fill>
        <patternFill patternType="solid">
          <fgColor rgb="FFA4C2F4"/>
          <bgColor rgb="FFA4C2F4"/>
        </patternFill>
      </fill>
    </dxf>
    <dxf>
      <fill>
        <patternFill patternType="solid">
          <fgColor rgb="FF9FC5E8"/>
          <bgColor rgb="FF9FC5E8"/>
        </patternFill>
      </fill>
    </dxf>
    <dxf>
      <fill>
        <patternFill patternType="solid">
          <fgColor rgb="FFA4C2F4"/>
          <bgColor rgb="FFA4C2F4"/>
        </patternFill>
      </fill>
    </dxf>
    <dxf>
      <fill>
        <patternFill patternType="solid">
          <fgColor rgb="FF9FC5E8"/>
          <bgColor rgb="FF9FC5E8"/>
        </patternFill>
      </fill>
    </dxf>
    <dxf>
      <fill>
        <patternFill patternType="solid">
          <fgColor rgb="FFA4C2F4"/>
          <bgColor rgb="FFA4C2F4"/>
        </patternFill>
      </fill>
    </dxf>
    <dxf>
      <fill>
        <patternFill patternType="solid">
          <fgColor rgb="FF9FC5E8"/>
          <bgColor rgb="FF9FC5E8"/>
        </patternFill>
      </fill>
    </dxf>
    <dxf>
      <fill>
        <patternFill patternType="solid">
          <fgColor rgb="FFA4C2F4"/>
          <bgColor rgb="FFA4C2F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Nguyen Thi Thu Trang - Vien CNTT" id="{D99A9DA3-EA82-E24E-9714-4EA82113F0F2}" userId="S::trang.nguyenthithu@hust.edu.vn::b8398504-06d1-473b-b1cd-ad30bf447378"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9" dT="2021-07-03T03:14:42.26" personId="{D99A9DA3-EA82-E24E-9714-4EA82113F0F2}" id="{F9AB6866-5E54-9E43-91AF-778BF6E54C31}">
    <text>Nhìn có vẻ lấy mã nguồn có sẵn???</text>
  </threadedComment>
  <threadedComment ref="E38" dT="2021-07-03T05:13:57.09" personId="{D99A9DA3-EA82-E24E-9714-4EA82113F0F2}" id="{C16EB658-3386-0942-8B6E-2451D7C97B28}">
    <text>Nói là có tham khảo trên mạng về cấu tạo tree: Lấy package shape về (Circle, Line)</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3" Type="http://schemas.openxmlformats.org/officeDocument/2006/relationships/hyperlink" Target="https://github.com/ledaiviet/OOLT.ICT.20202.20184330.LeDaiViet" TargetMode="External"/><Relationship Id="rId18" Type="http://schemas.openxmlformats.org/officeDocument/2006/relationships/hyperlink" Target="https://github.com/PhmHiu/OOLT.ICT.20202.20194763.PhamTrungHieu" TargetMode="External"/><Relationship Id="rId26" Type="http://schemas.openxmlformats.org/officeDocument/2006/relationships/hyperlink" Target="https://github.com/thanhlongbm/OOLT.ICT.20202.20180128.NguyenThanhLong" TargetMode="External"/><Relationship Id="rId39" Type="http://schemas.openxmlformats.org/officeDocument/2006/relationships/vmlDrawing" Target="../drawings/vmlDrawing3.vml"/><Relationship Id="rId21" Type="http://schemas.openxmlformats.org/officeDocument/2006/relationships/hyperlink" Target="https://github.com/quocthangK64/OOLT.ICT.20202.20194839.NgoQuocThang" TargetMode="External"/><Relationship Id="rId34" Type="http://schemas.openxmlformats.org/officeDocument/2006/relationships/hyperlink" Target="https://github.com/XHung09/OOLT.ICT.20202.20194772.ToXuanHung" TargetMode="External"/><Relationship Id="rId7" Type="http://schemas.openxmlformats.org/officeDocument/2006/relationships/hyperlink" Target="https://github.com/Hieupt1806/OOP.LT.20202.20176755.PhamTrungHieu" TargetMode="External"/><Relationship Id="rId12" Type="http://schemas.openxmlformats.org/officeDocument/2006/relationships/hyperlink" Target="https://github.com/kayz2911/OOLT.ICT.20202.20184256.DoHuyHieu" TargetMode="External"/><Relationship Id="rId17" Type="http://schemas.openxmlformats.org/officeDocument/2006/relationships/hyperlink" Target="https://github.com/ntttrung/OOLT.ICT.20202.20184318.NguyenThanhTrung" TargetMode="External"/><Relationship Id="rId25" Type="http://schemas.openxmlformats.org/officeDocument/2006/relationships/hyperlink" Target="https://github.com/thangnv-0703/OOLT.ICT.20202.20184306.NguyenVietThang" TargetMode="External"/><Relationship Id="rId33" Type="http://schemas.openxmlformats.org/officeDocument/2006/relationships/hyperlink" Target="https://github.com/thuanhtong/OOLT.ICT.20202.20194728.TongThiThuAnh" TargetMode="External"/><Relationship Id="rId38" Type="http://schemas.openxmlformats.org/officeDocument/2006/relationships/hyperlink" Target="https://github.com/phankhanh227/OOLT.ICT20202.20184277.PHANHUNGKHANH" TargetMode="External"/><Relationship Id="rId2" Type="http://schemas.openxmlformats.org/officeDocument/2006/relationships/hyperlink" Target="https://www.dropbox.com/sh/hnjnohg7r51os4k/AACSywAuEivbXLvz0u63qa4oa/Lab?dl=0&amp;subfolder_nav_tracking=1" TargetMode="External"/><Relationship Id="rId16" Type="http://schemas.openxmlformats.org/officeDocument/2006/relationships/hyperlink" Target="https://github.com/nguyendanhtien/OOLT.ICT.20202.20184311.NguyenDanhTien" TargetMode="External"/><Relationship Id="rId20" Type="http://schemas.openxmlformats.org/officeDocument/2006/relationships/hyperlink" Target="https://github.com/phutruonnttn/OOLT.ICT.20202.20184319.NguyenPhuTruong" TargetMode="External"/><Relationship Id="rId29" Type="http://schemas.openxmlformats.org/officeDocument/2006/relationships/hyperlink" Target="https://github.com/tuan-cpu/OOLT.ICT.20202.20184323.LeQuocTuan" TargetMode="External"/><Relationship Id="rId1" Type="http://schemas.openxmlformats.org/officeDocument/2006/relationships/hyperlink" Target="https://github.com/anhvu2501/OOLT.ICT.20202.20194885.HoTranAnhVu" TargetMode="External"/><Relationship Id="rId6" Type="http://schemas.openxmlformats.org/officeDocument/2006/relationships/hyperlink" Target="https://github.com/hangpt9d2001/OOLT.ICT.20202.20194758.PhungThuHang" TargetMode="External"/><Relationship Id="rId11" Type="http://schemas.openxmlformats.org/officeDocument/2006/relationships/hyperlink" Target="https://github.com/KhangHiHi12062000/OOLT.ICT.20202.20184275.NguyenTrongKhang" TargetMode="External"/><Relationship Id="rId24" Type="http://schemas.openxmlformats.org/officeDocument/2006/relationships/hyperlink" Target="https://github.com/sptungG/OOLT.ICT.20202.20184326.NgoVietTung" TargetMode="External"/><Relationship Id="rId32" Type="http://schemas.openxmlformats.org/officeDocument/2006/relationships/hyperlink" Target="https://github.com/vuchtbk272000/OOLT.ICT.20202.20184332.NguyenTrinhVu" TargetMode="External"/><Relationship Id="rId37" Type="http://schemas.openxmlformats.org/officeDocument/2006/relationships/hyperlink" Target="https://github.com/minhDTN/OOLT.ICT.20202.20184290.DoTonNhatMinh" TargetMode="External"/><Relationship Id="rId40" Type="http://schemas.openxmlformats.org/officeDocument/2006/relationships/comments" Target="../comments3.xml"/><Relationship Id="rId5" Type="http://schemas.openxmlformats.org/officeDocument/2006/relationships/hyperlink" Target="https://github.com/dat118/OOLT.ICT.20202.20184241.NguyenDucDat" TargetMode="External"/><Relationship Id="rId15" Type="http://schemas.openxmlformats.org/officeDocument/2006/relationships/hyperlink" Target="https://github.com/mtn19102001/OOLT.ICT.20202.20194877.NguyenTranMinhTuan" TargetMode="External"/><Relationship Id="rId23" Type="http://schemas.openxmlformats.org/officeDocument/2006/relationships/hyperlink" Target="https://github.com/LanChuHoang/OOLT.ICT.20202.20184284.ChuHoangLan" TargetMode="External"/><Relationship Id="rId28" Type="http://schemas.openxmlformats.org/officeDocument/2006/relationships/hyperlink" Target="https://github.com/trongnghia-184297/OOLT.ICT.20202.20184297.NguyenTrongNghia" TargetMode="External"/><Relationship Id="rId36" Type="http://schemas.openxmlformats.org/officeDocument/2006/relationships/hyperlink" Target="https://github.com/JustBeADreamer/OOLT.ICT.20202.20194842.TranDucThang" TargetMode="External"/><Relationship Id="rId10" Type="http://schemas.openxmlformats.org/officeDocument/2006/relationships/hyperlink" Target="https://github.com/huythangphan/OOLT.ICT.20202.20184305.PhanHuyThang" TargetMode="External"/><Relationship Id="rId19" Type="http://schemas.openxmlformats.org/officeDocument/2006/relationships/hyperlink" Target="https://github.com/PhucTran125/OOLT.ICT.20202.20184300.TranThaiPhuc" TargetMode="External"/><Relationship Id="rId31" Type="http://schemas.openxmlformats.org/officeDocument/2006/relationships/hyperlink" Target="https://github.com/HuyHeox/OOLT.ICT.2020.20184272.NgoQuangHuy" TargetMode="External"/><Relationship Id="rId4" Type="http://schemas.openxmlformats.org/officeDocument/2006/relationships/hyperlink" Target="https://github.com/giangntt/OOLT.ICT.20202.20194750.NguyenThiThuGiang" TargetMode="External"/><Relationship Id="rId9" Type="http://schemas.openxmlformats.org/officeDocument/2006/relationships/hyperlink" Target="https://github.com/HoangPham10/OOLT.ICT.20202.20184266.PhamHuyHoang" TargetMode="External"/><Relationship Id="rId14" Type="http://schemas.openxmlformats.org/officeDocument/2006/relationships/hyperlink" Target="https://github.com/MTien-Vn/OOLT.ICT.20202.20184312.NguyenManhTien" TargetMode="External"/><Relationship Id="rId22" Type="http://schemas.openxmlformats.org/officeDocument/2006/relationships/hyperlink" Target="https://github.com/quynhanhdohoi/OOLT.ICT.20202.20184253.ChuManhHai" TargetMode="External"/><Relationship Id="rId27" Type="http://schemas.openxmlformats.org/officeDocument/2006/relationships/hyperlink" Target="https://github.com/longckek/OOLT.ICT.20202.20184286.NguyenKimLong" TargetMode="External"/><Relationship Id="rId30" Type="http://schemas.openxmlformats.org/officeDocument/2006/relationships/hyperlink" Target="https://github.com/tungnthust/OOLT.ICT.20202.20184327.NguyenThanhTung" TargetMode="External"/><Relationship Id="rId35" Type="http://schemas.openxmlformats.org/officeDocument/2006/relationships/hyperlink" Target="https://github.com/phananh1310/OOLT.ICT.20202.20194727.PhanNguyenAnh" TargetMode="External"/><Relationship Id="rId8" Type="http://schemas.openxmlformats.org/officeDocument/2006/relationships/hyperlink" Target="https://github.com/hieutran29/OOLT.ICT.2020.20194764.TranTrungHieu" TargetMode="External"/><Relationship Id="rId3" Type="http://schemas.openxmlformats.org/officeDocument/2006/relationships/hyperlink" Target="https://github.com/chiphatsieuhay/OOLT.ICT.20202.20184308.NguyenThiThuThao"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D8AAE-D650-1847-85CD-AADE223421E3}">
  <dimension ref="A1:H75"/>
  <sheetViews>
    <sheetView tabSelected="1" workbookViewId="0">
      <selection activeCell="H7" sqref="H7"/>
    </sheetView>
  </sheetViews>
  <sheetFormatPr baseColWidth="10" defaultRowHeight="13"/>
  <cols>
    <col min="1" max="1" width="17.5" customWidth="1"/>
    <col min="2" max="2" width="36" customWidth="1"/>
    <col min="3" max="4" width="17.83203125" customWidth="1"/>
    <col min="5" max="5" width="24" customWidth="1"/>
    <col min="6" max="6" width="17.83203125" customWidth="1"/>
  </cols>
  <sheetData>
    <row r="1" spans="1:6" ht="20">
      <c r="A1" s="105" t="s">
        <v>342</v>
      </c>
      <c r="B1" s="106" t="s">
        <v>70</v>
      </c>
      <c r="C1" s="105" t="s">
        <v>343</v>
      </c>
      <c r="D1" s="107" t="s">
        <v>336</v>
      </c>
      <c r="E1" s="105" t="s">
        <v>344</v>
      </c>
      <c r="F1" s="107" t="s">
        <v>337</v>
      </c>
    </row>
    <row r="2" spans="1:6" ht="20">
      <c r="A2" s="97">
        <v>20194885</v>
      </c>
      <c r="B2" s="109" t="s">
        <v>90</v>
      </c>
      <c r="C2" s="98">
        <f>'Mid-term score'!E3</f>
        <v>8</v>
      </c>
      <c r="D2" s="99">
        <f>'Final score'!C3</f>
        <v>7</v>
      </c>
      <c r="E2" s="98">
        <f>C2*0.4+D2*0.6</f>
        <v>7.4</v>
      </c>
      <c r="F2" s="100" t="str">
        <f>IF(OR(C2&lt;2.95,D2&lt;2.95),"F",(IF(E2&lt;3.95,"F",IF(E2&gt;=9.45,"A+",IF(E2&gt;=8.45,"A",IF(E2&gt;=7.95,"B+",IF(E2&gt;=6.95,"B",IF(E2&gt;=6.45,"C+",IF(E2&gt;=5.45,"C",IF(E2&gt;=4.95,"D+","D"))))))))))</f>
        <v>B</v>
      </c>
    </row>
    <row r="3" spans="1:6" ht="20">
      <c r="A3" s="97">
        <v>20184308</v>
      </c>
      <c r="B3" s="109" t="s">
        <v>92</v>
      </c>
      <c r="C3" s="98">
        <f>'Mid-term score'!E4</f>
        <v>7</v>
      </c>
      <c r="D3" s="99">
        <f>'Final score'!C4</f>
        <v>5.5</v>
      </c>
      <c r="E3" s="98">
        <f t="shared" ref="E3:E38" si="0">C3*0.4+D3*0.6</f>
        <v>6.1</v>
      </c>
      <c r="F3" s="100" t="str">
        <f t="shared" ref="F3:F38" si="1">IF(OR(C3&lt;2.95,D3&lt;2.95),"F",(IF(E3&lt;3.95,"F",IF(E3&gt;=9.45,"A+",IF(E3&gt;=8.45,"A",IF(E3&gt;=7.95,"B+",IF(E3&gt;=6.95,"B",IF(E3&gt;=6.45,"C+",IF(E3&gt;=5.45,"C",IF(E3&gt;=4.95,"D+","D"))))))))))</f>
        <v>C</v>
      </c>
    </row>
    <row r="4" spans="1:6" s="42" customFormat="1" ht="20">
      <c r="A4" s="101">
        <v>20194750</v>
      </c>
      <c r="B4" s="115" t="s">
        <v>105</v>
      </c>
      <c r="C4" s="102">
        <f>'Mid-term score'!E5</f>
        <v>9</v>
      </c>
      <c r="D4" s="103">
        <f>'Final score'!C5</f>
        <v>9.5</v>
      </c>
      <c r="E4" s="102">
        <f t="shared" si="0"/>
        <v>9.3000000000000007</v>
      </c>
      <c r="F4" s="104" t="str">
        <f t="shared" si="1"/>
        <v>A</v>
      </c>
    </row>
    <row r="5" spans="1:6" ht="20">
      <c r="A5" s="97">
        <v>20184241</v>
      </c>
      <c r="B5" s="109" t="s">
        <v>81</v>
      </c>
      <c r="C5" s="98">
        <f>'Mid-term score'!E6</f>
        <v>7.5</v>
      </c>
      <c r="D5" s="99">
        <f>'Final score'!C6</f>
        <v>8</v>
      </c>
      <c r="E5" s="98">
        <f t="shared" si="0"/>
        <v>7.8</v>
      </c>
      <c r="F5" s="100" t="str">
        <f t="shared" si="1"/>
        <v>B</v>
      </c>
    </row>
    <row r="6" spans="1:6" s="42" customFormat="1" ht="20">
      <c r="A6" s="101">
        <v>20194758</v>
      </c>
      <c r="B6" s="115" t="s">
        <v>74</v>
      </c>
      <c r="C6" s="102">
        <f>'Mid-term score'!E7</f>
        <v>8.5</v>
      </c>
      <c r="D6" s="103">
        <f>'Final score'!C7</f>
        <v>9</v>
      </c>
      <c r="E6" s="102">
        <f t="shared" si="0"/>
        <v>8.8000000000000007</v>
      </c>
      <c r="F6" s="104" t="str">
        <f t="shared" si="1"/>
        <v>A</v>
      </c>
    </row>
    <row r="7" spans="1:6" ht="20">
      <c r="A7" s="97">
        <v>20176755</v>
      </c>
      <c r="B7" s="109" t="s">
        <v>99</v>
      </c>
      <c r="C7" s="98">
        <f>'Mid-term score'!E8</f>
        <v>4</v>
      </c>
      <c r="D7" s="99">
        <f>'Final score'!C8</f>
        <v>6.5</v>
      </c>
      <c r="E7" s="98">
        <f t="shared" si="0"/>
        <v>5.5</v>
      </c>
      <c r="F7" s="100" t="str">
        <f t="shared" si="1"/>
        <v>C</v>
      </c>
    </row>
    <row r="8" spans="1:6" s="42" customFormat="1" ht="20">
      <c r="A8" s="101">
        <v>20194764</v>
      </c>
      <c r="B8" s="115" t="s">
        <v>127</v>
      </c>
      <c r="C8" s="102">
        <f>'Mid-term score'!E9</f>
        <v>9.5</v>
      </c>
      <c r="D8" s="103">
        <f>'Final score'!C9</f>
        <v>8</v>
      </c>
      <c r="E8" s="102">
        <f t="shared" si="0"/>
        <v>8.6</v>
      </c>
      <c r="F8" s="104" t="str">
        <f t="shared" si="1"/>
        <v>A</v>
      </c>
    </row>
    <row r="9" spans="1:6" ht="20">
      <c r="A9" s="97">
        <v>20184266</v>
      </c>
      <c r="B9" s="109" t="s">
        <v>98</v>
      </c>
      <c r="C9" s="98">
        <f>'Mid-term score'!E10</f>
        <v>8.5</v>
      </c>
      <c r="D9" s="99">
        <f>'Final score'!C10</f>
        <v>6</v>
      </c>
      <c r="E9" s="98">
        <f t="shared" si="0"/>
        <v>7</v>
      </c>
      <c r="F9" s="100" t="str">
        <f t="shared" si="1"/>
        <v>B</v>
      </c>
    </row>
    <row r="10" spans="1:6" ht="20">
      <c r="A10" s="97">
        <v>20184305</v>
      </c>
      <c r="B10" s="109" t="s">
        <v>114</v>
      </c>
      <c r="C10" s="98">
        <f>'Mid-term score'!E11</f>
        <v>7.5</v>
      </c>
      <c r="D10" s="99">
        <f>'Final score'!C11</f>
        <v>6</v>
      </c>
      <c r="E10" s="98">
        <f t="shared" si="0"/>
        <v>6.6</v>
      </c>
      <c r="F10" s="100" t="str">
        <f t="shared" si="1"/>
        <v>C+</v>
      </c>
    </row>
    <row r="11" spans="1:6" ht="20">
      <c r="A11" s="97">
        <v>20184275</v>
      </c>
      <c r="B11" s="109" t="s">
        <v>131</v>
      </c>
      <c r="C11" s="98">
        <f>'Mid-term score'!E12</f>
        <v>6.5</v>
      </c>
      <c r="D11" s="99">
        <f>'Final score'!C12</f>
        <v>6.5</v>
      </c>
      <c r="E11" s="98">
        <f t="shared" si="0"/>
        <v>6.5</v>
      </c>
      <c r="F11" s="100" t="str">
        <f t="shared" si="1"/>
        <v>C+</v>
      </c>
    </row>
    <row r="12" spans="1:6" ht="20">
      <c r="A12" s="97">
        <v>20184256</v>
      </c>
      <c r="B12" s="109" t="s">
        <v>111</v>
      </c>
      <c r="C12" s="98">
        <f>'Mid-term score'!E13</f>
        <v>8.5</v>
      </c>
      <c r="D12" s="99">
        <f>'Final score'!C13</f>
        <v>6.5</v>
      </c>
      <c r="E12" s="98">
        <f t="shared" si="0"/>
        <v>7.3000000000000007</v>
      </c>
      <c r="F12" s="100" t="str">
        <f t="shared" si="1"/>
        <v>B</v>
      </c>
    </row>
    <row r="13" spans="1:6" ht="20">
      <c r="A13" s="97">
        <v>20184330</v>
      </c>
      <c r="B13" s="109" t="s">
        <v>83</v>
      </c>
      <c r="C13" s="98">
        <f>'Mid-term score'!E14</f>
        <v>9</v>
      </c>
      <c r="D13" s="99">
        <f>'Final score'!C14</f>
        <v>7.5</v>
      </c>
      <c r="E13" s="98">
        <f t="shared" si="0"/>
        <v>8.1</v>
      </c>
      <c r="F13" s="100" t="str">
        <f t="shared" si="1"/>
        <v>B+</v>
      </c>
    </row>
    <row r="14" spans="1:6" ht="20">
      <c r="A14" s="97">
        <v>20184312</v>
      </c>
      <c r="B14" s="109" t="s">
        <v>95</v>
      </c>
      <c r="C14" s="98">
        <f>'Mid-term score'!E15</f>
        <v>8</v>
      </c>
      <c r="D14" s="99">
        <f>'Final score'!C15</f>
        <v>7.5</v>
      </c>
      <c r="E14" s="98">
        <f t="shared" si="0"/>
        <v>7.7</v>
      </c>
      <c r="F14" s="100" t="str">
        <f t="shared" si="1"/>
        <v>B</v>
      </c>
    </row>
    <row r="15" spans="1:6" ht="20">
      <c r="A15" s="97">
        <v>20194877</v>
      </c>
      <c r="B15" s="109" t="s">
        <v>121</v>
      </c>
      <c r="C15" s="98">
        <f>'Mid-term score'!E16</f>
        <v>9</v>
      </c>
      <c r="D15" s="99">
        <f>'Final score'!C16</f>
        <v>7</v>
      </c>
      <c r="E15" s="98">
        <f t="shared" si="0"/>
        <v>7.8000000000000007</v>
      </c>
      <c r="F15" s="100" t="str">
        <f t="shared" si="1"/>
        <v>B</v>
      </c>
    </row>
    <row r="16" spans="1:6" s="42" customFormat="1" ht="20">
      <c r="A16" s="101">
        <v>20184311</v>
      </c>
      <c r="B16" s="115" t="s">
        <v>104</v>
      </c>
      <c r="C16" s="102">
        <f>'Mid-term score'!E17</f>
        <v>9</v>
      </c>
      <c r="D16" s="103">
        <f>'Final score'!C17</f>
        <v>8.5</v>
      </c>
      <c r="E16" s="102">
        <f t="shared" si="0"/>
        <v>8.6999999999999993</v>
      </c>
      <c r="F16" s="104" t="str">
        <f t="shared" si="1"/>
        <v>A</v>
      </c>
    </row>
    <row r="17" spans="1:6" s="42" customFormat="1" ht="20">
      <c r="A17" s="101">
        <v>20184318</v>
      </c>
      <c r="B17" s="115" t="s">
        <v>138</v>
      </c>
      <c r="C17" s="102">
        <f>'Mid-term score'!E18</f>
        <v>9.5</v>
      </c>
      <c r="D17" s="103">
        <f>'Final score'!C18</f>
        <v>8</v>
      </c>
      <c r="E17" s="102">
        <f t="shared" si="0"/>
        <v>8.6</v>
      </c>
      <c r="F17" s="104" t="str">
        <f t="shared" si="1"/>
        <v>A</v>
      </c>
    </row>
    <row r="18" spans="1:6" ht="20">
      <c r="A18" s="97">
        <v>20194763</v>
      </c>
      <c r="B18" s="109" t="s">
        <v>99</v>
      </c>
      <c r="C18" s="98">
        <f>'Mid-term score'!E19</f>
        <v>9</v>
      </c>
      <c r="D18" s="99">
        <f>'Final score'!C19</f>
        <v>7.5</v>
      </c>
      <c r="E18" s="98">
        <f t="shared" si="0"/>
        <v>8.1</v>
      </c>
      <c r="F18" s="100" t="str">
        <f t="shared" si="1"/>
        <v>B+</v>
      </c>
    </row>
    <row r="19" spans="1:6" ht="20">
      <c r="A19" s="97">
        <v>20184300</v>
      </c>
      <c r="B19" s="109" t="s">
        <v>134</v>
      </c>
      <c r="C19" s="98">
        <f>'Mid-term score'!E20</f>
        <v>8</v>
      </c>
      <c r="D19" s="99">
        <f>'Final score'!C20</f>
        <v>8</v>
      </c>
      <c r="E19" s="98">
        <f t="shared" si="0"/>
        <v>8</v>
      </c>
      <c r="F19" s="100" t="str">
        <f t="shared" si="1"/>
        <v>B+</v>
      </c>
    </row>
    <row r="20" spans="1:6" ht="20">
      <c r="A20" s="97">
        <v>20184319</v>
      </c>
      <c r="B20" s="109" t="s">
        <v>94</v>
      </c>
      <c r="C20" s="98">
        <f>'Mid-term score'!E21</f>
        <v>8</v>
      </c>
      <c r="D20" s="99">
        <f>'Final score'!C21</f>
        <v>6.5</v>
      </c>
      <c r="E20" s="98">
        <f t="shared" si="0"/>
        <v>7.1</v>
      </c>
      <c r="F20" s="100" t="str">
        <f t="shared" si="1"/>
        <v>B</v>
      </c>
    </row>
    <row r="21" spans="1:6" s="42" customFormat="1" ht="20">
      <c r="A21" s="101">
        <v>20194839</v>
      </c>
      <c r="B21" s="115" t="s">
        <v>115</v>
      </c>
      <c r="C21" s="102">
        <f>'Mid-term score'!E22</f>
        <v>10</v>
      </c>
      <c r="D21" s="103">
        <f>'Final score'!C22</f>
        <v>8</v>
      </c>
      <c r="E21" s="102">
        <f t="shared" si="0"/>
        <v>8.8000000000000007</v>
      </c>
      <c r="F21" s="104" t="str">
        <f t="shared" si="1"/>
        <v>A</v>
      </c>
    </row>
    <row r="22" spans="1:6" s="42" customFormat="1" ht="20">
      <c r="A22" s="101">
        <v>20184253</v>
      </c>
      <c r="B22" s="115" t="s">
        <v>96</v>
      </c>
      <c r="C22" s="102">
        <f>'Mid-term score'!E23</f>
        <v>9</v>
      </c>
      <c r="D22" s="103">
        <f>'Final score'!C23</f>
        <v>8.5</v>
      </c>
      <c r="E22" s="102">
        <f t="shared" si="0"/>
        <v>8.6999999999999993</v>
      </c>
      <c r="F22" s="104" t="str">
        <f t="shared" si="1"/>
        <v>A</v>
      </c>
    </row>
    <row r="23" spans="1:6" ht="20">
      <c r="A23" s="97">
        <v>20184284</v>
      </c>
      <c r="B23" s="109" t="s">
        <v>123</v>
      </c>
      <c r="C23" s="98">
        <f>'Mid-term score'!E24</f>
        <v>9</v>
      </c>
      <c r="D23" s="99">
        <f>'Final score'!C24</f>
        <v>8</v>
      </c>
      <c r="E23" s="98">
        <f t="shared" si="0"/>
        <v>8.4</v>
      </c>
      <c r="F23" s="100" t="str">
        <f t="shared" si="1"/>
        <v>B+</v>
      </c>
    </row>
    <row r="24" spans="1:6" ht="20">
      <c r="A24" s="97">
        <v>20184326</v>
      </c>
      <c r="B24" s="109" t="s">
        <v>125</v>
      </c>
      <c r="C24" s="98">
        <f>'Mid-term score'!E25</f>
        <v>6.5</v>
      </c>
      <c r="D24" s="99">
        <f>'Final score'!C25</f>
        <v>5.5</v>
      </c>
      <c r="E24" s="98">
        <f t="shared" si="0"/>
        <v>5.9</v>
      </c>
      <c r="F24" s="100" t="str">
        <f t="shared" si="1"/>
        <v>C</v>
      </c>
    </row>
    <row r="25" spans="1:6" s="42" customFormat="1" ht="20">
      <c r="A25" s="101">
        <v>20184306</v>
      </c>
      <c r="B25" s="115" t="s">
        <v>79</v>
      </c>
      <c r="C25" s="102">
        <f>'Mid-term score'!E26</f>
        <v>8.5</v>
      </c>
      <c r="D25" s="103">
        <f>'Final score'!C26</f>
        <v>9.5</v>
      </c>
      <c r="E25" s="102">
        <f t="shared" si="0"/>
        <v>9.1000000000000014</v>
      </c>
      <c r="F25" s="104" t="str">
        <f t="shared" si="1"/>
        <v>A</v>
      </c>
    </row>
    <row r="26" spans="1:6" ht="20">
      <c r="A26" s="97">
        <v>20180128</v>
      </c>
      <c r="B26" s="109" t="s">
        <v>295</v>
      </c>
      <c r="C26" s="98">
        <f>'Mid-term score'!E27</f>
        <v>7.5</v>
      </c>
      <c r="D26" s="99">
        <f>'Final score'!C27</f>
        <v>5.5</v>
      </c>
      <c r="E26" s="98">
        <f t="shared" si="0"/>
        <v>6.3</v>
      </c>
      <c r="F26" s="100" t="str">
        <f t="shared" si="1"/>
        <v>C</v>
      </c>
    </row>
    <row r="27" spans="1:6" ht="20">
      <c r="A27" s="97">
        <v>20184286</v>
      </c>
      <c r="B27" s="109" t="s">
        <v>132</v>
      </c>
      <c r="C27" s="98">
        <f>'Mid-term score'!E28</f>
        <v>6</v>
      </c>
      <c r="D27" s="99">
        <f>'Final score'!C28</f>
        <v>7.5</v>
      </c>
      <c r="E27" s="98">
        <f t="shared" si="0"/>
        <v>6.9</v>
      </c>
      <c r="F27" s="100" t="str">
        <f t="shared" si="1"/>
        <v>C+</v>
      </c>
    </row>
    <row r="28" spans="1:6" ht="20">
      <c r="A28" s="97">
        <v>20184297</v>
      </c>
      <c r="B28" s="109" t="s">
        <v>88</v>
      </c>
      <c r="C28" s="98">
        <f>'Mid-term score'!E29</f>
        <v>8</v>
      </c>
      <c r="D28" s="99">
        <f>'Final score'!C29</f>
        <v>7.5</v>
      </c>
      <c r="E28" s="98">
        <f t="shared" si="0"/>
        <v>7.7</v>
      </c>
      <c r="F28" s="100" t="str">
        <f t="shared" si="1"/>
        <v>B</v>
      </c>
    </row>
    <row r="29" spans="1:6" ht="20">
      <c r="A29" s="97">
        <v>20184323</v>
      </c>
      <c r="B29" s="109" t="s">
        <v>136</v>
      </c>
      <c r="C29" s="98">
        <f>'Mid-term score'!E30</f>
        <v>7</v>
      </c>
      <c r="D29" s="99">
        <f>'Final score'!C30</f>
        <v>8</v>
      </c>
      <c r="E29" s="98">
        <f t="shared" si="0"/>
        <v>7.6</v>
      </c>
      <c r="F29" s="100" t="str">
        <f t="shared" si="1"/>
        <v>B</v>
      </c>
    </row>
    <row r="30" spans="1:6" s="42" customFormat="1" ht="20">
      <c r="A30" s="101">
        <v>20184327</v>
      </c>
      <c r="B30" s="109" t="s">
        <v>73</v>
      </c>
      <c r="C30" s="102">
        <f>'Mid-term score'!E31</f>
        <v>9.5</v>
      </c>
      <c r="D30" s="103">
        <f>'Final score'!C31</f>
        <v>8</v>
      </c>
      <c r="E30" s="102">
        <f t="shared" si="0"/>
        <v>8.6</v>
      </c>
      <c r="F30" s="104" t="str">
        <f t="shared" si="1"/>
        <v>A</v>
      </c>
    </row>
    <row r="31" spans="1:6" ht="20">
      <c r="A31" s="97">
        <v>20184272</v>
      </c>
      <c r="B31" s="109" t="s">
        <v>76</v>
      </c>
      <c r="C31" s="98">
        <f>'Mid-term score'!E32</f>
        <v>8.5</v>
      </c>
      <c r="D31" s="99">
        <f>'Final score'!C32</f>
        <v>6</v>
      </c>
      <c r="E31" s="98">
        <f t="shared" si="0"/>
        <v>7</v>
      </c>
      <c r="F31" s="100" t="str">
        <f t="shared" si="1"/>
        <v>B</v>
      </c>
    </row>
    <row r="32" spans="1:6" ht="20">
      <c r="A32" s="97">
        <v>20184332</v>
      </c>
      <c r="B32" s="109" t="s">
        <v>89</v>
      </c>
      <c r="C32" s="98">
        <f>'Mid-term score'!E33</f>
        <v>8.5</v>
      </c>
      <c r="D32" s="99">
        <f>'Final score'!C33</f>
        <v>6.5</v>
      </c>
      <c r="E32" s="98">
        <f t="shared" si="0"/>
        <v>7.3000000000000007</v>
      </c>
      <c r="F32" s="100" t="str">
        <f t="shared" si="1"/>
        <v>B</v>
      </c>
    </row>
    <row r="33" spans="1:8" s="42" customFormat="1" ht="20">
      <c r="A33" s="101">
        <v>20194728</v>
      </c>
      <c r="B33" s="115" t="s">
        <v>102</v>
      </c>
      <c r="C33" s="102">
        <f>'Mid-term score'!E34</f>
        <v>9.5</v>
      </c>
      <c r="D33" s="103">
        <f>'Final score'!C34</f>
        <v>8</v>
      </c>
      <c r="E33" s="102">
        <f t="shared" si="0"/>
        <v>8.6</v>
      </c>
      <c r="F33" s="104" t="str">
        <f t="shared" si="1"/>
        <v>A</v>
      </c>
    </row>
    <row r="34" spans="1:8" ht="20">
      <c r="A34" s="97">
        <v>20194772</v>
      </c>
      <c r="B34" s="109" t="s">
        <v>126</v>
      </c>
      <c r="C34" s="98">
        <f>'Mid-term score'!E35</f>
        <v>9.5</v>
      </c>
      <c r="D34" s="99">
        <f>'Final score'!C35</f>
        <v>7.5</v>
      </c>
      <c r="E34" s="98">
        <f t="shared" si="0"/>
        <v>8.3000000000000007</v>
      </c>
      <c r="F34" s="100" t="str">
        <f t="shared" si="1"/>
        <v>B+</v>
      </c>
    </row>
    <row r="35" spans="1:8" s="42" customFormat="1" ht="20">
      <c r="A35" s="101">
        <v>20194727</v>
      </c>
      <c r="B35" s="115" t="s">
        <v>196</v>
      </c>
      <c r="C35" s="102">
        <f>'Mid-term score'!E36</f>
        <v>9.5</v>
      </c>
      <c r="D35" s="103">
        <f>'Final score'!C36</f>
        <v>8.5</v>
      </c>
      <c r="E35" s="102">
        <f t="shared" si="0"/>
        <v>8.9</v>
      </c>
      <c r="F35" s="104" t="str">
        <f t="shared" si="1"/>
        <v>A</v>
      </c>
    </row>
    <row r="36" spans="1:8" s="42" customFormat="1" ht="20">
      <c r="A36" s="101">
        <v>20194842</v>
      </c>
      <c r="B36" s="115" t="s">
        <v>84</v>
      </c>
      <c r="C36" s="102">
        <f>'Mid-term score'!E37</f>
        <v>9.5</v>
      </c>
      <c r="D36" s="103">
        <f>'Final score'!C37</f>
        <v>8.5</v>
      </c>
      <c r="E36" s="102">
        <f t="shared" si="0"/>
        <v>8.9</v>
      </c>
      <c r="F36" s="104" t="str">
        <f t="shared" si="1"/>
        <v>A</v>
      </c>
    </row>
    <row r="37" spans="1:8" ht="20">
      <c r="A37" s="97">
        <v>20184290</v>
      </c>
      <c r="B37" s="109" t="s">
        <v>340</v>
      </c>
      <c r="C37" s="98">
        <f>'Mid-term score'!E38</f>
        <v>8.5</v>
      </c>
      <c r="D37" s="99">
        <f>'Final score'!C38</f>
        <v>7</v>
      </c>
      <c r="E37" s="98">
        <f t="shared" si="0"/>
        <v>7.6000000000000005</v>
      </c>
      <c r="F37" s="100" t="str">
        <f t="shared" si="1"/>
        <v>B</v>
      </c>
    </row>
    <row r="38" spans="1:8" ht="20">
      <c r="A38" s="97">
        <v>20184277</v>
      </c>
      <c r="B38" s="109" t="s">
        <v>122</v>
      </c>
      <c r="C38" s="98">
        <f>'Mid-term score'!E39</f>
        <v>3.5</v>
      </c>
      <c r="D38" s="99">
        <f>'Final score'!C39</f>
        <v>4.5</v>
      </c>
      <c r="E38" s="98">
        <f t="shared" si="0"/>
        <v>4.0999999999999996</v>
      </c>
      <c r="F38" s="100" t="str">
        <f t="shared" si="1"/>
        <v>D</v>
      </c>
      <c r="G38" s="108" t="s">
        <v>339</v>
      </c>
      <c r="H38">
        <f>COUNTIF(F2:F38,"A")+COUNTIF(F2:F38,"A+")</f>
        <v>12</v>
      </c>
    </row>
    <row r="39" spans="1:8" ht="20">
      <c r="B39" s="110"/>
    </row>
    <row r="40" spans="1:8" ht="20">
      <c r="B40" s="110"/>
      <c r="E40" s="108"/>
    </row>
    <row r="41" spans="1:8" ht="20">
      <c r="B41" s="110"/>
      <c r="E41" s="108"/>
      <c r="F41" s="108"/>
    </row>
    <row r="42" spans="1:8" ht="20">
      <c r="B42" s="110"/>
    </row>
    <row r="43" spans="1:8" ht="20">
      <c r="B43" s="110"/>
    </row>
    <row r="44" spans="1:8" ht="20">
      <c r="B44" s="110"/>
    </row>
    <row r="45" spans="1:8" ht="20">
      <c r="B45" s="110"/>
    </row>
    <row r="46" spans="1:8" ht="20">
      <c r="B46" s="110"/>
    </row>
    <row r="47" spans="1:8" ht="20">
      <c r="B47" s="110"/>
    </row>
    <row r="48" spans="1:8" ht="20">
      <c r="B48" s="110"/>
    </row>
    <row r="49" spans="2:2" ht="20">
      <c r="B49" s="110"/>
    </row>
    <row r="50" spans="2:2" ht="20">
      <c r="B50" s="110"/>
    </row>
    <row r="51" spans="2:2" ht="20">
      <c r="B51" s="110"/>
    </row>
    <row r="52" spans="2:2" ht="20">
      <c r="B52" s="110"/>
    </row>
    <row r="53" spans="2:2" ht="20">
      <c r="B53" s="110"/>
    </row>
    <row r="54" spans="2:2" ht="20">
      <c r="B54" s="110"/>
    </row>
    <row r="55" spans="2:2" ht="20">
      <c r="B55" s="110"/>
    </row>
    <row r="56" spans="2:2" ht="20">
      <c r="B56" s="110"/>
    </row>
    <row r="57" spans="2:2" ht="20">
      <c r="B57" s="110"/>
    </row>
    <row r="58" spans="2:2" ht="20">
      <c r="B58" s="110"/>
    </row>
    <row r="59" spans="2:2" ht="20">
      <c r="B59" s="110"/>
    </row>
    <row r="60" spans="2:2" ht="20">
      <c r="B60" s="110"/>
    </row>
    <row r="61" spans="2:2" ht="20">
      <c r="B61" s="110"/>
    </row>
    <row r="62" spans="2:2" ht="20">
      <c r="B62" s="110"/>
    </row>
    <row r="63" spans="2:2" ht="20">
      <c r="B63" s="110"/>
    </row>
    <row r="64" spans="2:2" ht="20">
      <c r="B64" s="110"/>
    </row>
    <row r="65" spans="2:2" ht="20">
      <c r="B65" s="110"/>
    </row>
    <row r="66" spans="2:2" ht="20">
      <c r="B66" s="110"/>
    </row>
    <row r="67" spans="2:2" ht="20">
      <c r="B67" s="110"/>
    </row>
    <row r="68" spans="2:2" ht="20">
      <c r="B68" s="110"/>
    </row>
    <row r="69" spans="2:2" ht="20">
      <c r="B69" s="110"/>
    </row>
    <row r="70" spans="2:2" ht="20">
      <c r="B70" s="110"/>
    </row>
    <row r="71" spans="2:2" ht="20">
      <c r="B71" s="110"/>
    </row>
    <row r="72" spans="2:2" ht="20">
      <c r="B72" s="110"/>
    </row>
    <row r="73" spans="2:2" ht="20">
      <c r="B73" s="110"/>
    </row>
    <row r="74" spans="2:2" ht="20">
      <c r="B74" s="110"/>
    </row>
    <row r="75" spans="2:2" ht="20">
      <c r="B75" s="110"/>
    </row>
  </sheetData>
  <conditionalFormatting sqref="A2:A38">
    <cfRule type="expression" dxfId="17" priority="3">
      <formula>ISEVEN(ROW())</formula>
    </cfRule>
  </conditionalFormatting>
  <conditionalFormatting sqref="B39:B75">
    <cfRule type="expression" dxfId="16" priority="1">
      <formula>ISEVEN(ROW())</formula>
    </cfRule>
  </conditionalFormatting>
  <conditionalFormatting sqref="B2:B75">
    <cfRule type="expression" dxfId="15" priority="2">
      <formula>ISEVEN(ROW())</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498B0-87B3-47F0-8D86-AFA9286B51C3}">
  <dimension ref="A1:C79"/>
  <sheetViews>
    <sheetView workbookViewId="0">
      <pane xSplit="2" ySplit="2" topLeftCell="C3" activePane="bottomRight" state="frozen"/>
      <selection pane="topRight" activeCell="C1" sqref="C1"/>
      <selection pane="bottomLeft" activeCell="A3" sqref="A3"/>
      <selection pane="bottomRight" activeCell="I61" sqref="I11:I61"/>
    </sheetView>
  </sheetViews>
  <sheetFormatPr baseColWidth="10" defaultColWidth="9.1640625" defaultRowHeight="13"/>
  <cols>
    <col min="1" max="1" width="14.5" style="39"/>
    <col min="2" max="2" width="34" style="41" customWidth="1"/>
    <col min="3" max="3" width="24.5" style="43" customWidth="1"/>
    <col min="4" max="16384" width="9.1640625" style="39"/>
  </cols>
  <sheetData>
    <row r="1" spans="1:3">
      <c r="A1" s="116" t="s">
        <v>342</v>
      </c>
      <c r="B1" s="120" t="s">
        <v>70</v>
      </c>
      <c r="C1" s="118" t="s">
        <v>343</v>
      </c>
    </row>
    <row r="2" spans="1:3">
      <c r="A2" s="117"/>
      <c r="B2" s="121"/>
      <c r="C2" s="119"/>
    </row>
    <row r="3" spans="1:3" ht="18">
      <c r="A3" s="90">
        <v>20194885</v>
      </c>
      <c r="B3" s="111" t="s">
        <v>90</v>
      </c>
      <c r="C3" s="91">
        <v>7</v>
      </c>
    </row>
    <row r="4" spans="1:3" ht="18">
      <c r="A4" s="92">
        <v>20184308</v>
      </c>
      <c r="B4" s="111" t="s">
        <v>92</v>
      </c>
      <c r="C4" s="91">
        <v>5.5</v>
      </c>
    </row>
    <row r="5" spans="1:3" ht="18">
      <c r="A5" s="92">
        <v>20194750</v>
      </c>
      <c r="B5" s="111" t="s">
        <v>105</v>
      </c>
      <c r="C5" s="91">
        <v>9.5</v>
      </c>
    </row>
    <row r="6" spans="1:3" ht="18">
      <c r="A6" s="92">
        <v>20184241</v>
      </c>
      <c r="B6" s="111" t="s">
        <v>81</v>
      </c>
      <c r="C6" s="91">
        <v>8</v>
      </c>
    </row>
    <row r="7" spans="1:3" ht="18">
      <c r="A7" s="92">
        <v>20194758</v>
      </c>
      <c r="B7" s="111" t="s">
        <v>74</v>
      </c>
      <c r="C7" s="91">
        <v>9</v>
      </c>
    </row>
    <row r="8" spans="1:3" ht="18">
      <c r="A8" s="92">
        <v>20176755</v>
      </c>
      <c r="B8" s="111" t="s">
        <v>99</v>
      </c>
      <c r="C8" s="91">
        <v>6.5</v>
      </c>
    </row>
    <row r="9" spans="1:3" ht="18">
      <c r="A9" s="92">
        <v>20194764</v>
      </c>
      <c r="B9" s="111" t="s">
        <v>127</v>
      </c>
      <c r="C9" s="91">
        <v>8</v>
      </c>
    </row>
    <row r="10" spans="1:3" ht="18">
      <c r="A10" s="92">
        <v>20184266</v>
      </c>
      <c r="B10" s="111" t="s">
        <v>98</v>
      </c>
      <c r="C10" s="91">
        <v>6</v>
      </c>
    </row>
    <row r="11" spans="1:3" ht="18">
      <c r="A11" s="92">
        <v>20184305</v>
      </c>
      <c r="B11" s="111" t="s">
        <v>114</v>
      </c>
      <c r="C11" s="91">
        <v>6</v>
      </c>
    </row>
    <row r="12" spans="1:3" ht="18">
      <c r="A12" s="92">
        <v>20184275</v>
      </c>
      <c r="B12" s="111" t="s">
        <v>131</v>
      </c>
      <c r="C12" s="91">
        <v>6.5</v>
      </c>
    </row>
    <row r="13" spans="1:3" ht="18">
      <c r="A13" s="92">
        <v>20184256</v>
      </c>
      <c r="B13" s="111" t="s">
        <v>111</v>
      </c>
      <c r="C13" s="91">
        <v>6.5</v>
      </c>
    </row>
    <row r="14" spans="1:3" ht="18">
      <c r="A14" s="92">
        <v>20184330</v>
      </c>
      <c r="B14" s="111" t="s">
        <v>83</v>
      </c>
      <c r="C14" s="91">
        <v>7.5</v>
      </c>
    </row>
    <row r="15" spans="1:3" ht="18">
      <c r="A15" s="92">
        <v>20184312</v>
      </c>
      <c r="B15" s="111" t="s">
        <v>95</v>
      </c>
      <c r="C15" s="91">
        <v>7.5</v>
      </c>
    </row>
    <row r="16" spans="1:3" ht="18">
      <c r="A16" s="92">
        <v>20194877</v>
      </c>
      <c r="B16" s="111" t="s">
        <v>121</v>
      </c>
      <c r="C16" s="91">
        <v>7</v>
      </c>
    </row>
    <row r="17" spans="1:3" ht="18">
      <c r="A17" s="92">
        <v>20184311</v>
      </c>
      <c r="B17" s="111" t="s">
        <v>104</v>
      </c>
      <c r="C17" s="91">
        <v>8.5</v>
      </c>
    </row>
    <row r="18" spans="1:3" ht="18">
      <c r="A18" s="92">
        <v>20184318</v>
      </c>
      <c r="B18" s="111" t="s">
        <v>138</v>
      </c>
      <c r="C18" s="91">
        <v>8</v>
      </c>
    </row>
    <row r="19" spans="1:3" ht="18">
      <c r="A19" s="92">
        <v>20194763</v>
      </c>
      <c r="B19" s="111" t="s">
        <v>99</v>
      </c>
      <c r="C19" s="91">
        <v>7.5</v>
      </c>
    </row>
    <row r="20" spans="1:3" ht="18">
      <c r="A20" s="92">
        <v>20184300</v>
      </c>
      <c r="B20" s="111" t="s">
        <v>134</v>
      </c>
      <c r="C20" s="91">
        <v>8</v>
      </c>
    </row>
    <row r="21" spans="1:3" ht="18">
      <c r="A21" s="92">
        <v>20184319</v>
      </c>
      <c r="B21" s="111" t="s">
        <v>94</v>
      </c>
      <c r="C21" s="91">
        <v>6.5</v>
      </c>
    </row>
    <row r="22" spans="1:3" ht="18">
      <c r="A22" s="92">
        <v>20194839</v>
      </c>
      <c r="B22" s="111" t="s">
        <v>115</v>
      </c>
      <c r="C22" s="91">
        <v>8</v>
      </c>
    </row>
    <row r="23" spans="1:3" ht="18">
      <c r="A23" s="92">
        <v>20184253</v>
      </c>
      <c r="B23" s="111" t="s">
        <v>96</v>
      </c>
      <c r="C23" s="91">
        <v>8.5</v>
      </c>
    </row>
    <row r="24" spans="1:3" ht="18">
      <c r="A24" s="92">
        <v>20184284</v>
      </c>
      <c r="B24" s="111" t="s">
        <v>123</v>
      </c>
      <c r="C24" s="91">
        <v>8</v>
      </c>
    </row>
    <row r="25" spans="1:3" ht="18">
      <c r="A25" s="92">
        <v>20184326</v>
      </c>
      <c r="B25" s="111" t="s">
        <v>125</v>
      </c>
      <c r="C25" s="91">
        <v>5.5</v>
      </c>
    </row>
    <row r="26" spans="1:3" ht="18">
      <c r="A26" s="92">
        <v>20184306</v>
      </c>
      <c r="B26" s="111" t="s">
        <v>79</v>
      </c>
      <c r="C26" s="91">
        <v>9.5</v>
      </c>
    </row>
    <row r="27" spans="1:3" ht="18">
      <c r="A27" s="92">
        <v>20180128</v>
      </c>
      <c r="B27" s="111" t="s">
        <v>295</v>
      </c>
      <c r="C27" s="91">
        <v>5.5</v>
      </c>
    </row>
    <row r="28" spans="1:3" ht="18">
      <c r="A28" s="92">
        <v>20184286</v>
      </c>
      <c r="B28" s="111" t="s">
        <v>132</v>
      </c>
      <c r="C28" s="91">
        <v>7.5</v>
      </c>
    </row>
    <row r="29" spans="1:3" ht="18">
      <c r="A29" s="92">
        <v>20184297</v>
      </c>
      <c r="B29" s="111" t="s">
        <v>88</v>
      </c>
      <c r="C29" s="91">
        <v>7.5</v>
      </c>
    </row>
    <row r="30" spans="1:3" ht="18">
      <c r="A30" s="92">
        <v>20184323</v>
      </c>
      <c r="B30" s="111" t="s">
        <v>136</v>
      </c>
      <c r="C30" s="91">
        <v>8</v>
      </c>
    </row>
    <row r="31" spans="1:3" ht="18">
      <c r="A31" s="92">
        <v>20184327</v>
      </c>
      <c r="B31" s="111" t="s">
        <v>73</v>
      </c>
      <c r="C31" s="91">
        <v>8</v>
      </c>
    </row>
    <row r="32" spans="1:3" ht="18">
      <c r="A32" s="92">
        <v>20184272</v>
      </c>
      <c r="B32" s="111" t="s">
        <v>76</v>
      </c>
      <c r="C32" s="91">
        <v>6</v>
      </c>
    </row>
    <row r="33" spans="1:3" ht="18">
      <c r="A33" s="92">
        <v>20184332</v>
      </c>
      <c r="B33" s="111" t="s">
        <v>89</v>
      </c>
      <c r="C33" s="91">
        <v>6.5</v>
      </c>
    </row>
    <row r="34" spans="1:3" ht="18">
      <c r="A34" s="92">
        <v>20194728</v>
      </c>
      <c r="B34" s="111" t="s">
        <v>102</v>
      </c>
      <c r="C34" s="91">
        <v>8</v>
      </c>
    </row>
    <row r="35" spans="1:3" ht="18">
      <c r="A35" s="92">
        <v>20194772</v>
      </c>
      <c r="B35" s="111" t="s">
        <v>126</v>
      </c>
      <c r="C35" s="91">
        <v>7.5</v>
      </c>
    </row>
    <row r="36" spans="1:3" ht="18">
      <c r="A36" s="92">
        <v>20194727</v>
      </c>
      <c r="B36" s="111" t="s">
        <v>196</v>
      </c>
      <c r="C36" s="91">
        <v>8.5</v>
      </c>
    </row>
    <row r="37" spans="1:3" ht="18">
      <c r="A37" s="92">
        <v>20194842</v>
      </c>
      <c r="B37" s="111" t="s">
        <v>84</v>
      </c>
      <c r="C37" s="91">
        <v>8.5</v>
      </c>
    </row>
    <row r="38" spans="1:3" ht="18">
      <c r="A38" s="92">
        <v>20184290</v>
      </c>
      <c r="B38" s="111" t="s">
        <v>340</v>
      </c>
      <c r="C38" s="91">
        <v>7</v>
      </c>
    </row>
    <row r="39" spans="1:3" ht="18">
      <c r="A39" s="92">
        <v>20184277</v>
      </c>
      <c r="B39" s="111" t="s">
        <v>122</v>
      </c>
      <c r="C39" s="91">
        <v>4.5</v>
      </c>
    </row>
    <row r="40" spans="1:3" ht="18">
      <c r="A40" s="92">
        <v>20180180</v>
      </c>
      <c r="B40" s="111" t="s">
        <v>77</v>
      </c>
      <c r="C40" s="91">
        <v>5.5</v>
      </c>
    </row>
    <row r="41" spans="1:3" ht="18">
      <c r="A41" s="92">
        <v>20184258</v>
      </c>
      <c r="B41" s="111" t="s">
        <v>93</v>
      </c>
      <c r="C41" s="91">
        <v>6.5</v>
      </c>
    </row>
    <row r="42" spans="1:3" ht="18">
      <c r="A42" s="92">
        <v>20184269</v>
      </c>
      <c r="B42" s="111" t="s">
        <v>130</v>
      </c>
      <c r="C42" s="91">
        <v>9</v>
      </c>
    </row>
    <row r="43" spans="1:3" ht="18">
      <c r="A43" s="92">
        <v>20184276</v>
      </c>
      <c r="B43" s="111" t="s">
        <v>124</v>
      </c>
      <c r="C43" s="91">
        <v>8.5</v>
      </c>
    </row>
    <row r="44" spans="1:3" ht="18">
      <c r="A44" s="92">
        <v>20184295</v>
      </c>
      <c r="B44" s="111" t="s">
        <v>129</v>
      </c>
      <c r="C44" s="91">
        <v>6</v>
      </c>
    </row>
    <row r="45" spans="1:3" ht="18">
      <c r="A45" s="92">
        <v>20184304</v>
      </c>
      <c r="B45" s="111" t="s">
        <v>75</v>
      </c>
      <c r="C45" s="91">
        <v>5.5</v>
      </c>
    </row>
    <row r="46" spans="1:3" ht="18">
      <c r="A46" s="92">
        <v>20184316</v>
      </c>
      <c r="B46" s="111" t="s">
        <v>113</v>
      </c>
      <c r="C46" s="91">
        <v>8.5</v>
      </c>
    </row>
    <row r="47" spans="1:3" ht="18">
      <c r="A47" s="92">
        <v>20184325</v>
      </c>
      <c r="B47" s="111" t="s">
        <v>78</v>
      </c>
      <c r="C47" s="91">
        <v>7</v>
      </c>
    </row>
    <row r="48" spans="1:3" ht="18">
      <c r="A48" s="92">
        <v>20190100</v>
      </c>
      <c r="B48" s="111" t="s">
        <v>128</v>
      </c>
      <c r="C48" s="91">
        <v>7</v>
      </c>
    </row>
    <row r="49" spans="1:3" ht="18">
      <c r="A49" s="92">
        <v>20190114</v>
      </c>
      <c r="B49" s="111" t="s">
        <v>106</v>
      </c>
      <c r="C49" s="91">
        <v>6.5</v>
      </c>
    </row>
    <row r="50" spans="1:3" ht="18">
      <c r="A50" s="92">
        <v>20194738</v>
      </c>
      <c r="B50" s="111" t="s">
        <v>103</v>
      </c>
      <c r="C50" s="91">
        <v>8</v>
      </c>
    </row>
    <row r="51" spans="1:3" ht="18">
      <c r="A51" s="92">
        <v>20194744</v>
      </c>
      <c r="B51" s="111" t="s">
        <v>87</v>
      </c>
      <c r="C51" s="91">
        <v>9</v>
      </c>
    </row>
    <row r="52" spans="1:3" ht="18">
      <c r="A52" s="92">
        <v>20194749</v>
      </c>
      <c r="B52" s="111" t="s">
        <v>91</v>
      </c>
      <c r="C52" s="91">
        <v>5</v>
      </c>
    </row>
    <row r="53" spans="1:3" ht="18">
      <c r="A53" s="92">
        <v>20194752</v>
      </c>
      <c r="B53" s="111" t="s">
        <v>71</v>
      </c>
      <c r="C53" s="91">
        <v>6.5</v>
      </c>
    </row>
    <row r="54" spans="1:3" s="42" customFormat="1" ht="18">
      <c r="A54" s="93">
        <v>20194755</v>
      </c>
      <c r="B54" s="111" t="s">
        <v>118</v>
      </c>
      <c r="C54" s="94">
        <v>9.5</v>
      </c>
    </row>
    <row r="55" spans="1:3" ht="18">
      <c r="A55" s="92">
        <v>20194783</v>
      </c>
      <c r="B55" s="111" t="s">
        <v>86</v>
      </c>
      <c r="C55" s="91">
        <v>5.5</v>
      </c>
    </row>
    <row r="56" spans="1:3" ht="18">
      <c r="A56" s="92">
        <v>20194787</v>
      </c>
      <c r="B56" s="111" t="s">
        <v>120</v>
      </c>
      <c r="C56" s="91">
        <v>6.5</v>
      </c>
    </row>
    <row r="57" spans="1:3" ht="18">
      <c r="A57" s="92">
        <v>20194790</v>
      </c>
      <c r="B57" s="111" t="s">
        <v>119</v>
      </c>
      <c r="C57" s="91">
        <v>5.5</v>
      </c>
    </row>
    <row r="58" spans="1:3" ht="18">
      <c r="A58" s="92">
        <v>20194796</v>
      </c>
      <c r="B58" s="111" t="s">
        <v>108</v>
      </c>
      <c r="C58" s="91">
        <v>7</v>
      </c>
    </row>
    <row r="59" spans="1:3" ht="18">
      <c r="A59" s="92">
        <v>20194797</v>
      </c>
      <c r="B59" s="111" t="s">
        <v>116</v>
      </c>
      <c r="C59" s="91">
        <v>7.5</v>
      </c>
    </row>
    <row r="60" spans="1:3" ht="18">
      <c r="A60" s="92">
        <v>20194798</v>
      </c>
      <c r="B60" s="111" t="s">
        <v>117</v>
      </c>
      <c r="C60" s="91">
        <v>8.5</v>
      </c>
    </row>
    <row r="61" spans="1:3" ht="18">
      <c r="A61" s="92">
        <v>20194799</v>
      </c>
      <c r="B61" s="111" t="s">
        <v>100</v>
      </c>
      <c r="C61" s="91">
        <v>5</v>
      </c>
    </row>
    <row r="62" spans="1:3" ht="18">
      <c r="A62" s="92">
        <v>20194830</v>
      </c>
      <c r="B62" s="111" t="s">
        <v>109</v>
      </c>
      <c r="C62" s="91">
        <v>7</v>
      </c>
    </row>
    <row r="63" spans="1:3" ht="18">
      <c r="A63" s="92">
        <v>20194833</v>
      </c>
      <c r="B63" s="111" t="s">
        <v>110</v>
      </c>
      <c r="C63" s="91">
        <v>7</v>
      </c>
    </row>
    <row r="64" spans="1:3" ht="18">
      <c r="A64" s="92">
        <v>20194851</v>
      </c>
      <c r="B64" s="111" t="s">
        <v>135</v>
      </c>
      <c r="C64" s="91">
        <v>4.5</v>
      </c>
    </row>
    <row r="65" spans="1:3" ht="18">
      <c r="A65" s="92">
        <v>20194857</v>
      </c>
      <c r="B65" s="111" t="s">
        <v>107</v>
      </c>
      <c r="C65" s="91">
        <v>8</v>
      </c>
    </row>
    <row r="66" spans="1:3" ht="18">
      <c r="A66" s="92">
        <v>20194862</v>
      </c>
      <c r="B66" s="111" t="s">
        <v>82</v>
      </c>
      <c r="C66" s="91">
        <v>7</v>
      </c>
    </row>
    <row r="67" spans="1:3" ht="18">
      <c r="A67" s="92">
        <v>20194868</v>
      </c>
      <c r="B67" s="111" t="s">
        <v>137</v>
      </c>
      <c r="C67" s="91">
        <v>8</v>
      </c>
    </row>
    <row r="68" spans="1:3" ht="18">
      <c r="A68" s="92">
        <v>20190098</v>
      </c>
      <c r="B68" s="111" t="s">
        <v>72</v>
      </c>
      <c r="C68" s="91">
        <v>5</v>
      </c>
    </row>
    <row r="69" spans="1:3" ht="18">
      <c r="A69" s="92">
        <v>20184246</v>
      </c>
      <c r="B69" s="111" t="s">
        <v>85</v>
      </c>
      <c r="C69" s="91">
        <v>7</v>
      </c>
    </row>
    <row r="70" spans="1:3" ht="18">
      <c r="A70" s="92">
        <v>20184274</v>
      </c>
      <c r="B70" s="111" t="s">
        <v>112</v>
      </c>
      <c r="C70" s="91">
        <v>8</v>
      </c>
    </row>
    <row r="71" spans="1:3" ht="18">
      <c r="A71" s="92">
        <v>20194765</v>
      </c>
      <c r="B71" s="111" t="s">
        <v>101</v>
      </c>
      <c r="C71" s="91">
        <v>5</v>
      </c>
    </row>
    <row r="72" spans="1:3" ht="18">
      <c r="A72" s="92">
        <v>20194870</v>
      </c>
      <c r="B72" s="111" t="s">
        <v>146</v>
      </c>
      <c r="C72" s="91">
        <v>6</v>
      </c>
    </row>
    <row r="73" spans="1:3" ht="18">
      <c r="A73" s="92">
        <v>20184267</v>
      </c>
      <c r="B73" s="111" t="s">
        <v>178</v>
      </c>
      <c r="C73" s="91">
        <v>0</v>
      </c>
    </row>
    <row r="74" spans="1:3" ht="18">
      <c r="A74" s="95">
        <v>20184759</v>
      </c>
      <c r="B74" s="111" t="s">
        <v>133</v>
      </c>
      <c r="C74" s="91">
        <v>2.5</v>
      </c>
    </row>
    <row r="75" spans="1:3" ht="18">
      <c r="A75" s="95">
        <v>20184235</v>
      </c>
      <c r="B75" s="111" t="s">
        <v>80</v>
      </c>
      <c r="C75" s="91">
        <v>6.5</v>
      </c>
    </row>
    <row r="76" spans="1:3" ht="18">
      <c r="A76" s="95">
        <v>20191851</v>
      </c>
      <c r="B76" s="111" t="s">
        <v>341</v>
      </c>
      <c r="C76" s="91">
        <v>2</v>
      </c>
    </row>
    <row r="77" spans="1:3" ht="18">
      <c r="A77" s="95">
        <v>20184329</v>
      </c>
      <c r="B77" s="95"/>
      <c r="C77" s="91">
        <v>2.5</v>
      </c>
    </row>
    <row r="78" spans="1:3" ht="18">
      <c r="A78" s="95">
        <v>20184216</v>
      </c>
      <c r="B78" s="95"/>
      <c r="C78" s="91">
        <v>2.5</v>
      </c>
    </row>
    <row r="79" spans="1:3" ht="18">
      <c r="A79" s="96">
        <v>20194840</v>
      </c>
      <c r="B79" s="96"/>
      <c r="C79" s="91">
        <v>3.5</v>
      </c>
    </row>
  </sheetData>
  <mergeCells count="3">
    <mergeCell ref="A1:A2"/>
    <mergeCell ref="C1:C2"/>
    <mergeCell ref="B1:B2"/>
  </mergeCells>
  <conditionalFormatting sqref="A77:B79 A40:A76">
    <cfRule type="expression" dxfId="14" priority="9">
      <formula>ISEVEN(ROW())</formula>
    </cfRule>
  </conditionalFormatting>
  <conditionalFormatting sqref="A77:B79 A3:A76">
    <cfRule type="expression" dxfId="13" priority="10">
      <formula>ISEVEN(ROW())</formula>
    </cfRule>
  </conditionalFormatting>
  <conditionalFormatting sqref="B40:B74">
    <cfRule type="expression" dxfId="12" priority="7">
      <formula>ISEVEN(ROW())</formula>
    </cfRule>
  </conditionalFormatting>
  <conditionalFormatting sqref="B3:B74">
    <cfRule type="expression" dxfId="11" priority="8">
      <formula>ISEVEN(ROW())</formula>
    </cfRule>
  </conditionalFormatting>
  <conditionalFormatting sqref="B40:B76">
    <cfRule type="expression" dxfId="10" priority="5">
      <formula>ISEVEN(ROW())</formula>
    </cfRule>
  </conditionalFormatting>
  <conditionalFormatting sqref="B3:B76">
    <cfRule type="expression" dxfId="9" priority="6">
      <formula>ISEVEN(ROW())</formula>
    </cfRule>
  </conditionalFormatting>
  <conditionalFormatting sqref="B75:B76">
    <cfRule type="expression" dxfId="8" priority="3">
      <formula>ISEVEN(ROW())</formula>
    </cfRule>
  </conditionalFormatting>
  <conditionalFormatting sqref="B75:B76">
    <cfRule type="expression" dxfId="7" priority="4">
      <formula>ISEVEN(ROW())</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76"/>
  <sheetViews>
    <sheetView zoomScale="150" workbookViewId="0">
      <selection activeCell="B36" sqref="B36"/>
    </sheetView>
  </sheetViews>
  <sheetFormatPr baseColWidth="10" defaultColWidth="14.5" defaultRowHeight="15.75" customHeight="1"/>
  <cols>
    <col min="2" max="2" width="28.5" style="114" customWidth="1"/>
    <col min="4" max="4" width="24.1640625" style="40" customWidth="1"/>
    <col min="5" max="5" width="28.83203125" customWidth="1"/>
  </cols>
  <sheetData>
    <row r="1" spans="1:5" ht="16" customHeight="1">
      <c r="A1" s="122" t="s">
        <v>1</v>
      </c>
      <c r="B1" s="124" t="s">
        <v>70</v>
      </c>
      <c r="C1" s="122" t="s">
        <v>210</v>
      </c>
      <c r="D1" s="122" t="s">
        <v>335</v>
      </c>
      <c r="E1" s="122" t="s">
        <v>338</v>
      </c>
    </row>
    <row r="2" spans="1:5" ht="13">
      <c r="A2" s="123"/>
      <c r="B2" s="125"/>
      <c r="C2" s="123"/>
      <c r="D2" s="126"/>
      <c r="E2" s="123"/>
    </row>
    <row r="3" spans="1:5" ht="15.75" customHeight="1">
      <c r="A3" s="86">
        <v>20194885</v>
      </c>
      <c r="B3" s="113" t="s">
        <v>90</v>
      </c>
      <c r="C3" s="88">
        <v>7.86</v>
      </c>
      <c r="D3" s="87">
        <f>VLOOKUP(A3,'Mini-project'!$D$2:$H$38,5,0)</f>
        <v>8.3000000000000007</v>
      </c>
      <c r="E3" s="89">
        <f>MROUND(C3*0.5+D3*0.5,0.5)</f>
        <v>8</v>
      </c>
    </row>
    <row r="4" spans="1:5" ht="15.75" customHeight="1">
      <c r="A4" s="86">
        <v>20184308</v>
      </c>
      <c r="B4" s="113" t="s">
        <v>92</v>
      </c>
      <c r="C4" s="88">
        <v>8.52</v>
      </c>
      <c r="D4" s="87">
        <f>VLOOKUP(A4,'Mini-project'!$D$2:$H$38,5,0)</f>
        <v>5.5</v>
      </c>
      <c r="E4" s="89">
        <f t="shared" ref="E4:E67" si="0">MROUND(C4*0.5+D4*0.5,0.5)</f>
        <v>7</v>
      </c>
    </row>
    <row r="5" spans="1:5" ht="15.75" customHeight="1">
      <c r="A5" s="86">
        <v>20194750</v>
      </c>
      <c r="B5" s="113" t="s">
        <v>105</v>
      </c>
      <c r="C5" s="88">
        <v>9.11</v>
      </c>
      <c r="D5" s="87">
        <f>VLOOKUP(A5,'Mini-project'!$D$2:$H$38,5,0)</f>
        <v>9.3333333333333339</v>
      </c>
      <c r="E5" s="89">
        <f t="shared" si="0"/>
        <v>9</v>
      </c>
    </row>
    <row r="6" spans="1:5" ht="15.75" customHeight="1">
      <c r="A6" s="86">
        <v>20184241</v>
      </c>
      <c r="B6" s="113" t="s">
        <v>81</v>
      </c>
      <c r="C6" s="88">
        <v>7.68</v>
      </c>
      <c r="D6" s="87">
        <f>VLOOKUP(A6,'Mini-project'!$D$2:$H$38,5,0)</f>
        <v>7.3</v>
      </c>
      <c r="E6" s="89">
        <f t="shared" si="0"/>
        <v>7.5</v>
      </c>
    </row>
    <row r="7" spans="1:5" ht="15.75" customHeight="1">
      <c r="A7" s="86">
        <v>20194758</v>
      </c>
      <c r="B7" s="113" t="s">
        <v>74</v>
      </c>
      <c r="C7" s="88">
        <v>9.09</v>
      </c>
      <c r="D7" s="87">
        <f>VLOOKUP(A7,'Mini-project'!$D$2:$H$38,5,0)</f>
        <v>8.3000000000000007</v>
      </c>
      <c r="E7" s="89">
        <f t="shared" si="0"/>
        <v>8.5</v>
      </c>
    </row>
    <row r="8" spans="1:5" ht="15.75" customHeight="1">
      <c r="A8" s="86">
        <v>20176755</v>
      </c>
      <c r="B8" s="113" t="s">
        <v>99</v>
      </c>
      <c r="C8" s="88">
        <v>3.59</v>
      </c>
      <c r="D8" s="87">
        <f>VLOOKUP(A8,'Mini-project'!$D$2:$H$38,5,0)</f>
        <v>4.3</v>
      </c>
      <c r="E8" s="89">
        <f t="shared" si="0"/>
        <v>4</v>
      </c>
    </row>
    <row r="9" spans="1:5" ht="15.75" customHeight="1">
      <c r="A9" s="86">
        <v>20194764</v>
      </c>
      <c r="B9" s="113" t="s">
        <v>127</v>
      </c>
      <c r="C9" s="88">
        <v>9.89</v>
      </c>
      <c r="D9" s="87">
        <f>VLOOKUP(A9,'Mini-project'!$D$2:$H$38,5,0)</f>
        <v>9.3333333333333339</v>
      </c>
      <c r="E9" s="89">
        <f t="shared" si="0"/>
        <v>9.5</v>
      </c>
    </row>
    <row r="10" spans="1:5" ht="15.75" customHeight="1">
      <c r="A10" s="86">
        <v>20184266</v>
      </c>
      <c r="B10" s="113" t="s">
        <v>98</v>
      </c>
      <c r="C10" s="88">
        <v>9.43</v>
      </c>
      <c r="D10" s="87">
        <f>VLOOKUP(A10,'Mini-project'!$D$2:$H$38,5,0)</f>
        <v>8</v>
      </c>
      <c r="E10" s="89">
        <f t="shared" si="0"/>
        <v>8.5</v>
      </c>
    </row>
    <row r="11" spans="1:5" ht="15.75" customHeight="1">
      <c r="A11" s="86">
        <v>20184305</v>
      </c>
      <c r="B11" s="113" t="s">
        <v>114</v>
      </c>
      <c r="C11" s="88">
        <v>8.34</v>
      </c>
      <c r="D11" s="87">
        <f>VLOOKUP(A11,'Mini-project'!$D$2:$H$38,5,0)</f>
        <v>6.2</v>
      </c>
      <c r="E11" s="89">
        <f t="shared" si="0"/>
        <v>7.5</v>
      </c>
    </row>
    <row r="12" spans="1:5" ht="15.75" customHeight="1">
      <c r="A12" s="86">
        <v>20184275</v>
      </c>
      <c r="B12" s="113" t="s">
        <v>131</v>
      </c>
      <c r="C12" s="88">
        <v>7.23</v>
      </c>
      <c r="D12" s="87">
        <f>VLOOKUP(A12,'Mini-project'!$D$2:$H$38,5,0)</f>
        <v>5.5</v>
      </c>
      <c r="E12" s="89">
        <f t="shared" si="0"/>
        <v>6.5</v>
      </c>
    </row>
    <row r="13" spans="1:5" ht="15.75" customHeight="1">
      <c r="A13" s="86">
        <v>20184256</v>
      </c>
      <c r="B13" s="113" t="s">
        <v>111</v>
      </c>
      <c r="C13" s="88">
        <v>8.57</v>
      </c>
      <c r="D13" s="87">
        <f>VLOOKUP(A13,'Mini-project'!$D$2:$H$38,5,0)</f>
        <v>8</v>
      </c>
      <c r="E13" s="89">
        <f t="shared" si="0"/>
        <v>8.5</v>
      </c>
    </row>
    <row r="14" spans="1:5" ht="15.75" customHeight="1">
      <c r="A14" s="86">
        <v>20184330</v>
      </c>
      <c r="B14" s="113" t="s">
        <v>83</v>
      </c>
      <c r="C14" s="88">
        <v>9.27</v>
      </c>
      <c r="D14" s="87">
        <f>VLOOKUP(A14,'Mini-project'!$D$2:$H$38,5,0)</f>
        <v>8.3333333333333339</v>
      </c>
      <c r="E14" s="89">
        <f t="shared" si="0"/>
        <v>9</v>
      </c>
    </row>
    <row r="15" spans="1:5" ht="15.75" customHeight="1">
      <c r="A15" s="86">
        <v>20184312</v>
      </c>
      <c r="B15" s="113" t="s">
        <v>95</v>
      </c>
      <c r="C15" s="88">
        <v>8.6999999999999993</v>
      </c>
      <c r="D15" s="87">
        <f>VLOOKUP(A15,'Mini-project'!$D$2:$H$38,5,0)</f>
        <v>7.7</v>
      </c>
      <c r="E15" s="89">
        <f t="shared" si="0"/>
        <v>8</v>
      </c>
    </row>
    <row r="16" spans="1:5" ht="15.75" customHeight="1">
      <c r="A16" s="86">
        <v>20194877</v>
      </c>
      <c r="B16" s="113" t="s">
        <v>121</v>
      </c>
      <c r="C16" s="88">
        <v>8.91</v>
      </c>
      <c r="D16" s="87">
        <f>VLOOKUP(A16,'Mini-project'!$D$2:$H$38,5,0)</f>
        <v>9.3000000000000007</v>
      </c>
      <c r="E16" s="89">
        <f t="shared" si="0"/>
        <v>9</v>
      </c>
    </row>
    <row r="17" spans="1:5" ht="15.75" customHeight="1">
      <c r="A17" s="86">
        <v>20184311</v>
      </c>
      <c r="B17" s="113" t="s">
        <v>104</v>
      </c>
      <c r="C17" s="88">
        <v>9.25</v>
      </c>
      <c r="D17" s="87">
        <f>VLOOKUP(A17,'Mini-project'!$D$2:$H$38,5,0)</f>
        <v>8.5</v>
      </c>
      <c r="E17" s="89">
        <f t="shared" si="0"/>
        <v>9</v>
      </c>
    </row>
    <row r="18" spans="1:5" ht="15.75" customHeight="1">
      <c r="A18" s="86">
        <v>20184318</v>
      </c>
      <c r="B18" s="113" t="s">
        <v>138</v>
      </c>
      <c r="C18" s="88">
        <v>10.07</v>
      </c>
      <c r="D18" s="87">
        <f>VLOOKUP(A18,'Mini-project'!$D$2:$H$38,5,0)</f>
        <v>8.5</v>
      </c>
      <c r="E18" s="89">
        <f t="shared" si="0"/>
        <v>9.5</v>
      </c>
    </row>
    <row r="19" spans="1:5" ht="15.75" customHeight="1">
      <c r="A19" s="86">
        <v>20194763</v>
      </c>
      <c r="B19" s="113" t="s">
        <v>99</v>
      </c>
      <c r="C19" s="88">
        <v>8.8000000000000007</v>
      </c>
      <c r="D19" s="87">
        <f>VLOOKUP(A19,'Mini-project'!$D$2:$H$38,5,0)</f>
        <v>9</v>
      </c>
      <c r="E19" s="89">
        <f t="shared" si="0"/>
        <v>9</v>
      </c>
    </row>
    <row r="20" spans="1:5" ht="15.75" customHeight="1">
      <c r="A20" s="86">
        <v>20184300</v>
      </c>
      <c r="B20" s="113" t="s">
        <v>134</v>
      </c>
      <c r="C20" s="88">
        <v>8.73</v>
      </c>
      <c r="D20" s="87">
        <f>VLOOKUP(A20,'Mini-project'!$D$2:$H$38,5,0)</f>
        <v>7.5</v>
      </c>
      <c r="E20" s="89">
        <f t="shared" si="0"/>
        <v>8</v>
      </c>
    </row>
    <row r="21" spans="1:5" ht="15.75" customHeight="1">
      <c r="A21" s="86">
        <v>20184319</v>
      </c>
      <c r="B21" s="113" t="s">
        <v>94</v>
      </c>
      <c r="C21" s="88">
        <v>9.6999999999999993</v>
      </c>
      <c r="D21" s="87">
        <f>VLOOKUP(A21,'Mini-project'!$D$2:$H$38,5,0)</f>
        <v>6.666666666666667</v>
      </c>
      <c r="E21" s="89">
        <f t="shared" si="0"/>
        <v>8</v>
      </c>
    </row>
    <row r="22" spans="1:5" ht="15.75" customHeight="1">
      <c r="A22" s="86">
        <v>20194839</v>
      </c>
      <c r="B22" s="113" t="s">
        <v>115</v>
      </c>
      <c r="C22" s="88">
        <v>10.199999999999999</v>
      </c>
      <c r="D22" s="87">
        <f>VLOOKUP(A22,'Mini-project'!$D$2:$H$38,5,0)</f>
        <v>9.3000000000000007</v>
      </c>
      <c r="E22" s="89">
        <f t="shared" si="0"/>
        <v>10</v>
      </c>
    </row>
    <row r="23" spans="1:5" ht="15.75" customHeight="1">
      <c r="A23" s="86">
        <v>20184253</v>
      </c>
      <c r="B23" s="113" t="s">
        <v>96</v>
      </c>
      <c r="C23" s="88">
        <v>9.39</v>
      </c>
      <c r="D23" s="87">
        <f>VLOOKUP(A23,'Mini-project'!$D$2:$H$38,5,0)</f>
        <v>8.1666666666666661</v>
      </c>
      <c r="E23" s="89">
        <f t="shared" si="0"/>
        <v>9</v>
      </c>
    </row>
    <row r="24" spans="1:5" ht="15.75" customHeight="1">
      <c r="A24" s="86">
        <v>20184284</v>
      </c>
      <c r="B24" s="113" t="s">
        <v>123</v>
      </c>
      <c r="C24" s="88">
        <v>9.84</v>
      </c>
      <c r="D24" s="87">
        <f>VLOOKUP(A24,'Mini-project'!$D$2:$H$38,5,0)</f>
        <v>8</v>
      </c>
      <c r="E24" s="89">
        <f t="shared" si="0"/>
        <v>9</v>
      </c>
    </row>
    <row r="25" spans="1:5" ht="18">
      <c r="A25" s="86">
        <v>20184326</v>
      </c>
      <c r="B25" s="113" t="s">
        <v>125</v>
      </c>
      <c r="C25" s="88">
        <v>7.14</v>
      </c>
      <c r="D25" s="87">
        <f>VLOOKUP(A25,'Mini-project'!$D$2:$H$38,5,0)</f>
        <v>6.2</v>
      </c>
      <c r="E25" s="89">
        <f t="shared" si="0"/>
        <v>6.5</v>
      </c>
    </row>
    <row r="26" spans="1:5" ht="18">
      <c r="A26" s="86">
        <v>20184306</v>
      </c>
      <c r="B26" s="113" t="s">
        <v>79</v>
      </c>
      <c r="C26" s="88">
        <v>9.73</v>
      </c>
      <c r="D26" s="87">
        <f>VLOOKUP(A26,'Mini-project'!$D$2:$H$38,5,0)</f>
        <v>7.3</v>
      </c>
      <c r="E26" s="89">
        <f t="shared" si="0"/>
        <v>8.5</v>
      </c>
    </row>
    <row r="27" spans="1:5" ht="18">
      <c r="A27" s="86">
        <v>20180128</v>
      </c>
      <c r="B27" s="113" t="s">
        <v>295</v>
      </c>
      <c r="C27" s="88">
        <v>7.86</v>
      </c>
      <c r="D27" s="87">
        <f>VLOOKUP(A27,'Mini-project'!$D$2:$H$38,5,0)</f>
        <v>7.2</v>
      </c>
      <c r="E27" s="89">
        <f t="shared" si="0"/>
        <v>7.5</v>
      </c>
    </row>
    <row r="28" spans="1:5" ht="18">
      <c r="A28" s="86">
        <v>20184286</v>
      </c>
      <c r="B28" s="113" t="s">
        <v>132</v>
      </c>
      <c r="C28" s="88">
        <v>5.25</v>
      </c>
      <c r="D28" s="87">
        <f>VLOOKUP(A28,'Mini-project'!$D$2:$H$38,5,0)</f>
        <v>7</v>
      </c>
      <c r="E28" s="89">
        <f t="shared" si="0"/>
        <v>6</v>
      </c>
    </row>
    <row r="29" spans="1:5" ht="18">
      <c r="A29" s="86">
        <v>20184297</v>
      </c>
      <c r="B29" s="113" t="s">
        <v>88</v>
      </c>
      <c r="C29" s="88">
        <v>7.39</v>
      </c>
      <c r="D29" s="87">
        <f>VLOOKUP(A29,'Mini-project'!$D$2:$H$38,5,0)</f>
        <v>8.1666666666666679</v>
      </c>
      <c r="E29" s="89">
        <f t="shared" si="0"/>
        <v>8</v>
      </c>
    </row>
    <row r="30" spans="1:5" ht="18">
      <c r="A30" s="86">
        <v>20184323</v>
      </c>
      <c r="B30" s="113" t="s">
        <v>136</v>
      </c>
      <c r="C30" s="88">
        <v>8.07</v>
      </c>
      <c r="D30" s="87">
        <f>VLOOKUP(A30,'Mini-project'!$D$2:$H$38,5,0)</f>
        <v>5.833333333333333</v>
      </c>
      <c r="E30" s="89">
        <f t="shared" si="0"/>
        <v>7</v>
      </c>
    </row>
    <row r="31" spans="1:5" ht="18">
      <c r="A31" s="86">
        <v>20184327</v>
      </c>
      <c r="B31" s="113" t="s">
        <v>73</v>
      </c>
      <c r="C31" s="88">
        <v>9.89</v>
      </c>
      <c r="D31" s="87">
        <f>VLOOKUP(A31,'Mini-project'!$D$2:$H$38,5,0)</f>
        <v>9</v>
      </c>
      <c r="E31" s="89">
        <f t="shared" si="0"/>
        <v>9.5</v>
      </c>
    </row>
    <row r="32" spans="1:5" ht="18">
      <c r="A32" s="86">
        <v>20184272</v>
      </c>
      <c r="B32" s="113" t="s">
        <v>76</v>
      </c>
      <c r="C32" s="88">
        <v>9.36</v>
      </c>
      <c r="D32" s="87">
        <f>VLOOKUP(A32,'Mini-project'!$D$2:$H$38,5,0)</f>
        <v>7.833333333333333</v>
      </c>
      <c r="E32" s="89">
        <f t="shared" si="0"/>
        <v>8.5</v>
      </c>
    </row>
    <row r="33" spans="1:5" ht="18">
      <c r="A33" s="86">
        <v>20184332</v>
      </c>
      <c r="B33" s="113" t="s">
        <v>89</v>
      </c>
      <c r="C33" s="88">
        <v>8.89</v>
      </c>
      <c r="D33" s="87">
        <f>VLOOKUP(A33,'Mini-project'!$D$2:$H$38,5,0)</f>
        <v>7.7</v>
      </c>
      <c r="E33" s="89">
        <f t="shared" si="0"/>
        <v>8.5</v>
      </c>
    </row>
    <row r="34" spans="1:5" ht="18">
      <c r="A34" s="86">
        <v>20194728</v>
      </c>
      <c r="B34" s="113" t="s">
        <v>102</v>
      </c>
      <c r="C34" s="88">
        <v>9.9499999999999993</v>
      </c>
      <c r="D34" s="87">
        <f>VLOOKUP(A34,'Mini-project'!$D$2:$H$38,5,0)</f>
        <v>9.3000000000000007</v>
      </c>
      <c r="E34" s="89">
        <f t="shared" si="0"/>
        <v>9.5</v>
      </c>
    </row>
    <row r="35" spans="1:5" ht="18">
      <c r="A35" s="86">
        <v>20194772</v>
      </c>
      <c r="B35" s="113" t="s">
        <v>126</v>
      </c>
      <c r="C35" s="88">
        <v>9.75</v>
      </c>
      <c r="D35" s="87">
        <f>VLOOKUP(A35,'Mini-project'!$D$2:$H$38,5,0)</f>
        <v>9.3000000000000007</v>
      </c>
      <c r="E35" s="89">
        <f t="shared" si="0"/>
        <v>9.5</v>
      </c>
    </row>
    <row r="36" spans="1:5" ht="18">
      <c r="A36" s="86">
        <v>20194727</v>
      </c>
      <c r="B36" s="113" t="s">
        <v>196</v>
      </c>
      <c r="C36" s="88">
        <v>9.52</v>
      </c>
      <c r="D36" s="87">
        <f>VLOOKUP(A36,'Mini-project'!$D$2:$H$38,5,0)</f>
        <v>9.3333333333333339</v>
      </c>
      <c r="E36" s="89">
        <f t="shared" si="0"/>
        <v>9.5</v>
      </c>
    </row>
    <row r="37" spans="1:5" ht="18">
      <c r="A37" s="86">
        <v>20194842</v>
      </c>
      <c r="B37" s="113" t="s">
        <v>84</v>
      </c>
      <c r="C37" s="88">
        <v>9.25</v>
      </c>
      <c r="D37" s="87">
        <f>VLOOKUP(A37,'Mini-project'!$D$2:$H$38,5,0)</f>
        <v>9.3000000000000007</v>
      </c>
      <c r="E37" s="89">
        <f t="shared" si="0"/>
        <v>9.5</v>
      </c>
    </row>
    <row r="38" spans="1:5" ht="18">
      <c r="A38" s="86">
        <v>20184290</v>
      </c>
      <c r="B38" s="113" t="s">
        <v>340</v>
      </c>
      <c r="C38" s="88">
        <v>9.5500000000000007</v>
      </c>
      <c r="D38" s="87">
        <f>VLOOKUP(A38,'Mini-project'!$D$2:$H$38,5,0)</f>
        <v>7</v>
      </c>
      <c r="E38" s="89">
        <f t="shared" si="0"/>
        <v>8.5</v>
      </c>
    </row>
    <row r="39" spans="1:5" ht="18">
      <c r="A39" s="86">
        <v>20184277</v>
      </c>
      <c r="B39" s="113" t="s">
        <v>122</v>
      </c>
      <c r="C39" s="88">
        <v>2.36</v>
      </c>
      <c r="D39" s="87">
        <f>VLOOKUP(A39,'Mini-project'!$D$2:$H$38,5,0)</f>
        <v>4.333333333333333</v>
      </c>
      <c r="E39" s="89">
        <f t="shared" si="0"/>
        <v>3.5</v>
      </c>
    </row>
    <row r="40" spans="1:5" ht="18">
      <c r="A40" s="86">
        <v>20180180</v>
      </c>
      <c r="B40" s="113" t="s">
        <v>77</v>
      </c>
      <c r="C40" s="88">
        <v>5.0599999999999996</v>
      </c>
      <c r="D40" s="87" t="e">
        <f>VLOOKUP(A40,'Mini-project'!$D$2:$H$38,5,0)</f>
        <v>#N/A</v>
      </c>
      <c r="E40" s="89" t="e">
        <f t="shared" si="0"/>
        <v>#N/A</v>
      </c>
    </row>
    <row r="41" spans="1:5" ht="18">
      <c r="A41" s="86">
        <v>20184258</v>
      </c>
      <c r="B41" s="113" t="s">
        <v>93</v>
      </c>
      <c r="C41" s="88">
        <v>6.83</v>
      </c>
      <c r="D41" s="87" t="e">
        <f>VLOOKUP(A41,'Mini-project'!$D$2:$H$38,5,0)</f>
        <v>#N/A</v>
      </c>
      <c r="E41" s="89" t="e">
        <f t="shared" si="0"/>
        <v>#N/A</v>
      </c>
    </row>
    <row r="42" spans="1:5" ht="18">
      <c r="A42" s="86">
        <v>20184269</v>
      </c>
      <c r="B42" s="113" t="s">
        <v>130</v>
      </c>
      <c r="C42" s="88">
        <v>8.19</v>
      </c>
      <c r="D42" s="87" t="e">
        <f>VLOOKUP(A42,'Mini-project'!$D$2:$H$38,5,0)</f>
        <v>#N/A</v>
      </c>
      <c r="E42" s="89" t="e">
        <f t="shared" si="0"/>
        <v>#N/A</v>
      </c>
    </row>
    <row r="43" spans="1:5" ht="18">
      <c r="A43" s="86">
        <v>20184276</v>
      </c>
      <c r="B43" s="113" t="s">
        <v>124</v>
      </c>
      <c r="C43" s="88">
        <v>6.28</v>
      </c>
      <c r="D43" s="87" t="e">
        <f>VLOOKUP(A43,'Mini-project'!$D$2:$H$38,5,0)</f>
        <v>#N/A</v>
      </c>
      <c r="E43" s="89" t="e">
        <f t="shared" si="0"/>
        <v>#N/A</v>
      </c>
    </row>
    <row r="44" spans="1:5" ht="18">
      <c r="A44" s="86">
        <v>20184295</v>
      </c>
      <c r="B44" s="113" t="s">
        <v>129</v>
      </c>
      <c r="C44" s="88">
        <v>7.56</v>
      </c>
      <c r="D44" s="87" t="e">
        <f>VLOOKUP(A44,'Mini-project'!$D$2:$H$38,5,0)</f>
        <v>#N/A</v>
      </c>
      <c r="E44" s="89" t="e">
        <f t="shared" si="0"/>
        <v>#N/A</v>
      </c>
    </row>
    <row r="45" spans="1:5" ht="18">
      <c r="A45" s="86">
        <v>20184304</v>
      </c>
      <c r="B45" s="113" t="s">
        <v>75</v>
      </c>
      <c r="C45" s="88">
        <v>5.22</v>
      </c>
      <c r="D45" s="87" t="e">
        <f>VLOOKUP(A45,'Mini-project'!$D$2:$H$38,5,0)</f>
        <v>#N/A</v>
      </c>
      <c r="E45" s="89" t="e">
        <f t="shared" si="0"/>
        <v>#N/A</v>
      </c>
    </row>
    <row r="46" spans="1:5" ht="18">
      <c r="A46" s="86">
        <v>20184316</v>
      </c>
      <c r="B46" s="113" t="s">
        <v>113</v>
      </c>
      <c r="C46" s="88">
        <v>9.0299999999999994</v>
      </c>
      <c r="D46" s="87" t="e">
        <f>VLOOKUP(A46,'Mini-project'!$D$2:$H$38,5,0)</f>
        <v>#N/A</v>
      </c>
      <c r="E46" s="89" t="e">
        <f t="shared" si="0"/>
        <v>#N/A</v>
      </c>
    </row>
    <row r="47" spans="1:5" ht="18">
      <c r="A47" s="86">
        <v>20184325</v>
      </c>
      <c r="B47" s="113" t="s">
        <v>78</v>
      </c>
      <c r="C47" s="88">
        <v>8.25</v>
      </c>
      <c r="D47" s="87" t="e">
        <f>VLOOKUP(A47,'Mini-project'!$D$2:$H$38,5,0)</f>
        <v>#N/A</v>
      </c>
      <c r="E47" s="89" t="e">
        <f t="shared" si="0"/>
        <v>#N/A</v>
      </c>
    </row>
    <row r="48" spans="1:5" ht="18">
      <c r="A48" s="86">
        <v>20190100</v>
      </c>
      <c r="B48" s="113" t="s">
        <v>128</v>
      </c>
      <c r="C48" s="88">
        <v>7.94</v>
      </c>
      <c r="D48" s="87" t="e">
        <f>VLOOKUP(A48,'Mini-project'!$D$2:$H$38,5,0)</f>
        <v>#N/A</v>
      </c>
      <c r="E48" s="89" t="e">
        <f t="shared" si="0"/>
        <v>#N/A</v>
      </c>
    </row>
    <row r="49" spans="1:5" ht="18">
      <c r="A49" s="86">
        <v>20190114</v>
      </c>
      <c r="B49" s="113" t="s">
        <v>106</v>
      </c>
      <c r="C49" s="88">
        <v>9.2799999999999994</v>
      </c>
      <c r="D49" s="87" t="e">
        <f>VLOOKUP(A49,'Mini-project'!$D$2:$H$38,5,0)</f>
        <v>#N/A</v>
      </c>
      <c r="E49" s="89" t="e">
        <f t="shared" si="0"/>
        <v>#N/A</v>
      </c>
    </row>
    <row r="50" spans="1:5" ht="18">
      <c r="A50" s="86">
        <v>20194738</v>
      </c>
      <c r="B50" s="113" t="s">
        <v>103</v>
      </c>
      <c r="C50" s="88">
        <v>6.69</v>
      </c>
      <c r="D50" s="87" t="e">
        <f>VLOOKUP(A50,'Mini-project'!$D$2:$H$38,5,0)</f>
        <v>#N/A</v>
      </c>
      <c r="E50" s="89" t="e">
        <f t="shared" si="0"/>
        <v>#N/A</v>
      </c>
    </row>
    <row r="51" spans="1:5" ht="18">
      <c r="A51" s="86">
        <v>20194744</v>
      </c>
      <c r="B51" s="113" t="s">
        <v>87</v>
      </c>
      <c r="C51" s="88">
        <v>8.06</v>
      </c>
      <c r="D51" s="87" t="e">
        <f>VLOOKUP(A51,'Mini-project'!$D$2:$H$38,5,0)</f>
        <v>#N/A</v>
      </c>
      <c r="E51" s="89" t="e">
        <f t="shared" si="0"/>
        <v>#N/A</v>
      </c>
    </row>
    <row r="52" spans="1:5" ht="18">
      <c r="A52" s="86">
        <v>20194749</v>
      </c>
      <c r="B52" s="113" t="s">
        <v>91</v>
      </c>
      <c r="C52" s="88">
        <v>5.61</v>
      </c>
      <c r="D52" s="87" t="e">
        <f>VLOOKUP(A52,'Mini-project'!$D$2:$H$38,5,0)</f>
        <v>#N/A</v>
      </c>
      <c r="E52" s="89" t="e">
        <f t="shared" si="0"/>
        <v>#N/A</v>
      </c>
    </row>
    <row r="53" spans="1:5" ht="18">
      <c r="A53" s="86">
        <v>20194752</v>
      </c>
      <c r="B53" s="113" t="s">
        <v>71</v>
      </c>
      <c r="C53" s="88">
        <v>6.69</v>
      </c>
      <c r="D53" s="87" t="e">
        <f>VLOOKUP(A53,'Mini-project'!$D$2:$H$38,5,0)</f>
        <v>#N/A</v>
      </c>
      <c r="E53" s="89" t="e">
        <f t="shared" si="0"/>
        <v>#N/A</v>
      </c>
    </row>
    <row r="54" spans="1:5" ht="18">
      <c r="A54" s="86">
        <v>20194755</v>
      </c>
      <c r="B54" s="113" t="s">
        <v>118</v>
      </c>
      <c r="C54" s="88">
        <v>8.0299999999999994</v>
      </c>
      <c r="D54" s="87" t="e">
        <f>VLOOKUP(A54,'Mini-project'!$D$2:$H$38,5,0)</f>
        <v>#N/A</v>
      </c>
      <c r="E54" s="89" t="e">
        <f t="shared" si="0"/>
        <v>#N/A</v>
      </c>
    </row>
    <row r="55" spans="1:5" ht="18">
      <c r="A55" s="86">
        <v>20194783</v>
      </c>
      <c r="B55" s="113" t="s">
        <v>86</v>
      </c>
      <c r="C55" s="88">
        <v>8.5</v>
      </c>
      <c r="D55" s="87" t="e">
        <f>VLOOKUP(A55,'Mini-project'!$D$2:$H$38,5,0)</f>
        <v>#N/A</v>
      </c>
      <c r="E55" s="89" t="e">
        <f t="shared" si="0"/>
        <v>#N/A</v>
      </c>
    </row>
    <row r="56" spans="1:5" ht="18">
      <c r="A56" s="86">
        <v>20194787</v>
      </c>
      <c r="B56" s="113" t="s">
        <v>120</v>
      </c>
      <c r="C56" s="88">
        <v>8.14</v>
      </c>
      <c r="D56" s="87" t="e">
        <f>VLOOKUP(A56,'Mini-project'!$D$2:$H$38,5,0)</f>
        <v>#N/A</v>
      </c>
      <c r="E56" s="89" t="e">
        <f t="shared" si="0"/>
        <v>#N/A</v>
      </c>
    </row>
    <row r="57" spans="1:5" ht="18">
      <c r="A57" s="86">
        <v>20194790</v>
      </c>
      <c r="B57" s="113" t="s">
        <v>119</v>
      </c>
      <c r="C57" s="88">
        <v>4.3899999999999997</v>
      </c>
      <c r="D57" s="87" t="e">
        <f>VLOOKUP(A57,'Mini-project'!$D$2:$H$38,5,0)</f>
        <v>#N/A</v>
      </c>
      <c r="E57" s="89" t="e">
        <f t="shared" si="0"/>
        <v>#N/A</v>
      </c>
    </row>
    <row r="58" spans="1:5" ht="18">
      <c r="A58" s="86">
        <v>20194796</v>
      </c>
      <c r="B58" s="113" t="s">
        <v>108</v>
      </c>
      <c r="C58" s="88">
        <v>8.83</v>
      </c>
      <c r="D58" s="87" t="e">
        <f>VLOOKUP(A58,'Mini-project'!$D$2:$H$38,5,0)</f>
        <v>#N/A</v>
      </c>
      <c r="E58" s="89" t="e">
        <f t="shared" si="0"/>
        <v>#N/A</v>
      </c>
    </row>
    <row r="59" spans="1:5" ht="18">
      <c r="A59" s="86">
        <v>20194797</v>
      </c>
      <c r="B59" s="113" t="s">
        <v>116</v>
      </c>
      <c r="C59" s="88">
        <v>5.83</v>
      </c>
      <c r="D59" s="87" t="e">
        <f>VLOOKUP(A59,'Mini-project'!$D$2:$H$38,5,0)</f>
        <v>#N/A</v>
      </c>
      <c r="E59" s="89" t="e">
        <f t="shared" si="0"/>
        <v>#N/A</v>
      </c>
    </row>
    <row r="60" spans="1:5" ht="18">
      <c r="A60" s="86">
        <v>20194798</v>
      </c>
      <c r="B60" s="113" t="s">
        <v>117</v>
      </c>
      <c r="C60" s="88">
        <v>8.44</v>
      </c>
      <c r="D60" s="87" t="e">
        <f>VLOOKUP(A60,'Mini-project'!$D$2:$H$38,5,0)</f>
        <v>#N/A</v>
      </c>
      <c r="E60" s="89" t="e">
        <f t="shared" si="0"/>
        <v>#N/A</v>
      </c>
    </row>
    <row r="61" spans="1:5" ht="18">
      <c r="A61" s="86">
        <v>20194799</v>
      </c>
      <c r="B61" s="113" t="s">
        <v>100</v>
      </c>
      <c r="C61" s="88">
        <v>4.78</v>
      </c>
      <c r="D61" s="87" t="e">
        <f>VLOOKUP(A61,'Mini-project'!$D$2:$H$38,5,0)</f>
        <v>#N/A</v>
      </c>
      <c r="E61" s="89" t="e">
        <f t="shared" si="0"/>
        <v>#N/A</v>
      </c>
    </row>
    <row r="62" spans="1:5" ht="18">
      <c r="A62" s="86">
        <v>20194830</v>
      </c>
      <c r="B62" s="113" t="s">
        <v>109</v>
      </c>
      <c r="C62" s="88">
        <v>7.33</v>
      </c>
      <c r="D62" s="87" t="e">
        <f>VLOOKUP(A62,'Mini-project'!$D$2:$H$38,5,0)</f>
        <v>#N/A</v>
      </c>
      <c r="E62" s="89" t="e">
        <f t="shared" si="0"/>
        <v>#N/A</v>
      </c>
    </row>
    <row r="63" spans="1:5" ht="18">
      <c r="A63" s="86">
        <v>20194833</v>
      </c>
      <c r="B63" s="113" t="s">
        <v>110</v>
      </c>
      <c r="C63" s="88">
        <v>7.5</v>
      </c>
      <c r="D63" s="87" t="e">
        <f>VLOOKUP(A63,'Mini-project'!$D$2:$H$38,5,0)</f>
        <v>#N/A</v>
      </c>
      <c r="E63" s="89" t="e">
        <f t="shared" si="0"/>
        <v>#N/A</v>
      </c>
    </row>
    <row r="64" spans="1:5" ht="18">
      <c r="A64" s="86">
        <v>20194851</v>
      </c>
      <c r="B64" s="113" t="s">
        <v>135</v>
      </c>
      <c r="C64" s="88">
        <v>5.17</v>
      </c>
      <c r="D64" s="87" t="e">
        <f>VLOOKUP(A64,'Mini-project'!$D$2:$H$38,5,0)</f>
        <v>#N/A</v>
      </c>
      <c r="E64" s="89" t="e">
        <f t="shared" si="0"/>
        <v>#N/A</v>
      </c>
    </row>
    <row r="65" spans="1:5" ht="18">
      <c r="A65" s="86">
        <v>20194857</v>
      </c>
      <c r="B65" s="113" t="s">
        <v>107</v>
      </c>
      <c r="C65" s="88">
        <v>8.0299999999999994</v>
      </c>
      <c r="D65" s="87" t="e">
        <f>VLOOKUP(A65,'Mini-project'!$D$2:$H$38,5,0)</f>
        <v>#N/A</v>
      </c>
      <c r="E65" s="89" t="e">
        <f t="shared" si="0"/>
        <v>#N/A</v>
      </c>
    </row>
    <row r="66" spans="1:5" ht="18">
      <c r="A66" s="86">
        <v>20194862</v>
      </c>
      <c r="B66" s="113" t="s">
        <v>82</v>
      </c>
      <c r="C66" s="88">
        <v>7.64</v>
      </c>
      <c r="D66" s="87" t="e">
        <f>VLOOKUP(A66,'Mini-project'!$D$2:$H$38,5,0)</f>
        <v>#N/A</v>
      </c>
      <c r="E66" s="89" t="e">
        <f t="shared" si="0"/>
        <v>#N/A</v>
      </c>
    </row>
    <row r="67" spans="1:5" ht="18">
      <c r="A67" s="86">
        <v>20194868</v>
      </c>
      <c r="B67" s="113" t="s">
        <v>137</v>
      </c>
      <c r="C67" s="88">
        <v>6.17</v>
      </c>
      <c r="D67" s="87" t="e">
        <f>VLOOKUP(A67,'Mini-project'!$D$2:$H$38,5,0)</f>
        <v>#N/A</v>
      </c>
      <c r="E67" s="89" t="e">
        <f t="shared" si="0"/>
        <v>#N/A</v>
      </c>
    </row>
    <row r="68" spans="1:5" ht="18">
      <c r="A68" s="86">
        <v>20190098</v>
      </c>
      <c r="B68" s="113" t="s">
        <v>72</v>
      </c>
      <c r="C68" s="88">
        <v>6.72</v>
      </c>
      <c r="D68" s="87" t="e">
        <f>VLOOKUP(A68,'Mini-project'!$D$2:$H$38,5,0)</f>
        <v>#N/A</v>
      </c>
      <c r="E68" s="89" t="e">
        <f t="shared" ref="E68:E74" si="1">MROUND(C68*0.5+D68*0.5,0.5)</f>
        <v>#N/A</v>
      </c>
    </row>
    <row r="69" spans="1:5" ht="18">
      <c r="A69" s="86">
        <v>20184239</v>
      </c>
      <c r="B69" s="113" t="s">
        <v>85</v>
      </c>
      <c r="C69" s="88">
        <v>4</v>
      </c>
      <c r="D69" s="87" t="e">
        <f>VLOOKUP(A69,'Mini-project'!$D$2:$H$38,5,0)</f>
        <v>#N/A</v>
      </c>
      <c r="E69" s="89" t="e">
        <f t="shared" si="1"/>
        <v>#N/A</v>
      </c>
    </row>
    <row r="70" spans="1:5" ht="18">
      <c r="A70" s="86">
        <v>20184246</v>
      </c>
      <c r="B70" s="113" t="s">
        <v>112</v>
      </c>
      <c r="C70" s="88">
        <v>4.97</v>
      </c>
      <c r="D70" s="87" t="e">
        <f>VLOOKUP(A70,'Mini-project'!$D$2:$H$38,5,0)</f>
        <v>#N/A</v>
      </c>
      <c r="E70" s="89" t="e">
        <f t="shared" si="1"/>
        <v>#N/A</v>
      </c>
    </row>
    <row r="71" spans="1:5" ht="18">
      <c r="A71" s="86">
        <v>20184274</v>
      </c>
      <c r="B71" s="113" t="s">
        <v>101</v>
      </c>
      <c r="C71" s="88">
        <v>7.44</v>
      </c>
      <c r="D71" s="87" t="e">
        <f>VLOOKUP(A71,'Mini-project'!$D$2:$H$38,5,0)</f>
        <v>#N/A</v>
      </c>
      <c r="E71" s="89" t="e">
        <f t="shared" si="1"/>
        <v>#N/A</v>
      </c>
    </row>
    <row r="72" spans="1:5" ht="18">
      <c r="A72" s="86">
        <v>20194765</v>
      </c>
      <c r="B72" s="113" t="s">
        <v>146</v>
      </c>
      <c r="C72" s="88">
        <v>4.92</v>
      </c>
      <c r="D72" s="87" t="e">
        <f>VLOOKUP(A72,'Mini-project'!$D$2:$H$38,5,0)</f>
        <v>#N/A</v>
      </c>
      <c r="E72" s="89" t="e">
        <f t="shared" si="1"/>
        <v>#N/A</v>
      </c>
    </row>
    <row r="73" spans="1:5" ht="18">
      <c r="A73" s="86">
        <v>20194870</v>
      </c>
      <c r="B73" s="113" t="s">
        <v>178</v>
      </c>
      <c r="C73" s="88">
        <v>4.47</v>
      </c>
      <c r="D73" s="87" t="e">
        <f>VLOOKUP(A73,'Mini-project'!$D$2:$H$38,5,0)</f>
        <v>#N/A</v>
      </c>
      <c r="E73" s="89" t="e">
        <f t="shared" si="1"/>
        <v>#N/A</v>
      </c>
    </row>
    <row r="74" spans="1:5" ht="18">
      <c r="A74" s="86">
        <v>20184267</v>
      </c>
      <c r="B74" s="113" t="s">
        <v>133</v>
      </c>
      <c r="C74" s="88">
        <v>4.17</v>
      </c>
      <c r="D74" s="87" t="e">
        <f>VLOOKUP(A74,'Mini-project'!$D$2:$H$38,5,0)</f>
        <v>#N/A</v>
      </c>
      <c r="E74" s="89" t="e">
        <f t="shared" si="1"/>
        <v>#N/A</v>
      </c>
    </row>
    <row r="75" spans="1:5" ht="15.75" customHeight="1">
      <c r="A75" s="112">
        <v>20184239</v>
      </c>
      <c r="B75" s="113" t="s">
        <v>80</v>
      </c>
    </row>
    <row r="76" spans="1:5" ht="15.75" customHeight="1">
      <c r="A76" s="112">
        <v>20194840</v>
      </c>
      <c r="B76" s="113" t="s">
        <v>341</v>
      </c>
    </row>
  </sheetData>
  <mergeCells count="5">
    <mergeCell ref="E1:E2"/>
    <mergeCell ref="B1:B2"/>
    <mergeCell ref="A1:A2"/>
    <mergeCell ref="C1:C2"/>
    <mergeCell ref="D1:D2"/>
  </mergeCells>
  <conditionalFormatting sqref="A40:B74">
    <cfRule type="expression" dxfId="6" priority="5">
      <formula>ISEVEN(ROW())</formula>
    </cfRule>
  </conditionalFormatting>
  <conditionalFormatting sqref="A3:E74">
    <cfRule type="expression" dxfId="5" priority="6">
      <formula>ISEVEN(ROW())</formula>
    </cfRule>
  </conditionalFormatting>
  <conditionalFormatting sqref="B40:B76">
    <cfRule type="expression" dxfId="4" priority="3">
      <formula>ISEVEN(ROW())</formula>
    </cfRule>
  </conditionalFormatting>
  <conditionalFormatting sqref="B3:B76">
    <cfRule type="expression" dxfId="3" priority="4">
      <formula>ISEVEN(ROW())</formula>
    </cfRule>
  </conditionalFormatting>
  <conditionalFormatting sqref="A75:B76">
    <cfRule type="expression" dxfId="2" priority="1">
      <formula>ISEVEN(ROW())</formula>
    </cfRule>
  </conditionalFormatting>
  <conditionalFormatting sqref="A75:B76">
    <cfRule type="expression" dxfId="1" priority="2">
      <formula>ISEVEN(ROW())</formula>
    </cfRule>
  </conditionalFormatting>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191EA-8F30-BF4B-B362-4DB54E2BCE6C}">
  <dimension ref="A1:V45"/>
  <sheetViews>
    <sheetView zoomScale="157" workbookViewId="0">
      <selection activeCell="D9" sqref="D9"/>
    </sheetView>
  </sheetViews>
  <sheetFormatPr baseColWidth="10" defaultColWidth="8.83203125" defaultRowHeight="14"/>
  <cols>
    <col min="1" max="1" width="5.33203125" style="46" customWidth="1"/>
    <col min="2" max="2" width="9.5" style="46" customWidth="1"/>
    <col min="3" max="3" width="14.6640625" style="46" customWidth="1"/>
    <col min="4" max="4" width="9.1640625" style="46" bestFit="1" customWidth="1"/>
    <col min="5" max="5" width="21.6640625" style="46" customWidth="1"/>
    <col min="6" max="6" width="24.33203125" style="77" customWidth="1"/>
    <col min="7" max="7" width="11.1640625" style="78" bestFit="1" customWidth="1"/>
    <col min="8" max="8" width="15.5" style="78" customWidth="1"/>
    <col min="9" max="9" width="19.1640625" style="78" customWidth="1"/>
    <col min="10" max="10" width="7.1640625" style="78" bestFit="1" customWidth="1"/>
    <col min="11" max="11" width="4.5" style="78" bestFit="1" customWidth="1"/>
    <col min="12" max="12" width="5.83203125" style="78" bestFit="1" customWidth="1"/>
    <col min="13" max="13" width="33.5" style="80" customWidth="1"/>
    <col min="14" max="14" width="27.5" style="46" customWidth="1"/>
    <col min="15" max="15" width="18.6640625" style="46" customWidth="1"/>
    <col min="16" max="16" width="19.1640625" style="46" customWidth="1"/>
    <col min="17" max="16384" width="8.83203125" style="46"/>
  </cols>
  <sheetData>
    <row r="1" spans="1:22" ht="15">
      <c r="A1" s="44" t="s">
        <v>211</v>
      </c>
      <c r="B1" s="44" t="s">
        <v>212</v>
      </c>
      <c r="C1" s="44" t="s">
        <v>213</v>
      </c>
      <c r="D1" s="44" t="s">
        <v>1</v>
      </c>
      <c r="E1" s="44" t="s">
        <v>214</v>
      </c>
      <c r="F1" s="45"/>
      <c r="G1" s="44" t="s">
        <v>215</v>
      </c>
      <c r="H1" s="44" t="s">
        <v>216</v>
      </c>
      <c r="I1" s="44" t="s">
        <v>217</v>
      </c>
      <c r="J1" s="44" t="s">
        <v>218</v>
      </c>
      <c r="K1" s="44" t="s">
        <v>219</v>
      </c>
      <c r="L1" s="44" t="s">
        <v>220</v>
      </c>
      <c r="M1" s="45" t="s">
        <v>221</v>
      </c>
      <c r="N1" s="44" t="s">
        <v>222</v>
      </c>
      <c r="O1" s="44" t="s">
        <v>223</v>
      </c>
      <c r="P1" s="44" t="s">
        <v>224</v>
      </c>
    </row>
    <row r="2" spans="1:22" ht="45">
      <c r="A2" s="47">
        <v>1</v>
      </c>
      <c r="B2" s="47">
        <v>0.5</v>
      </c>
      <c r="C2" s="47" t="s">
        <v>225</v>
      </c>
      <c r="D2" s="48">
        <v>20194727</v>
      </c>
      <c r="E2" s="48" t="s">
        <v>196</v>
      </c>
      <c r="F2" s="49" t="s">
        <v>226</v>
      </c>
      <c r="G2" s="48">
        <v>1</v>
      </c>
      <c r="H2" s="50">
        <f t="shared" ref="H2:H38" si="0">I2+B2</f>
        <v>9.3333333333333339</v>
      </c>
      <c r="I2" s="50">
        <f>AVERAGE(J2:L2)</f>
        <v>8.8333333333333339</v>
      </c>
      <c r="J2" s="48">
        <v>9</v>
      </c>
      <c r="K2" s="48">
        <v>9</v>
      </c>
      <c r="L2" s="48">
        <v>8.5</v>
      </c>
      <c r="M2" s="49" t="s">
        <v>227</v>
      </c>
      <c r="N2" s="51" t="s">
        <v>228</v>
      </c>
      <c r="O2" s="51" t="s">
        <v>228</v>
      </c>
      <c r="P2" s="51" t="s">
        <v>229</v>
      </c>
      <c r="Q2" s="51"/>
      <c r="R2" s="51"/>
      <c r="S2" s="51"/>
      <c r="T2" s="51"/>
      <c r="U2" s="51"/>
      <c r="V2" s="51"/>
    </row>
    <row r="3" spans="1:22" ht="15">
      <c r="A3" s="47"/>
      <c r="B3" s="47">
        <v>0.5</v>
      </c>
      <c r="C3" s="47"/>
      <c r="D3" s="48">
        <v>20194839</v>
      </c>
      <c r="E3" s="48" t="s">
        <v>115</v>
      </c>
      <c r="F3" s="49" t="s">
        <v>230</v>
      </c>
      <c r="G3" s="48">
        <v>1</v>
      </c>
      <c r="H3" s="50">
        <f t="shared" si="0"/>
        <v>9.3000000000000007</v>
      </c>
      <c r="I3" s="50">
        <v>8.8000000000000007</v>
      </c>
      <c r="J3" s="48"/>
      <c r="K3" s="48"/>
      <c r="L3" s="48"/>
      <c r="M3" s="49"/>
      <c r="N3" s="51"/>
      <c r="O3" s="51"/>
      <c r="P3" s="51" t="s">
        <v>231</v>
      </c>
      <c r="Q3" s="51"/>
      <c r="R3" s="51"/>
      <c r="S3" s="51"/>
      <c r="T3" s="51"/>
      <c r="U3" s="51"/>
      <c r="V3" s="51"/>
    </row>
    <row r="4" spans="1:22" ht="15">
      <c r="A4" s="47"/>
      <c r="B4" s="47">
        <v>0.5</v>
      </c>
      <c r="C4" s="47"/>
      <c r="D4" s="48">
        <v>20194842</v>
      </c>
      <c r="E4" s="48" t="s">
        <v>84</v>
      </c>
      <c r="F4" s="49" t="s">
        <v>232</v>
      </c>
      <c r="G4" s="48">
        <v>1</v>
      </c>
      <c r="H4" s="50">
        <f t="shared" si="0"/>
        <v>9.3000000000000007</v>
      </c>
      <c r="I4" s="50">
        <v>8.8000000000000007</v>
      </c>
      <c r="J4" s="48"/>
      <c r="K4" s="48"/>
      <c r="L4" s="48"/>
      <c r="M4" s="49"/>
      <c r="N4" s="51"/>
      <c r="O4" s="51"/>
      <c r="P4" s="51" t="s">
        <v>233</v>
      </c>
      <c r="Q4" s="51"/>
      <c r="R4" s="51"/>
      <c r="S4" s="51"/>
      <c r="T4" s="51"/>
      <c r="U4" s="51"/>
      <c r="V4" s="51"/>
    </row>
    <row r="5" spans="1:22" ht="15">
      <c r="A5" s="52">
        <v>2</v>
      </c>
      <c r="B5" s="47">
        <v>0</v>
      </c>
      <c r="C5" s="52" t="s">
        <v>234</v>
      </c>
      <c r="D5" s="53">
        <v>20184272</v>
      </c>
      <c r="E5" s="53" t="s">
        <v>76</v>
      </c>
      <c r="F5" s="54" t="s">
        <v>235</v>
      </c>
      <c r="G5" s="53">
        <v>1</v>
      </c>
      <c r="H5" s="50">
        <f t="shared" si="0"/>
        <v>7.833333333333333</v>
      </c>
      <c r="I5" s="50">
        <f>AVERAGE(J5:L5)</f>
        <v>7.833333333333333</v>
      </c>
      <c r="J5" s="53">
        <v>8</v>
      </c>
      <c r="K5" s="53">
        <v>8</v>
      </c>
      <c r="L5" s="53">
        <v>7.5</v>
      </c>
      <c r="M5" s="54" t="s">
        <v>236</v>
      </c>
      <c r="N5" s="55" t="s">
        <v>228</v>
      </c>
      <c r="O5" s="55" t="s">
        <v>228</v>
      </c>
      <c r="P5" s="55" t="s">
        <v>237</v>
      </c>
      <c r="Q5" s="55"/>
      <c r="R5" s="55"/>
      <c r="S5" s="55"/>
      <c r="T5" s="55"/>
      <c r="U5" s="55"/>
      <c r="V5" s="55"/>
    </row>
    <row r="6" spans="1:22" ht="15" customHeight="1">
      <c r="A6" s="52"/>
      <c r="B6" s="47">
        <v>0</v>
      </c>
      <c r="C6" s="52"/>
      <c r="D6" s="53">
        <v>20184306</v>
      </c>
      <c r="E6" s="53" t="s">
        <v>79</v>
      </c>
      <c r="F6" s="54" t="s">
        <v>238</v>
      </c>
      <c r="G6" s="53">
        <v>12</v>
      </c>
      <c r="H6" s="50">
        <f t="shared" si="0"/>
        <v>7.3</v>
      </c>
      <c r="I6" s="56">
        <v>7.3</v>
      </c>
      <c r="J6" s="53"/>
      <c r="K6" s="53"/>
      <c r="L6" s="53"/>
      <c r="M6" s="54" t="s">
        <v>239</v>
      </c>
      <c r="N6" s="55"/>
      <c r="O6" s="55"/>
      <c r="P6" s="55" t="s">
        <v>240</v>
      </c>
      <c r="Q6" s="55"/>
      <c r="R6" s="55"/>
      <c r="S6" s="55"/>
      <c r="T6" s="55"/>
      <c r="U6" s="55"/>
      <c r="V6" s="55"/>
    </row>
    <row r="7" spans="1:22" ht="30">
      <c r="A7" s="52"/>
      <c r="B7" s="47">
        <v>0</v>
      </c>
      <c r="C7" s="52"/>
      <c r="D7" s="53">
        <v>20184241</v>
      </c>
      <c r="E7" s="53" t="s">
        <v>81</v>
      </c>
      <c r="F7" s="54" t="s">
        <v>241</v>
      </c>
      <c r="G7" s="53">
        <v>12</v>
      </c>
      <c r="H7" s="50">
        <f t="shared" si="0"/>
        <v>7.3</v>
      </c>
      <c r="I7" s="56">
        <v>7.3</v>
      </c>
      <c r="J7" s="53"/>
      <c r="K7" s="53"/>
      <c r="L7" s="53"/>
      <c r="M7" s="54" t="s">
        <v>242</v>
      </c>
      <c r="N7" s="55"/>
      <c r="O7" s="55"/>
      <c r="P7" s="55" t="s">
        <v>243</v>
      </c>
      <c r="Q7" s="55"/>
      <c r="R7" s="55"/>
      <c r="S7" s="55"/>
      <c r="T7" s="55"/>
      <c r="U7" s="55"/>
      <c r="V7" s="55"/>
    </row>
    <row r="8" spans="1:22" ht="30">
      <c r="A8" s="47">
        <v>3</v>
      </c>
      <c r="B8" s="47">
        <v>1</v>
      </c>
      <c r="C8" s="57" t="s">
        <v>244</v>
      </c>
      <c r="D8" s="49">
        <v>20194764</v>
      </c>
      <c r="E8" s="49" t="s">
        <v>127</v>
      </c>
      <c r="F8" s="49" t="s">
        <v>245</v>
      </c>
      <c r="G8" s="49">
        <v>1</v>
      </c>
      <c r="H8" s="50">
        <f t="shared" si="0"/>
        <v>9.3333333333333339</v>
      </c>
      <c r="I8" s="50">
        <f>AVERAGE(J8:L8)</f>
        <v>8.3333333333333339</v>
      </c>
      <c r="J8" s="49">
        <v>8.5</v>
      </c>
      <c r="K8" s="49">
        <v>8.5</v>
      </c>
      <c r="L8" s="49">
        <v>8</v>
      </c>
      <c r="M8" s="49" t="s">
        <v>246</v>
      </c>
      <c r="N8" s="51" t="s">
        <v>228</v>
      </c>
      <c r="O8" s="51" t="s">
        <v>228</v>
      </c>
      <c r="P8" s="51" t="s">
        <v>247</v>
      </c>
      <c r="Q8" s="51"/>
      <c r="R8" s="51"/>
      <c r="S8" s="51"/>
      <c r="T8" s="51"/>
      <c r="U8" s="51"/>
      <c r="V8" s="51"/>
    </row>
    <row r="9" spans="1:22" ht="30">
      <c r="A9" s="47"/>
      <c r="B9" s="47">
        <v>1</v>
      </c>
      <c r="C9" s="47" t="s">
        <v>248</v>
      </c>
      <c r="D9" s="48">
        <v>20194772</v>
      </c>
      <c r="E9" s="48" t="s">
        <v>126</v>
      </c>
      <c r="F9" s="49" t="s">
        <v>249</v>
      </c>
      <c r="G9" s="48">
        <v>1</v>
      </c>
      <c r="H9" s="50">
        <f t="shared" si="0"/>
        <v>9.3000000000000007</v>
      </c>
      <c r="I9" s="50">
        <v>8.3000000000000007</v>
      </c>
      <c r="J9" s="48"/>
      <c r="K9" s="48"/>
      <c r="L9" s="48"/>
      <c r="M9" s="49" t="s">
        <v>250</v>
      </c>
      <c r="N9" s="51"/>
      <c r="O9" s="51"/>
      <c r="P9" s="51" t="s">
        <v>251</v>
      </c>
      <c r="Q9" s="51"/>
      <c r="R9" s="51"/>
      <c r="S9" s="51"/>
      <c r="T9" s="51"/>
      <c r="U9" s="51"/>
      <c r="V9" s="51"/>
    </row>
    <row r="10" spans="1:22" ht="15">
      <c r="A10" s="47"/>
      <c r="B10" s="47">
        <v>1</v>
      </c>
      <c r="C10" s="47"/>
      <c r="D10" s="48">
        <v>20194877</v>
      </c>
      <c r="E10" s="48" t="s">
        <v>121</v>
      </c>
      <c r="F10" s="49" t="s">
        <v>252</v>
      </c>
      <c r="G10" s="48">
        <v>1</v>
      </c>
      <c r="H10" s="50">
        <f t="shared" si="0"/>
        <v>9.3000000000000007</v>
      </c>
      <c r="I10" s="50">
        <v>8.3000000000000007</v>
      </c>
      <c r="J10" s="48"/>
      <c r="K10" s="48"/>
      <c r="L10" s="48"/>
      <c r="M10" s="49" t="s">
        <v>253</v>
      </c>
      <c r="N10" s="51"/>
      <c r="O10" s="51"/>
      <c r="P10" s="51" t="s">
        <v>254</v>
      </c>
      <c r="Q10" s="51"/>
      <c r="R10" s="51"/>
      <c r="S10" s="51"/>
      <c r="T10" s="51"/>
      <c r="U10" s="51"/>
      <c r="V10" s="51"/>
    </row>
    <row r="11" spans="1:22" ht="30">
      <c r="A11" s="52">
        <v>4</v>
      </c>
      <c r="B11" s="47">
        <v>0.5</v>
      </c>
      <c r="C11" s="52" t="s">
        <v>255</v>
      </c>
      <c r="D11" s="53">
        <v>20184300</v>
      </c>
      <c r="E11" s="53" t="s">
        <v>134</v>
      </c>
      <c r="F11" s="54" t="s">
        <v>256</v>
      </c>
      <c r="G11" s="53">
        <v>123</v>
      </c>
      <c r="H11" s="50">
        <f t="shared" si="0"/>
        <v>7.5</v>
      </c>
      <c r="I11" s="50">
        <v>7</v>
      </c>
      <c r="J11" s="53"/>
      <c r="K11" s="53"/>
      <c r="L11" s="53"/>
      <c r="M11" s="54" t="s">
        <v>257</v>
      </c>
      <c r="N11" s="55" t="s">
        <v>258</v>
      </c>
      <c r="O11" s="55" t="s">
        <v>228</v>
      </c>
      <c r="P11" s="55" t="s">
        <v>259</v>
      </c>
      <c r="Q11" s="55"/>
      <c r="R11" s="55"/>
      <c r="S11" s="55"/>
      <c r="T11" s="55"/>
      <c r="U11" s="55"/>
      <c r="V11" s="55"/>
    </row>
    <row r="12" spans="1:22" ht="15">
      <c r="A12" s="52"/>
      <c r="B12" s="47">
        <v>0.5</v>
      </c>
      <c r="C12" s="52"/>
      <c r="D12" s="53">
        <v>20184297</v>
      </c>
      <c r="E12" s="53" t="s">
        <v>88</v>
      </c>
      <c r="F12" s="54" t="s">
        <v>260</v>
      </c>
      <c r="G12" s="53">
        <v>1</v>
      </c>
      <c r="H12" s="50">
        <f t="shared" si="0"/>
        <v>8.1666666666666679</v>
      </c>
      <c r="I12" s="50">
        <f>AVERAGE(J12:L12)</f>
        <v>7.666666666666667</v>
      </c>
      <c r="J12" s="53">
        <v>8</v>
      </c>
      <c r="K12" s="53">
        <v>7.5</v>
      </c>
      <c r="L12" s="53">
        <v>7.5</v>
      </c>
      <c r="M12" s="54" t="s">
        <v>261</v>
      </c>
      <c r="N12" s="55"/>
      <c r="O12" s="55"/>
      <c r="P12" s="55" t="s">
        <v>262</v>
      </c>
      <c r="Q12" s="55"/>
      <c r="R12" s="55"/>
      <c r="S12" s="55"/>
      <c r="T12" s="55"/>
      <c r="U12" s="55"/>
      <c r="V12" s="55"/>
    </row>
    <row r="13" spans="1:22" ht="15">
      <c r="A13" s="52"/>
      <c r="B13" s="47">
        <v>0.5</v>
      </c>
      <c r="C13" s="52"/>
      <c r="D13" s="53">
        <v>20184332</v>
      </c>
      <c r="E13" s="53" t="s">
        <v>89</v>
      </c>
      <c r="F13" s="54" t="s">
        <v>263</v>
      </c>
      <c r="G13" s="53">
        <v>12</v>
      </c>
      <c r="H13" s="50">
        <f t="shared" si="0"/>
        <v>7.7</v>
      </c>
      <c r="I13" s="56">
        <v>7.2</v>
      </c>
      <c r="J13" s="53"/>
      <c r="K13" s="53"/>
      <c r="L13" s="53"/>
      <c r="M13" s="54"/>
      <c r="N13" s="55"/>
      <c r="O13" s="55"/>
      <c r="P13" s="55" t="s">
        <v>264</v>
      </c>
      <c r="Q13" s="55"/>
      <c r="R13" s="55"/>
      <c r="S13" s="55"/>
      <c r="T13" s="55"/>
      <c r="U13" s="55"/>
      <c r="V13" s="55"/>
    </row>
    <row r="14" spans="1:22" ht="15">
      <c r="A14" s="47">
        <v>5</v>
      </c>
      <c r="B14" s="47">
        <v>0</v>
      </c>
      <c r="C14" s="47" t="s">
        <v>265</v>
      </c>
      <c r="D14" s="48">
        <v>20184311</v>
      </c>
      <c r="E14" s="48" t="s">
        <v>104</v>
      </c>
      <c r="F14" s="49" t="s">
        <v>266</v>
      </c>
      <c r="G14" s="48">
        <v>12</v>
      </c>
      <c r="H14" s="50">
        <f t="shared" si="0"/>
        <v>8.5</v>
      </c>
      <c r="I14" s="50">
        <v>8.5</v>
      </c>
      <c r="J14" s="48"/>
      <c r="K14" s="48"/>
      <c r="L14" s="48"/>
      <c r="M14" s="49" t="s">
        <v>267</v>
      </c>
      <c r="N14" s="51" t="s">
        <v>228</v>
      </c>
      <c r="O14" s="51" t="s">
        <v>228</v>
      </c>
      <c r="P14" s="51" t="s">
        <v>228</v>
      </c>
      <c r="Q14" s="51"/>
      <c r="R14" s="51"/>
      <c r="S14" s="51"/>
      <c r="T14" s="51"/>
      <c r="U14" s="51"/>
      <c r="V14" s="51"/>
    </row>
    <row r="15" spans="1:22" ht="32" customHeight="1">
      <c r="A15" s="47"/>
      <c r="B15" s="47">
        <v>0</v>
      </c>
      <c r="C15" s="47"/>
      <c r="D15" s="48">
        <v>20184318</v>
      </c>
      <c r="E15" s="48" t="s">
        <v>138</v>
      </c>
      <c r="F15" s="49" t="s">
        <v>268</v>
      </c>
      <c r="G15" s="48">
        <v>12</v>
      </c>
      <c r="H15" s="50">
        <f t="shared" si="0"/>
        <v>8.5</v>
      </c>
      <c r="I15" s="50">
        <v>8.5</v>
      </c>
      <c r="J15" s="48"/>
      <c r="K15" s="48"/>
      <c r="L15" s="48"/>
      <c r="M15" s="49"/>
      <c r="N15" s="51"/>
      <c r="O15" s="51"/>
      <c r="P15" s="51"/>
      <c r="Q15" s="51"/>
      <c r="R15" s="51"/>
      <c r="S15" s="51"/>
      <c r="T15" s="51"/>
      <c r="U15" s="51"/>
      <c r="V15" s="51"/>
    </row>
    <row r="16" spans="1:22" ht="30">
      <c r="A16" s="47"/>
      <c r="B16" s="47">
        <v>0</v>
      </c>
      <c r="C16" s="47"/>
      <c r="D16" s="48">
        <v>20184327</v>
      </c>
      <c r="E16" s="48" t="s">
        <v>73</v>
      </c>
      <c r="F16" s="49" t="s">
        <v>269</v>
      </c>
      <c r="G16" s="48">
        <v>1</v>
      </c>
      <c r="H16" s="50">
        <f t="shared" si="0"/>
        <v>9</v>
      </c>
      <c r="I16" s="50">
        <f>AVERAGE(J16:L16)</f>
        <v>9</v>
      </c>
      <c r="J16" s="48">
        <v>9</v>
      </c>
      <c r="K16" s="48">
        <v>9</v>
      </c>
      <c r="L16" s="48">
        <v>9</v>
      </c>
      <c r="M16" s="49" t="s">
        <v>270</v>
      </c>
      <c r="N16" s="51"/>
      <c r="O16" s="51"/>
      <c r="P16" s="51" t="s">
        <v>271</v>
      </c>
      <c r="Q16" s="51"/>
      <c r="R16" s="51"/>
      <c r="S16" s="51"/>
      <c r="T16" s="51"/>
      <c r="U16" s="51"/>
      <c r="V16" s="51"/>
    </row>
    <row r="17" spans="1:22" ht="15">
      <c r="A17" s="52">
        <v>6</v>
      </c>
      <c r="B17" s="47">
        <v>0</v>
      </c>
      <c r="C17" s="52" t="s">
        <v>265</v>
      </c>
      <c r="D17" s="53">
        <v>20184330</v>
      </c>
      <c r="E17" s="53" t="s">
        <v>83</v>
      </c>
      <c r="F17" s="54" t="s">
        <v>272</v>
      </c>
      <c r="G17" s="53">
        <v>1</v>
      </c>
      <c r="H17" s="50">
        <f t="shared" si="0"/>
        <v>8.3333333333333339</v>
      </c>
      <c r="I17" s="50">
        <f>AVERAGE(J17:L17)</f>
        <v>8.3333333333333339</v>
      </c>
      <c r="J17" s="53">
        <v>9</v>
      </c>
      <c r="K17" s="53">
        <v>8</v>
      </c>
      <c r="L17" s="53">
        <v>8</v>
      </c>
      <c r="M17" s="54" t="s">
        <v>273</v>
      </c>
      <c r="N17" s="55" t="s">
        <v>274</v>
      </c>
      <c r="O17" s="55" t="s">
        <v>228</v>
      </c>
      <c r="P17" s="55" t="s">
        <v>275</v>
      </c>
      <c r="Q17" s="55"/>
      <c r="R17" s="55"/>
      <c r="S17" s="55"/>
      <c r="T17" s="55"/>
      <c r="U17" s="55"/>
      <c r="V17" s="55"/>
    </row>
    <row r="18" spans="1:22" ht="48" customHeight="1">
      <c r="A18" s="52"/>
      <c r="B18" s="47">
        <v>0</v>
      </c>
      <c r="C18" s="52"/>
      <c r="D18" s="53">
        <v>20184266</v>
      </c>
      <c r="E18" s="53" t="s">
        <v>98</v>
      </c>
      <c r="F18" s="54" t="s">
        <v>276</v>
      </c>
      <c r="G18" s="53"/>
      <c r="H18" s="50">
        <f t="shared" si="0"/>
        <v>8</v>
      </c>
      <c r="I18" s="56">
        <v>8</v>
      </c>
      <c r="J18" s="53"/>
      <c r="K18" s="53"/>
      <c r="L18" s="53"/>
      <c r="M18" s="54" t="s">
        <v>277</v>
      </c>
      <c r="N18" s="55"/>
      <c r="O18" s="55"/>
      <c r="P18" s="55" t="s">
        <v>271</v>
      </c>
      <c r="Q18" s="55"/>
      <c r="R18" s="55"/>
      <c r="S18" s="55"/>
      <c r="T18" s="55"/>
      <c r="U18" s="55"/>
      <c r="V18" s="55"/>
    </row>
    <row r="19" spans="1:22" ht="15">
      <c r="A19" s="52"/>
      <c r="B19" s="47">
        <v>0</v>
      </c>
      <c r="C19" s="52"/>
      <c r="D19" s="53">
        <v>20184256</v>
      </c>
      <c r="E19" s="53" t="s">
        <v>111</v>
      </c>
      <c r="F19" s="54" t="s">
        <v>278</v>
      </c>
      <c r="G19" s="53"/>
      <c r="H19" s="50">
        <f t="shared" si="0"/>
        <v>8</v>
      </c>
      <c r="I19" s="56">
        <v>8</v>
      </c>
      <c r="J19" s="53"/>
      <c r="K19" s="53"/>
      <c r="L19" s="53"/>
      <c r="M19" s="54"/>
      <c r="N19" s="55"/>
      <c r="O19" s="55"/>
      <c r="P19" s="55" t="s">
        <v>279</v>
      </c>
      <c r="Q19" s="55"/>
      <c r="R19" s="55"/>
      <c r="S19" s="55"/>
      <c r="T19" s="55"/>
      <c r="U19" s="55"/>
      <c r="V19" s="55"/>
    </row>
    <row r="20" spans="1:22" ht="45">
      <c r="A20" s="47">
        <v>7</v>
      </c>
      <c r="B20" s="47">
        <v>0.5</v>
      </c>
      <c r="C20" s="47" t="s">
        <v>255</v>
      </c>
      <c r="D20" s="48">
        <v>20184323</v>
      </c>
      <c r="E20" s="48" t="s">
        <v>136</v>
      </c>
      <c r="F20" s="49" t="s">
        <v>280</v>
      </c>
      <c r="G20" s="48"/>
      <c r="H20" s="50">
        <f t="shared" si="0"/>
        <v>5.833333333333333</v>
      </c>
      <c r="I20" s="50">
        <f>AVERAGE(J20:L20)</f>
        <v>5.333333333333333</v>
      </c>
      <c r="J20" s="48">
        <v>6</v>
      </c>
      <c r="K20" s="48">
        <v>5</v>
      </c>
      <c r="L20" s="48">
        <v>5</v>
      </c>
      <c r="M20" s="49" t="s">
        <v>281</v>
      </c>
      <c r="N20" s="51" t="s">
        <v>282</v>
      </c>
      <c r="O20" s="51" t="s">
        <v>228</v>
      </c>
      <c r="P20" s="51" t="s">
        <v>283</v>
      </c>
      <c r="Q20" s="51"/>
      <c r="R20" s="51"/>
      <c r="S20" s="51"/>
      <c r="T20" s="51"/>
      <c r="U20" s="51"/>
      <c r="V20" s="51"/>
    </row>
    <row r="21" spans="1:22" ht="75">
      <c r="A21" s="47"/>
      <c r="B21" s="47">
        <v>0.5</v>
      </c>
      <c r="C21" s="47"/>
      <c r="D21" s="48">
        <v>20184308</v>
      </c>
      <c r="E21" s="48" t="s">
        <v>92</v>
      </c>
      <c r="F21" s="54" t="s">
        <v>284</v>
      </c>
      <c r="G21" s="48"/>
      <c r="H21" s="50">
        <f t="shared" si="0"/>
        <v>5.5</v>
      </c>
      <c r="I21" s="50">
        <v>5</v>
      </c>
      <c r="J21" s="48"/>
      <c r="K21" s="48"/>
      <c r="L21" s="48"/>
      <c r="M21" s="49" t="s">
        <v>285</v>
      </c>
      <c r="N21" s="51"/>
      <c r="O21" s="51"/>
      <c r="P21" s="51"/>
      <c r="Q21" s="51"/>
      <c r="R21" s="51"/>
      <c r="S21" s="51"/>
      <c r="T21" s="51"/>
      <c r="U21" s="51"/>
      <c r="V21" s="51"/>
    </row>
    <row r="22" spans="1:22" ht="30">
      <c r="A22" s="47"/>
      <c r="B22" s="47">
        <v>0.5</v>
      </c>
      <c r="C22" s="47"/>
      <c r="D22" s="48">
        <v>20184275</v>
      </c>
      <c r="E22" s="48" t="s">
        <v>131</v>
      </c>
      <c r="F22" s="49" t="s">
        <v>286</v>
      </c>
      <c r="G22" s="48"/>
      <c r="H22" s="50">
        <f t="shared" si="0"/>
        <v>5.5</v>
      </c>
      <c r="I22" s="50">
        <v>5</v>
      </c>
      <c r="J22" s="48"/>
      <c r="K22" s="48"/>
      <c r="L22" s="48"/>
      <c r="M22" s="49" t="s">
        <v>287</v>
      </c>
      <c r="N22" s="51"/>
      <c r="O22" s="51"/>
      <c r="P22" s="48" t="s">
        <v>288</v>
      </c>
      <c r="Q22" s="51"/>
      <c r="R22" s="51"/>
      <c r="S22" s="51"/>
      <c r="T22" s="51"/>
      <c r="U22" s="51"/>
      <c r="V22" s="51"/>
    </row>
    <row r="23" spans="1:22" ht="45">
      <c r="A23" s="52">
        <v>8</v>
      </c>
      <c r="B23" s="47">
        <v>0</v>
      </c>
      <c r="C23" s="52" t="s">
        <v>289</v>
      </c>
      <c r="D23" s="53">
        <v>20184312</v>
      </c>
      <c r="E23" s="53" t="s">
        <v>95</v>
      </c>
      <c r="F23" s="54" t="s">
        <v>290</v>
      </c>
      <c r="G23" s="53">
        <v>12</v>
      </c>
      <c r="H23" s="50">
        <f t="shared" si="0"/>
        <v>7.7</v>
      </c>
      <c r="I23" s="56">
        <v>7.7</v>
      </c>
      <c r="J23" s="53"/>
      <c r="K23" s="53"/>
      <c r="L23" s="53"/>
      <c r="M23" s="54" t="s">
        <v>291</v>
      </c>
      <c r="N23" s="55" t="s">
        <v>282</v>
      </c>
      <c r="O23" s="55" t="s">
        <v>228</v>
      </c>
      <c r="P23" s="55" t="s">
        <v>292</v>
      </c>
      <c r="Q23" s="55"/>
      <c r="R23" s="55"/>
      <c r="S23" s="55"/>
      <c r="T23" s="55"/>
      <c r="U23" s="55"/>
      <c r="V23" s="55"/>
    </row>
    <row r="24" spans="1:22" ht="45">
      <c r="A24" s="52"/>
      <c r="B24" s="47">
        <v>0</v>
      </c>
      <c r="C24" s="52"/>
      <c r="D24" s="53">
        <v>20184253</v>
      </c>
      <c r="E24" s="53" t="s">
        <v>96</v>
      </c>
      <c r="F24" s="54" t="s">
        <v>293</v>
      </c>
      <c r="G24" s="53">
        <v>1</v>
      </c>
      <c r="H24" s="50">
        <f t="shared" si="0"/>
        <v>8.1666666666666661</v>
      </c>
      <c r="I24" s="50">
        <f>AVERAGE(J24:L24)</f>
        <v>8.1666666666666661</v>
      </c>
      <c r="J24" s="53">
        <v>8.5</v>
      </c>
      <c r="K24" s="53">
        <v>8.5</v>
      </c>
      <c r="L24" s="53">
        <v>7.5</v>
      </c>
      <c r="M24" s="54" t="s">
        <v>294</v>
      </c>
      <c r="N24" s="55"/>
      <c r="O24" s="55"/>
      <c r="P24" s="55"/>
      <c r="Q24" s="55"/>
      <c r="R24" s="55"/>
      <c r="S24" s="55"/>
      <c r="T24" s="55"/>
      <c r="U24" s="55"/>
      <c r="V24" s="55"/>
    </row>
    <row r="25" spans="1:22" ht="45">
      <c r="A25" s="52"/>
      <c r="B25" s="47">
        <v>0</v>
      </c>
      <c r="C25" s="52"/>
      <c r="D25" s="53">
        <v>20180128</v>
      </c>
      <c r="E25" s="53" t="s">
        <v>295</v>
      </c>
      <c r="F25" s="54" t="s">
        <v>296</v>
      </c>
      <c r="G25" s="53">
        <v>2</v>
      </c>
      <c r="H25" s="50">
        <f t="shared" si="0"/>
        <v>7.2</v>
      </c>
      <c r="I25" s="56">
        <v>7.2</v>
      </c>
      <c r="J25" s="53"/>
      <c r="K25" s="53"/>
      <c r="L25" s="53"/>
      <c r="M25" s="54" t="s">
        <v>297</v>
      </c>
      <c r="N25" s="55"/>
      <c r="O25" s="55"/>
      <c r="P25" s="55" t="s">
        <v>298</v>
      </c>
      <c r="Q25" s="55"/>
      <c r="R25" s="55"/>
      <c r="S25" s="55"/>
      <c r="T25" s="55"/>
      <c r="U25" s="55"/>
      <c r="V25" s="55"/>
    </row>
    <row r="26" spans="1:22" ht="30">
      <c r="A26" s="47">
        <v>9</v>
      </c>
      <c r="B26" s="47">
        <v>0</v>
      </c>
      <c r="C26" s="47" t="s">
        <v>265</v>
      </c>
      <c r="D26" s="48">
        <v>20184290</v>
      </c>
      <c r="E26" s="48" t="s">
        <v>97</v>
      </c>
      <c r="F26" s="49" t="s">
        <v>299</v>
      </c>
      <c r="G26" s="48">
        <v>2</v>
      </c>
      <c r="H26" s="50">
        <f t="shared" si="0"/>
        <v>7</v>
      </c>
      <c r="I26" s="50">
        <v>7</v>
      </c>
      <c r="J26" s="48"/>
      <c r="K26" s="48"/>
      <c r="L26" s="48"/>
      <c r="M26" s="49" t="s">
        <v>300</v>
      </c>
      <c r="N26" s="51" t="s">
        <v>282</v>
      </c>
      <c r="O26" s="51" t="s">
        <v>228</v>
      </c>
      <c r="P26" s="51" t="s">
        <v>279</v>
      </c>
      <c r="Q26" s="51"/>
      <c r="R26" s="51"/>
      <c r="S26" s="51"/>
      <c r="T26" s="51"/>
      <c r="U26" s="51"/>
      <c r="V26" s="51"/>
    </row>
    <row r="27" spans="1:22" ht="45">
      <c r="A27" s="47"/>
      <c r="B27" s="47">
        <v>0</v>
      </c>
      <c r="C27" s="47"/>
      <c r="D27" s="48">
        <v>20184286</v>
      </c>
      <c r="E27" s="48" t="s">
        <v>132</v>
      </c>
      <c r="F27" s="49" t="s">
        <v>301</v>
      </c>
      <c r="G27" s="48">
        <v>2</v>
      </c>
      <c r="H27" s="50">
        <f t="shared" si="0"/>
        <v>7</v>
      </c>
      <c r="I27" s="50">
        <v>7</v>
      </c>
      <c r="J27" s="48"/>
      <c r="K27" s="48"/>
      <c r="L27" s="48"/>
      <c r="M27" s="49" t="s">
        <v>302</v>
      </c>
      <c r="N27" s="51"/>
      <c r="O27" s="51"/>
      <c r="P27" s="51"/>
      <c r="Q27" s="51"/>
      <c r="R27" s="51"/>
      <c r="S27" s="51"/>
      <c r="T27" s="51"/>
      <c r="U27" s="51"/>
      <c r="V27" s="51"/>
    </row>
    <row r="28" spans="1:22" ht="60">
      <c r="A28" s="47"/>
      <c r="B28" s="47">
        <v>0</v>
      </c>
      <c r="C28" s="47"/>
      <c r="D28" s="48">
        <v>20184284</v>
      </c>
      <c r="E28" s="48" t="s">
        <v>123</v>
      </c>
      <c r="F28" s="49" t="s">
        <v>303</v>
      </c>
      <c r="G28" s="48">
        <v>1</v>
      </c>
      <c r="H28" s="50">
        <f t="shared" si="0"/>
        <v>8</v>
      </c>
      <c r="I28" s="50">
        <f>AVERAGE(J28:L28)</f>
        <v>8</v>
      </c>
      <c r="J28" s="48">
        <v>8</v>
      </c>
      <c r="K28" s="48">
        <v>8</v>
      </c>
      <c r="L28" s="48">
        <v>8</v>
      </c>
      <c r="M28" s="49" t="s">
        <v>304</v>
      </c>
      <c r="N28" s="51"/>
      <c r="O28" s="51"/>
      <c r="P28" s="51" t="s">
        <v>298</v>
      </c>
      <c r="Q28" s="51"/>
      <c r="R28" s="51"/>
      <c r="S28" s="51"/>
      <c r="T28" s="51"/>
      <c r="U28" s="51"/>
      <c r="V28" s="51"/>
    </row>
    <row r="29" spans="1:22" s="64" customFormat="1" ht="45">
      <c r="A29" s="58">
        <v>10</v>
      </c>
      <c r="B29" s="47">
        <v>0</v>
      </c>
      <c r="C29" s="59" t="s">
        <v>265</v>
      </c>
      <c r="D29" s="60">
        <v>20184319</v>
      </c>
      <c r="E29" s="61" t="s">
        <v>94</v>
      </c>
      <c r="F29" s="62" t="s">
        <v>305</v>
      </c>
      <c r="G29" s="61">
        <v>1</v>
      </c>
      <c r="H29" s="50">
        <f t="shared" si="0"/>
        <v>6.666666666666667</v>
      </c>
      <c r="I29" s="50">
        <f>AVERAGE(J29:L29)</f>
        <v>6.666666666666667</v>
      </c>
      <c r="J29" s="61">
        <v>6.5</v>
      </c>
      <c r="K29" s="61">
        <v>5.5</v>
      </c>
      <c r="L29" s="61">
        <v>8</v>
      </c>
      <c r="M29" s="62" t="s">
        <v>306</v>
      </c>
      <c r="N29" s="63"/>
      <c r="O29" s="63"/>
      <c r="P29" s="63"/>
      <c r="Q29" s="63"/>
      <c r="R29" s="63"/>
      <c r="S29" s="63"/>
      <c r="T29" s="63"/>
      <c r="U29" s="63"/>
      <c r="V29" s="63"/>
    </row>
    <row r="30" spans="1:22" s="64" customFormat="1" ht="60">
      <c r="A30" s="58"/>
      <c r="B30" s="47">
        <v>0</v>
      </c>
      <c r="C30" s="59"/>
      <c r="D30" s="60">
        <v>20184305</v>
      </c>
      <c r="E30" s="61" t="s">
        <v>114</v>
      </c>
      <c r="F30" s="62" t="s">
        <v>307</v>
      </c>
      <c r="G30" s="61">
        <v>12</v>
      </c>
      <c r="H30" s="50">
        <f t="shared" si="0"/>
        <v>6.2</v>
      </c>
      <c r="I30" s="65">
        <v>6.2</v>
      </c>
      <c r="J30" s="61"/>
      <c r="K30" s="61"/>
      <c r="L30" s="61"/>
      <c r="M30" s="62" t="s">
        <v>308</v>
      </c>
      <c r="N30" s="63"/>
      <c r="O30" s="63"/>
      <c r="P30" s="63"/>
      <c r="Q30" s="63"/>
      <c r="R30" s="63"/>
      <c r="S30" s="63"/>
      <c r="T30" s="63"/>
      <c r="U30" s="63"/>
      <c r="V30" s="63"/>
    </row>
    <row r="31" spans="1:22" s="64" customFormat="1" ht="45">
      <c r="A31" s="58"/>
      <c r="B31" s="47">
        <v>0</v>
      </c>
      <c r="C31" s="59"/>
      <c r="D31" s="60">
        <v>20184326</v>
      </c>
      <c r="E31" s="66" t="s">
        <v>125</v>
      </c>
      <c r="F31" s="67" t="s">
        <v>309</v>
      </c>
      <c r="G31" s="66">
        <v>12</v>
      </c>
      <c r="H31" s="50">
        <f t="shared" si="0"/>
        <v>6.2</v>
      </c>
      <c r="I31" s="68">
        <v>6.2</v>
      </c>
      <c r="J31" s="66"/>
      <c r="K31" s="66"/>
      <c r="L31" s="66"/>
      <c r="M31" s="67"/>
      <c r="N31" s="69" t="s">
        <v>228</v>
      </c>
      <c r="O31" s="69" t="s">
        <v>228</v>
      </c>
      <c r="P31" s="69" t="s">
        <v>310</v>
      </c>
      <c r="Q31" s="69"/>
      <c r="R31" s="69"/>
      <c r="S31" s="69"/>
      <c r="T31" s="69"/>
      <c r="U31" s="69"/>
      <c r="V31" s="69"/>
    </row>
    <row r="32" spans="1:22" ht="75">
      <c r="A32" s="70">
        <v>11</v>
      </c>
      <c r="B32" s="47">
        <v>0</v>
      </c>
      <c r="C32" s="71" t="s">
        <v>311</v>
      </c>
      <c r="D32" s="72">
        <v>20176755</v>
      </c>
      <c r="E32" s="73" t="s">
        <v>99</v>
      </c>
      <c r="F32" s="74" t="s">
        <v>312</v>
      </c>
      <c r="G32" s="73">
        <v>1</v>
      </c>
      <c r="H32" s="50">
        <f t="shared" si="0"/>
        <v>4.3</v>
      </c>
      <c r="I32" s="75">
        <v>4.3</v>
      </c>
      <c r="J32" s="73"/>
      <c r="K32" s="73"/>
      <c r="L32" s="73"/>
      <c r="M32" s="74" t="s">
        <v>313</v>
      </c>
      <c r="N32" s="76"/>
      <c r="O32" s="76"/>
      <c r="P32" s="76"/>
      <c r="Q32" s="76"/>
      <c r="R32" s="76"/>
      <c r="S32" s="76"/>
      <c r="T32" s="76"/>
      <c r="U32" s="76"/>
      <c r="V32" s="76"/>
    </row>
    <row r="33" spans="1:22" ht="105">
      <c r="A33" s="70"/>
      <c r="B33" s="47">
        <v>0</v>
      </c>
      <c r="C33" s="71"/>
      <c r="D33" s="72">
        <v>20184277</v>
      </c>
      <c r="E33" s="73" t="s">
        <v>122</v>
      </c>
      <c r="F33" s="74" t="s">
        <v>314</v>
      </c>
      <c r="G33" s="73">
        <v>1</v>
      </c>
      <c r="H33" s="50">
        <f t="shared" si="0"/>
        <v>4.333333333333333</v>
      </c>
      <c r="I33" s="50">
        <f>AVERAGE(J33:L33)</f>
        <v>4.333333333333333</v>
      </c>
      <c r="J33" s="73">
        <v>5</v>
      </c>
      <c r="K33" s="73">
        <v>5</v>
      </c>
      <c r="L33" s="73">
        <v>3</v>
      </c>
      <c r="M33" s="74" t="s">
        <v>315</v>
      </c>
      <c r="N33" s="76" t="s">
        <v>316</v>
      </c>
      <c r="O33" s="76" t="s">
        <v>316</v>
      </c>
      <c r="P33" s="76" t="s">
        <v>316</v>
      </c>
      <c r="Q33" s="76"/>
      <c r="R33" s="76"/>
      <c r="S33" s="76"/>
      <c r="T33" s="76"/>
      <c r="U33" s="76"/>
      <c r="V33" s="76"/>
    </row>
    <row r="34" spans="1:22" ht="60">
      <c r="A34" s="52">
        <v>12</v>
      </c>
      <c r="B34" s="47">
        <v>0.5</v>
      </c>
      <c r="C34" s="52" t="s">
        <v>317</v>
      </c>
      <c r="D34" s="53">
        <v>20194750</v>
      </c>
      <c r="E34" s="53" t="s">
        <v>105</v>
      </c>
      <c r="F34" s="54"/>
      <c r="G34" s="53">
        <v>1</v>
      </c>
      <c r="H34" s="50">
        <f t="shared" si="0"/>
        <v>9.3333333333333339</v>
      </c>
      <c r="I34" s="50">
        <f>AVERAGE(J34:L34)</f>
        <v>8.8333333333333339</v>
      </c>
      <c r="J34" s="53">
        <v>9</v>
      </c>
      <c r="K34" s="53">
        <v>8.5</v>
      </c>
      <c r="L34" s="53">
        <v>9</v>
      </c>
      <c r="M34" s="54" t="s">
        <v>318</v>
      </c>
      <c r="N34" s="55" t="s">
        <v>274</v>
      </c>
      <c r="O34" s="55" t="s">
        <v>228</v>
      </c>
      <c r="P34" s="55" t="s">
        <v>319</v>
      </c>
      <c r="Q34" s="55"/>
      <c r="R34" s="55"/>
      <c r="S34" s="55"/>
      <c r="T34" s="55"/>
      <c r="U34" s="55"/>
      <c r="V34" s="55"/>
    </row>
    <row r="35" spans="1:22" ht="15">
      <c r="A35" s="52"/>
      <c r="B35" s="47">
        <v>0.5</v>
      </c>
      <c r="C35" s="52"/>
      <c r="D35" s="53">
        <v>20194728</v>
      </c>
      <c r="E35" s="53" t="s">
        <v>320</v>
      </c>
      <c r="F35" s="54"/>
      <c r="G35" s="53">
        <v>1</v>
      </c>
      <c r="H35" s="50">
        <f t="shared" si="0"/>
        <v>9.3000000000000007</v>
      </c>
      <c r="I35" s="56">
        <v>8.8000000000000007</v>
      </c>
      <c r="J35" s="53"/>
      <c r="K35" s="53"/>
      <c r="L35" s="53"/>
      <c r="M35" s="54" t="s">
        <v>321</v>
      </c>
      <c r="N35" s="55"/>
      <c r="O35" s="55"/>
      <c r="P35" s="55" t="s">
        <v>322</v>
      </c>
      <c r="Q35" s="55"/>
      <c r="R35" s="55"/>
      <c r="S35" s="55"/>
      <c r="T35" s="55"/>
      <c r="U35" s="55"/>
      <c r="V35" s="55"/>
    </row>
    <row r="36" spans="1:22" ht="60">
      <c r="A36" s="47">
        <v>13</v>
      </c>
      <c r="B36" s="47">
        <v>0.5</v>
      </c>
      <c r="C36" s="47" t="s">
        <v>234</v>
      </c>
      <c r="D36" s="48">
        <v>20194885</v>
      </c>
      <c r="E36" s="48" t="s">
        <v>90</v>
      </c>
      <c r="F36" s="49" t="s">
        <v>323</v>
      </c>
      <c r="G36" s="48">
        <v>123</v>
      </c>
      <c r="H36" s="50">
        <f t="shared" si="0"/>
        <v>8.3000000000000007</v>
      </c>
      <c r="I36" s="50">
        <v>7.8</v>
      </c>
      <c r="J36" s="48"/>
      <c r="K36" s="48"/>
      <c r="L36" s="48"/>
      <c r="M36" s="49" t="s">
        <v>324</v>
      </c>
      <c r="N36" s="51" t="s">
        <v>228</v>
      </c>
      <c r="O36" s="51" t="s">
        <v>228</v>
      </c>
      <c r="P36" s="51" t="s">
        <v>237</v>
      </c>
      <c r="Q36" s="51"/>
      <c r="R36" s="51"/>
      <c r="S36" s="51"/>
      <c r="T36" s="51"/>
      <c r="U36" s="51"/>
      <c r="V36" s="51"/>
    </row>
    <row r="37" spans="1:22" ht="30">
      <c r="A37" s="47"/>
      <c r="B37" s="47">
        <v>0.5</v>
      </c>
      <c r="C37" s="47"/>
      <c r="D37" s="48">
        <v>20194763</v>
      </c>
      <c r="E37" s="48" t="s">
        <v>99</v>
      </c>
      <c r="F37" s="49" t="s">
        <v>325</v>
      </c>
      <c r="G37" s="48">
        <v>1</v>
      </c>
      <c r="H37" s="50">
        <f t="shared" si="0"/>
        <v>9</v>
      </c>
      <c r="I37" s="50">
        <f>AVERAGE(J37:L37)</f>
        <v>8.5</v>
      </c>
      <c r="J37" s="48">
        <v>8.5</v>
      </c>
      <c r="K37" s="48">
        <v>8</v>
      </c>
      <c r="L37" s="48">
        <v>9</v>
      </c>
      <c r="M37" s="49" t="s">
        <v>326</v>
      </c>
      <c r="N37" s="51"/>
      <c r="O37" s="51"/>
      <c r="P37" s="51" t="s">
        <v>240</v>
      </c>
      <c r="Q37" s="51"/>
      <c r="R37" s="51"/>
      <c r="S37" s="51"/>
      <c r="T37" s="51"/>
      <c r="U37" s="51"/>
      <c r="V37" s="51"/>
    </row>
    <row r="38" spans="1:22" ht="75">
      <c r="A38" s="47"/>
      <c r="B38" s="47">
        <v>0.5</v>
      </c>
      <c r="C38" s="47"/>
      <c r="D38" s="48">
        <v>20194758</v>
      </c>
      <c r="E38" s="48" t="s">
        <v>74</v>
      </c>
      <c r="F38" s="49" t="s">
        <v>327</v>
      </c>
      <c r="G38" s="48">
        <v>123</v>
      </c>
      <c r="H38" s="50">
        <f t="shared" si="0"/>
        <v>8.3000000000000007</v>
      </c>
      <c r="I38" s="50">
        <v>7.8</v>
      </c>
      <c r="J38" s="48"/>
      <c r="K38" s="48"/>
      <c r="L38" s="48"/>
      <c r="M38" s="49" t="s">
        <v>328</v>
      </c>
      <c r="N38" s="51"/>
      <c r="O38" s="51"/>
      <c r="P38" s="51" t="s">
        <v>233</v>
      </c>
      <c r="Q38" s="51"/>
      <c r="R38" s="51"/>
      <c r="S38" s="51"/>
      <c r="T38" s="51"/>
      <c r="U38" s="51"/>
      <c r="V38" s="51"/>
    </row>
    <row r="39" spans="1:22">
      <c r="H39" s="79"/>
      <c r="I39" s="79"/>
    </row>
    <row r="40" spans="1:22">
      <c r="H40" s="79"/>
      <c r="I40" s="79"/>
    </row>
    <row r="41" spans="1:22">
      <c r="A41" s="81" t="s">
        <v>329</v>
      </c>
      <c r="B41" s="81"/>
      <c r="C41" s="81"/>
      <c r="D41" s="81"/>
      <c r="E41" s="81"/>
      <c r="F41" s="82"/>
      <c r="G41" s="83"/>
      <c r="H41" s="84"/>
      <c r="I41" s="84"/>
      <c r="J41" s="83"/>
      <c r="K41" s="83"/>
      <c r="L41" s="83"/>
      <c r="M41" s="85"/>
      <c r="N41" s="81" t="s">
        <v>330</v>
      </c>
      <c r="O41" s="81"/>
      <c r="P41" s="81"/>
      <c r="Q41" s="81"/>
      <c r="R41" s="81"/>
      <c r="S41" s="81"/>
      <c r="T41" s="81"/>
    </row>
    <row r="42" spans="1:22">
      <c r="A42" s="81"/>
      <c r="B42" s="81"/>
      <c r="C42" s="81"/>
      <c r="D42" s="81"/>
      <c r="E42" s="81"/>
      <c r="F42" s="82"/>
      <c r="G42" s="83"/>
      <c r="H42" s="84"/>
      <c r="I42" s="84"/>
      <c r="J42" s="83"/>
      <c r="K42" s="83"/>
      <c r="L42" s="83"/>
      <c r="M42" s="85"/>
      <c r="N42" s="81" t="s">
        <v>331</v>
      </c>
      <c r="O42" s="81"/>
      <c r="P42" s="81"/>
      <c r="Q42" s="81"/>
      <c r="R42" s="81"/>
      <c r="S42" s="81"/>
      <c r="T42" s="81"/>
    </row>
    <row r="43" spans="1:22">
      <c r="A43" s="81"/>
      <c r="B43" s="81"/>
      <c r="C43" s="81"/>
      <c r="D43" s="81"/>
      <c r="E43" s="81"/>
      <c r="F43" s="82"/>
      <c r="G43" s="83"/>
      <c r="H43" s="84"/>
      <c r="I43" s="84"/>
      <c r="J43" s="83"/>
      <c r="K43" s="83"/>
      <c r="L43" s="83"/>
      <c r="M43" s="85"/>
      <c r="N43" s="81" t="s">
        <v>332</v>
      </c>
      <c r="O43" s="81"/>
      <c r="P43" s="81"/>
      <c r="Q43" s="81"/>
      <c r="R43" s="81"/>
      <c r="S43" s="81"/>
      <c r="T43" s="81"/>
    </row>
    <row r="44" spans="1:22">
      <c r="A44" s="81"/>
      <c r="B44" s="81"/>
      <c r="C44" s="81"/>
      <c r="D44" s="81"/>
      <c r="E44" s="81"/>
      <c r="F44" s="82"/>
      <c r="G44" s="83"/>
      <c r="H44" s="84"/>
      <c r="I44" s="84"/>
      <c r="J44" s="83"/>
      <c r="K44" s="83"/>
      <c r="L44" s="83"/>
      <c r="M44" s="85"/>
      <c r="N44" s="81" t="s">
        <v>333</v>
      </c>
      <c r="O44" s="81"/>
      <c r="P44" s="81"/>
      <c r="Q44" s="81"/>
      <c r="R44" s="81"/>
      <c r="S44" s="81"/>
      <c r="T44" s="81"/>
    </row>
    <row r="45" spans="1:22">
      <c r="A45" s="81"/>
      <c r="B45" s="81"/>
      <c r="C45" s="81"/>
      <c r="D45" s="81"/>
      <c r="E45" s="81"/>
      <c r="F45" s="82"/>
      <c r="G45" s="83"/>
      <c r="H45" s="84"/>
      <c r="I45" s="84"/>
      <c r="J45" s="83"/>
      <c r="K45" s="83"/>
      <c r="L45" s="83"/>
      <c r="M45" s="85"/>
      <c r="N45" s="81" t="s">
        <v>334</v>
      </c>
      <c r="O45" s="81"/>
      <c r="P45" s="81"/>
      <c r="Q45" s="81"/>
      <c r="R45" s="81"/>
      <c r="S45" s="81"/>
      <c r="T45" s="81"/>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7"/>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4.5" defaultRowHeight="15.75" customHeight="1"/>
  <cols>
    <col min="1" max="1" width="104.5" customWidth="1"/>
    <col min="2" max="2" width="14.6640625" customWidth="1"/>
    <col min="3" max="3" width="7.6640625" customWidth="1"/>
    <col min="4" max="4" width="7.5" customWidth="1"/>
    <col min="5" max="5" width="7.6640625" customWidth="1"/>
    <col min="6" max="6" width="7.5" customWidth="1"/>
    <col min="7" max="7" width="7.6640625" customWidth="1"/>
    <col min="8" max="8" width="7.5" customWidth="1"/>
    <col min="9" max="9" width="7.6640625" customWidth="1"/>
    <col min="10" max="10" width="7.5" customWidth="1"/>
    <col min="11" max="11" width="7.6640625" customWidth="1"/>
    <col min="12" max="12" width="7.5" customWidth="1"/>
    <col min="13" max="13" width="7.6640625" customWidth="1"/>
    <col min="14" max="14" width="7.5" customWidth="1"/>
    <col min="15" max="15" width="7.6640625" customWidth="1"/>
    <col min="16" max="16" width="7.5" customWidth="1"/>
    <col min="17" max="17" width="7.6640625" customWidth="1"/>
    <col min="18" max="18" width="7.5" customWidth="1"/>
    <col min="19" max="19" width="7.6640625" customWidth="1"/>
    <col min="20" max="20" width="7.5" customWidth="1"/>
    <col min="21" max="21" width="7.6640625" customWidth="1"/>
    <col min="22" max="22" width="7.5" customWidth="1"/>
    <col min="23" max="23" width="7.6640625" customWidth="1"/>
    <col min="24" max="24" width="7.5" customWidth="1"/>
    <col min="25" max="25" width="13.5" customWidth="1"/>
    <col min="26" max="26" width="11" customWidth="1"/>
  </cols>
  <sheetData>
    <row r="1" spans="1:27" ht="16">
      <c r="A1" s="130" t="s">
        <v>0</v>
      </c>
      <c r="B1" s="130" t="s">
        <v>1</v>
      </c>
      <c r="C1" s="127" t="s">
        <v>2</v>
      </c>
      <c r="D1" s="128"/>
      <c r="E1" s="127" t="s">
        <v>3</v>
      </c>
      <c r="F1" s="128"/>
      <c r="G1" s="127" t="s">
        <v>4</v>
      </c>
      <c r="H1" s="128"/>
      <c r="I1" s="127" t="s">
        <v>5</v>
      </c>
      <c r="J1" s="128"/>
      <c r="K1" s="127" t="s">
        <v>6</v>
      </c>
      <c r="L1" s="128"/>
      <c r="M1" s="127" t="s">
        <v>7</v>
      </c>
      <c r="N1" s="128"/>
      <c r="O1" s="127" t="s">
        <v>8</v>
      </c>
      <c r="P1" s="128"/>
      <c r="Q1" s="127" t="s">
        <v>9</v>
      </c>
      <c r="R1" s="128"/>
      <c r="S1" s="127" t="s">
        <v>10</v>
      </c>
      <c r="T1" s="128"/>
      <c r="U1" s="127" t="s">
        <v>11</v>
      </c>
      <c r="V1" s="128"/>
      <c r="W1" s="127" t="s">
        <v>12</v>
      </c>
      <c r="X1" s="128"/>
      <c r="Y1" s="127" t="s">
        <v>13</v>
      </c>
      <c r="Z1" s="129"/>
    </row>
    <row r="2" spans="1:27" ht="16">
      <c r="A2" s="131"/>
      <c r="B2" s="131"/>
      <c r="C2" s="1" t="s">
        <v>14</v>
      </c>
      <c r="D2" s="2" t="s">
        <v>15</v>
      </c>
      <c r="E2" s="1" t="s">
        <v>14</v>
      </c>
      <c r="F2" s="2" t="s">
        <v>15</v>
      </c>
      <c r="G2" s="1" t="s">
        <v>14</v>
      </c>
      <c r="H2" s="2" t="s">
        <v>15</v>
      </c>
      <c r="I2" s="1" t="s">
        <v>14</v>
      </c>
      <c r="J2" s="2" t="s">
        <v>15</v>
      </c>
      <c r="K2" s="1" t="s">
        <v>14</v>
      </c>
      <c r="L2" s="2" t="s">
        <v>15</v>
      </c>
      <c r="M2" s="1" t="s">
        <v>14</v>
      </c>
      <c r="N2" s="2" t="s">
        <v>15</v>
      </c>
      <c r="O2" s="1" t="s">
        <v>14</v>
      </c>
      <c r="P2" s="2" t="s">
        <v>15</v>
      </c>
      <c r="Q2" s="1" t="s">
        <v>14</v>
      </c>
      <c r="R2" s="2" t="s">
        <v>15</v>
      </c>
      <c r="S2" s="1" t="s">
        <v>14</v>
      </c>
      <c r="T2" s="2" t="s">
        <v>15</v>
      </c>
      <c r="U2" s="1" t="s">
        <v>14</v>
      </c>
      <c r="V2" s="2" t="s">
        <v>15</v>
      </c>
      <c r="W2" s="1" t="s">
        <v>14</v>
      </c>
      <c r="X2" s="2" t="s">
        <v>15</v>
      </c>
      <c r="Y2" s="1" t="s">
        <v>15</v>
      </c>
      <c r="Z2" s="2" t="s">
        <v>16</v>
      </c>
    </row>
    <row r="3" spans="1:27" ht="14">
      <c r="A3" s="3"/>
      <c r="B3" s="4" t="s">
        <v>17</v>
      </c>
      <c r="C3" s="5" t="s">
        <v>18</v>
      </c>
      <c r="D3" s="4">
        <v>8</v>
      </c>
      <c r="E3" s="6"/>
      <c r="F3" s="6"/>
      <c r="G3" s="6"/>
      <c r="H3" s="6"/>
      <c r="I3" s="6"/>
      <c r="J3" s="6"/>
      <c r="K3" s="6"/>
      <c r="L3" s="6"/>
      <c r="M3" s="6"/>
      <c r="N3" s="6"/>
      <c r="O3" s="6"/>
      <c r="P3" s="6"/>
      <c r="Q3" s="6"/>
      <c r="R3" s="6"/>
      <c r="S3" s="6"/>
      <c r="T3" s="6"/>
      <c r="U3" s="6"/>
      <c r="V3" s="6"/>
      <c r="W3" s="6"/>
      <c r="X3" s="6"/>
      <c r="Y3" s="6"/>
      <c r="Z3" s="6"/>
    </row>
    <row r="4" spans="1:27" ht="14">
      <c r="A4" s="3"/>
      <c r="B4" s="4"/>
      <c r="C4" s="6"/>
      <c r="D4" s="6"/>
      <c r="E4" s="6"/>
      <c r="F4" s="6"/>
      <c r="G4" s="6"/>
      <c r="H4" s="6"/>
      <c r="I4" s="6"/>
      <c r="J4" s="6"/>
      <c r="K4" s="6"/>
      <c r="L4" s="6"/>
      <c r="M4" s="6"/>
      <c r="N4" s="6"/>
      <c r="O4" s="6"/>
      <c r="P4" s="6"/>
      <c r="Q4" s="6"/>
      <c r="R4" s="6"/>
      <c r="S4" s="6"/>
      <c r="T4" s="6"/>
      <c r="U4" s="6"/>
      <c r="V4" s="6"/>
      <c r="W4" s="7"/>
      <c r="X4" s="6"/>
      <c r="Y4" s="6"/>
      <c r="Z4" s="6"/>
    </row>
    <row r="5" spans="1:27" ht="15.75" customHeight="1">
      <c r="A5" s="8" t="s">
        <v>19</v>
      </c>
      <c r="B5" s="9">
        <v>20194885</v>
      </c>
      <c r="C5" s="10">
        <v>11</v>
      </c>
      <c r="D5" s="7">
        <f>10-2+0.25</f>
        <v>8.25</v>
      </c>
      <c r="E5" s="10">
        <v>11</v>
      </c>
      <c r="F5" s="10">
        <v>10</v>
      </c>
      <c r="G5" s="10">
        <v>11</v>
      </c>
      <c r="H5" s="10">
        <v>9</v>
      </c>
      <c r="I5" s="10">
        <v>11</v>
      </c>
      <c r="J5" s="10">
        <v>7.5</v>
      </c>
      <c r="K5" s="10">
        <v>11</v>
      </c>
      <c r="L5" s="10">
        <v>9</v>
      </c>
      <c r="M5" s="11" t="s">
        <v>18</v>
      </c>
      <c r="N5" s="10">
        <v>7</v>
      </c>
      <c r="O5" s="10">
        <v>11</v>
      </c>
      <c r="P5" s="10">
        <v>9.5</v>
      </c>
      <c r="Q5" s="10">
        <v>11</v>
      </c>
      <c r="R5" s="10">
        <v>6</v>
      </c>
      <c r="S5" s="10" t="s">
        <v>20</v>
      </c>
      <c r="T5" s="10">
        <v>6</v>
      </c>
      <c r="U5" s="10" t="s">
        <v>20</v>
      </c>
      <c r="V5" s="10">
        <v>6</v>
      </c>
      <c r="W5" s="10">
        <v>1101</v>
      </c>
      <c r="X5" s="7">
        <f>7.75+0.5</f>
        <v>8.25</v>
      </c>
      <c r="Y5" s="6">
        <f t="shared" ref="Y5:Y41" si="0">AVERAGE(D5,F5,H5,J5,L5,R5,N5,P5,T5,V5,X5)</f>
        <v>7.8636363636363633</v>
      </c>
      <c r="Z5" s="12">
        <f t="shared" ref="Z5:Z41" si="1">ROUND(Y5,2)</f>
        <v>7.86</v>
      </c>
      <c r="AA5" s="13" t="s">
        <v>21</v>
      </c>
    </row>
    <row r="6" spans="1:27" ht="15.75" customHeight="1">
      <c r="A6" s="8" t="s">
        <v>22</v>
      </c>
      <c r="B6" s="9">
        <v>20184308</v>
      </c>
      <c r="C6" s="10">
        <v>11</v>
      </c>
      <c r="D6" s="10">
        <f>10-2</f>
        <v>8</v>
      </c>
      <c r="E6" s="10">
        <v>11</v>
      </c>
      <c r="F6" s="10">
        <v>7</v>
      </c>
      <c r="G6" s="10">
        <v>11</v>
      </c>
      <c r="H6" s="10">
        <v>9.5</v>
      </c>
      <c r="I6" s="10">
        <v>11</v>
      </c>
      <c r="J6" s="10">
        <v>7</v>
      </c>
      <c r="K6" s="11" t="s">
        <v>23</v>
      </c>
      <c r="L6" s="10">
        <v>8</v>
      </c>
      <c r="M6" s="11" t="s">
        <v>24</v>
      </c>
      <c r="N6" s="10">
        <v>8.5</v>
      </c>
      <c r="O6" s="10">
        <v>11</v>
      </c>
      <c r="P6" s="10">
        <v>10</v>
      </c>
      <c r="Q6" s="10">
        <v>10</v>
      </c>
      <c r="R6" s="10">
        <v>7.5</v>
      </c>
      <c r="S6" s="10">
        <v>111</v>
      </c>
      <c r="T6" s="10">
        <v>9.5</v>
      </c>
      <c r="U6" s="11" t="s">
        <v>25</v>
      </c>
      <c r="V6" s="10">
        <f>8.75+0.5</f>
        <v>9.25</v>
      </c>
      <c r="W6" s="11" t="s">
        <v>26</v>
      </c>
      <c r="X6" s="10">
        <f>10.5-1</f>
        <v>9.5</v>
      </c>
      <c r="Y6" s="6">
        <f t="shared" si="0"/>
        <v>8.5227272727272734</v>
      </c>
      <c r="Z6" s="12">
        <f t="shared" si="1"/>
        <v>8.52</v>
      </c>
    </row>
    <row r="7" spans="1:27" ht="15.75" customHeight="1">
      <c r="A7" s="8" t="s">
        <v>27</v>
      </c>
      <c r="B7" s="9">
        <v>20194750</v>
      </c>
      <c r="C7" s="10">
        <v>11</v>
      </c>
      <c r="D7" s="10">
        <v>9.5</v>
      </c>
      <c r="E7" s="10">
        <v>11</v>
      </c>
      <c r="F7" s="10">
        <v>9.25</v>
      </c>
      <c r="G7" s="10">
        <v>11</v>
      </c>
      <c r="H7" s="10">
        <v>10.5</v>
      </c>
      <c r="I7" s="10">
        <v>11</v>
      </c>
      <c r="J7" s="10">
        <v>9.5</v>
      </c>
      <c r="K7" s="11" t="s">
        <v>18</v>
      </c>
      <c r="L7" s="10">
        <v>9</v>
      </c>
      <c r="M7" s="10">
        <v>10</v>
      </c>
      <c r="N7" s="10">
        <v>6.5</v>
      </c>
      <c r="O7" s="10">
        <v>11</v>
      </c>
      <c r="P7" s="10">
        <v>10</v>
      </c>
      <c r="Q7" s="11" t="s">
        <v>18</v>
      </c>
      <c r="R7" s="10">
        <v>8.5</v>
      </c>
      <c r="S7" s="11" t="s">
        <v>28</v>
      </c>
      <c r="T7" s="10">
        <f>10-2.5</f>
        <v>7.5</v>
      </c>
      <c r="U7" s="11" t="s">
        <v>29</v>
      </c>
      <c r="V7" s="10">
        <v>11</v>
      </c>
      <c r="W7" s="10">
        <v>1111</v>
      </c>
      <c r="X7" s="10">
        <v>9</v>
      </c>
      <c r="Y7" s="6">
        <f t="shared" si="0"/>
        <v>9.1136363636363633</v>
      </c>
      <c r="Z7" s="12">
        <f t="shared" si="1"/>
        <v>9.11</v>
      </c>
    </row>
    <row r="8" spans="1:27" ht="15.75" customHeight="1">
      <c r="A8" s="8" t="s">
        <v>30</v>
      </c>
      <c r="B8" s="9">
        <v>20184241</v>
      </c>
      <c r="C8" s="11" t="s">
        <v>18</v>
      </c>
      <c r="D8" s="10">
        <v>6.25</v>
      </c>
      <c r="E8" s="10">
        <v>11</v>
      </c>
      <c r="F8" s="10">
        <v>9.5</v>
      </c>
      <c r="G8" s="10">
        <v>10</v>
      </c>
      <c r="H8" s="10">
        <v>7</v>
      </c>
      <c r="I8" s="11" t="s">
        <v>18</v>
      </c>
      <c r="J8" s="10">
        <v>8</v>
      </c>
      <c r="K8" s="10">
        <v>11</v>
      </c>
      <c r="L8" s="10">
        <v>8.5</v>
      </c>
      <c r="M8" s="11" t="s">
        <v>18</v>
      </c>
      <c r="N8" s="10">
        <v>7</v>
      </c>
      <c r="O8" s="10">
        <v>11</v>
      </c>
      <c r="P8" s="10">
        <f>9.25-0.5</f>
        <v>8.75</v>
      </c>
      <c r="Q8" s="10">
        <v>11</v>
      </c>
      <c r="R8" s="10">
        <v>8</v>
      </c>
      <c r="S8" s="11" t="s">
        <v>31</v>
      </c>
      <c r="T8" s="10">
        <v>9</v>
      </c>
      <c r="U8" s="11" t="s">
        <v>32</v>
      </c>
      <c r="V8" s="10">
        <v>6</v>
      </c>
      <c r="W8" s="11" t="s">
        <v>32</v>
      </c>
      <c r="X8" s="10">
        <f>8-0.5*3</f>
        <v>6.5</v>
      </c>
      <c r="Y8" s="6">
        <f t="shared" si="0"/>
        <v>7.6818181818181817</v>
      </c>
      <c r="Z8" s="12">
        <f t="shared" si="1"/>
        <v>7.68</v>
      </c>
    </row>
    <row r="9" spans="1:27" ht="15.75" customHeight="1">
      <c r="A9" s="8" t="s">
        <v>33</v>
      </c>
      <c r="B9" s="9">
        <v>20194758</v>
      </c>
      <c r="C9" s="10">
        <v>11</v>
      </c>
      <c r="D9" s="7">
        <f>11.25+0.25</f>
        <v>11.5</v>
      </c>
      <c r="E9" s="10">
        <v>11</v>
      </c>
      <c r="F9" s="10">
        <v>10</v>
      </c>
      <c r="G9" s="10">
        <v>11</v>
      </c>
      <c r="H9" s="10">
        <v>10</v>
      </c>
      <c r="I9" s="10">
        <v>11</v>
      </c>
      <c r="J9" s="10">
        <v>10</v>
      </c>
      <c r="K9" s="10">
        <v>11</v>
      </c>
      <c r="L9" s="10">
        <v>10</v>
      </c>
      <c r="M9" s="10">
        <v>11</v>
      </c>
      <c r="N9" s="10">
        <v>10.5</v>
      </c>
      <c r="O9" s="10">
        <v>11</v>
      </c>
      <c r="P9" s="10">
        <v>10</v>
      </c>
      <c r="Q9" s="10">
        <v>11</v>
      </c>
      <c r="R9" s="10">
        <v>8</v>
      </c>
      <c r="S9" s="10" t="s">
        <v>20</v>
      </c>
      <c r="T9" s="10">
        <v>6</v>
      </c>
      <c r="U9" s="10" t="s">
        <v>20</v>
      </c>
      <c r="V9" s="10">
        <v>6</v>
      </c>
      <c r="W9" s="11" t="s">
        <v>34</v>
      </c>
      <c r="X9" s="10">
        <f>9.5-1.5</f>
        <v>8</v>
      </c>
      <c r="Y9" s="6">
        <f t="shared" si="0"/>
        <v>9.0909090909090917</v>
      </c>
      <c r="Z9" s="12">
        <f t="shared" si="1"/>
        <v>9.09</v>
      </c>
    </row>
    <row r="10" spans="1:27" ht="15.75" customHeight="1">
      <c r="A10" s="8" t="s">
        <v>35</v>
      </c>
      <c r="B10" s="9">
        <v>20176755</v>
      </c>
      <c r="C10" s="11" t="s">
        <v>18</v>
      </c>
      <c r="D10" s="10">
        <v>5.5</v>
      </c>
      <c r="E10" s="10">
        <v>11</v>
      </c>
      <c r="F10" s="10">
        <v>10.5</v>
      </c>
      <c r="G10" s="10">
        <v>11</v>
      </c>
      <c r="H10" s="10">
        <v>7.5</v>
      </c>
      <c r="I10" s="10">
        <v>11</v>
      </c>
      <c r="J10" s="10">
        <v>8</v>
      </c>
      <c r="K10" s="11" t="s">
        <v>24</v>
      </c>
      <c r="L10" s="10">
        <v>8</v>
      </c>
      <c r="M10" s="10">
        <v>0</v>
      </c>
      <c r="N10" s="10">
        <v>0</v>
      </c>
      <c r="O10" s="14">
        <v>0</v>
      </c>
      <c r="P10" s="14">
        <v>0</v>
      </c>
      <c r="Q10" s="7">
        <v>0</v>
      </c>
      <c r="R10" s="7">
        <v>0</v>
      </c>
      <c r="S10" s="7">
        <v>0</v>
      </c>
      <c r="T10" s="7">
        <v>0</v>
      </c>
      <c r="U10" s="10">
        <v>0</v>
      </c>
      <c r="V10" s="10">
        <v>0</v>
      </c>
      <c r="W10" s="10">
        <v>0</v>
      </c>
      <c r="X10" s="10">
        <v>0</v>
      </c>
      <c r="Y10" s="6">
        <f t="shared" si="0"/>
        <v>3.5909090909090908</v>
      </c>
      <c r="Z10" s="12">
        <f t="shared" si="1"/>
        <v>3.59</v>
      </c>
    </row>
    <row r="11" spans="1:27" ht="15.75" customHeight="1">
      <c r="A11" s="8" t="s">
        <v>36</v>
      </c>
      <c r="B11" s="9">
        <v>20194764</v>
      </c>
      <c r="C11" s="10">
        <v>11</v>
      </c>
      <c r="D11" s="7">
        <f>10-2.25+0.25+0.75</f>
        <v>8.75</v>
      </c>
      <c r="E11" s="10">
        <v>11</v>
      </c>
      <c r="F11" s="10">
        <v>10</v>
      </c>
      <c r="G11" s="10">
        <v>11</v>
      </c>
      <c r="H11" s="10">
        <v>10.5</v>
      </c>
      <c r="I11" s="10">
        <v>10</v>
      </c>
      <c r="J11" s="10">
        <v>9.5</v>
      </c>
      <c r="K11" s="11" t="s">
        <v>18</v>
      </c>
      <c r="L11" s="10">
        <v>10</v>
      </c>
      <c r="M11" s="11" t="s">
        <v>18</v>
      </c>
      <c r="N11" s="10">
        <v>10</v>
      </c>
      <c r="O11" s="10">
        <v>10</v>
      </c>
      <c r="P11" s="10">
        <v>8</v>
      </c>
      <c r="Q11" s="10">
        <v>11</v>
      </c>
      <c r="R11" s="10">
        <v>10</v>
      </c>
      <c r="S11" s="10">
        <v>111</v>
      </c>
      <c r="T11" s="10">
        <v>9.5</v>
      </c>
      <c r="U11" s="10">
        <v>1111</v>
      </c>
      <c r="V11" s="10">
        <v>12</v>
      </c>
      <c r="W11" s="10">
        <v>1111</v>
      </c>
      <c r="X11" s="10">
        <v>10.5</v>
      </c>
      <c r="Y11" s="6">
        <f t="shared" si="0"/>
        <v>9.8863636363636367</v>
      </c>
      <c r="Z11" s="12">
        <f t="shared" si="1"/>
        <v>9.89</v>
      </c>
    </row>
    <row r="12" spans="1:27" ht="15.75" customHeight="1">
      <c r="A12" s="8" t="s">
        <v>37</v>
      </c>
      <c r="B12" s="9">
        <v>20184266</v>
      </c>
      <c r="C12" s="10">
        <v>11</v>
      </c>
      <c r="D12" s="7">
        <f>10</f>
        <v>10</v>
      </c>
      <c r="E12" s="10">
        <v>11</v>
      </c>
      <c r="F12" s="10">
        <v>9</v>
      </c>
      <c r="G12" s="10">
        <v>11</v>
      </c>
      <c r="H12" s="10">
        <v>9</v>
      </c>
      <c r="I12" s="10">
        <v>11</v>
      </c>
      <c r="J12" s="10">
        <v>9</v>
      </c>
      <c r="K12" s="11" t="s">
        <v>18</v>
      </c>
      <c r="L12" s="10">
        <v>9</v>
      </c>
      <c r="M12" s="10">
        <v>10</v>
      </c>
      <c r="N12" s="10">
        <v>10</v>
      </c>
      <c r="O12" s="11" t="s">
        <v>18</v>
      </c>
      <c r="P12" s="10">
        <v>9.5</v>
      </c>
      <c r="Q12" s="10">
        <v>11</v>
      </c>
      <c r="R12" s="10">
        <v>9</v>
      </c>
      <c r="S12" s="10">
        <v>111</v>
      </c>
      <c r="T12" s="10">
        <v>9.75</v>
      </c>
      <c r="U12" s="11" t="s">
        <v>38</v>
      </c>
      <c r="V12" s="10">
        <v>10.5</v>
      </c>
      <c r="W12" s="11" t="s">
        <v>26</v>
      </c>
      <c r="X12" s="10">
        <f>10-1</f>
        <v>9</v>
      </c>
      <c r="Y12" s="6">
        <f t="shared" si="0"/>
        <v>9.4318181818181817</v>
      </c>
      <c r="Z12" s="12">
        <f t="shared" si="1"/>
        <v>9.43</v>
      </c>
    </row>
    <row r="13" spans="1:27" ht="15.75" customHeight="1">
      <c r="A13" s="8" t="s">
        <v>39</v>
      </c>
      <c r="B13" s="9">
        <v>20184305</v>
      </c>
      <c r="C13" s="10">
        <v>11</v>
      </c>
      <c r="D13" s="7">
        <f>10-1.5+0.25</f>
        <v>8.75</v>
      </c>
      <c r="E13" s="11" t="s">
        <v>18</v>
      </c>
      <c r="F13" s="10">
        <v>5.5</v>
      </c>
      <c r="G13" s="10">
        <v>10</v>
      </c>
      <c r="H13" s="10">
        <v>10</v>
      </c>
      <c r="I13" s="10">
        <v>11</v>
      </c>
      <c r="J13" s="7">
        <f>10-1.5</f>
        <v>8.5</v>
      </c>
      <c r="K13" s="11" t="s">
        <v>18</v>
      </c>
      <c r="L13" s="10">
        <v>8</v>
      </c>
      <c r="M13" s="10">
        <v>11</v>
      </c>
      <c r="N13" s="7">
        <f>10-2.75</f>
        <v>7.25</v>
      </c>
      <c r="O13" s="10">
        <v>11</v>
      </c>
      <c r="P13" s="10">
        <v>10</v>
      </c>
      <c r="Q13" s="10">
        <v>11</v>
      </c>
      <c r="R13" s="10">
        <v>10</v>
      </c>
      <c r="S13" s="10">
        <v>111</v>
      </c>
      <c r="T13" s="10">
        <v>10</v>
      </c>
      <c r="U13" s="10">
        <v>1111</v>
      </c>
      <c r="V13" s="10">
        <v>6</v>
      </c>
      <c r="W13" s="10">
        <v>1111</v>
      </c>
      <c r="X13" s="7">
        <f>10-2.25</f>
        <v>7.75</v>
      </c>
      <c r="Y13" s="6">
        <f t="shared" si="0"/>
        <v>8.3409090909090917</v>
      </c>
      <c r="Z13" s="12">
        <f t="shared" si="1"/>
        <v>8.34</v>
      </c>
    </row>
    <row r="14" spans="1:27" ht="15.75" customHeight="1">
      <c r="A14" s="8" t="s">
        <v>40</v>
      </c>
      <c r="B14" s="9">
        <v>20184275</v>
      </c>
      <c r="C14" s="10">
        <v>11</v>
      </c>
      <c r="D14" s="7">
        <f t="shared" ref="D14:D15" si="2">10-1.75</f>
        <v>8.25</v>
      </c>
      <c r="E14" s="11" t="s">
        <v>18</v>
      </c>
      <c r="F14" s="10">
        <v>3.5</v>
      </c>
      <c r="G14" s="10">
        <v>11</v>
      </c>
      <c r="H14" s="10">
        <v>8.5</v>
      </c>
      <c r="I14" s="10">
        <v>11</v>
      </c>
      <c r="J14" s="10">
        <v>8</v>
      </c>
      <c r="K14" s="11" t="s">
        <v>18</v>
      </c>
      <c r="L14" s="10">
        <v>9</v>
      </c>
      <c r="M14" s="10">
        <v>11</v>
      </c>
      <c r="N14" s="10">
        <v>9</v>
      </c>
      <c r="O14" s="11" t="s">
        <v>24</v>
      </c>
      <c r="P14" s="10">
        <f>10-1-1-0.25+0.5</f>
        <v>8.25</v>
      </c>
      <c r="Q14" s="11" t="s">
        <v>24</v>
      </c>
      <c r="R14" s="10">
        <v>8</v>
      </c>
      <c r="S14" s="10" t="s">
        <v>20</v>
      </c>
      <c r="T14" s="10">
        <v>6</v>
      </c>
      <c r="U14" s="10" t="s">
        <v>20</v>
      </c>
      <c r="V14" s="10">
        <v>6</v>
      </c>
      <c r="W14" s="10">
        <v>1111</v>
      </c>
      <c r="X14" s="10">
        <v>5</v>
      </c>
      <c r="Y14" s="6">
        <f t="shared" si="0"/>
        <v>7.2272727272727275</v>
      </c>
      <c r="Z14" s="12">
        <f t="shared" si="1"/>
        <v>7.23</v>
      </c>
    </row>
    <row r="15" spans="1:27" ht="15.75" customHeight="1">
      <c r="A15" s="8" t="s">
        <v>41</v>
      </c>
      <c r="B15" s="9">
        <v>20184256</v>
      </c>
      <c r="C15" s="10">
        <v>11</v>
      </c>
      <c r="D15" s="7">
        <f t="shared" si="2"/>
        <v>8.25</v>
      </c>
      <c r="E15" s="10">
        <v>11</v>
      </c>
      <c r="F15" s="10">
        <v>8.5</v>
      </c>
      <c r="G15" s="10">
        <v>10</v>
      </c>
      <c r="H15" s="10">
        <v>8.5</v>
      </c>
      <c r="I15" s="10">
        <v>11</v>
      </c>
      <c r="J15" s="10">
        <v>9</v>
      </c>
      <c r="K15" s="11" t="s">
        <v>18</v>
      </c>
      <c r="L15" s="10">
        <v>9</v>
      </c>
      <c r="M15" s="11" t="s">
        <v>18</v>
      </c>
      <c r="N15" s="10">
        <v>8.5</v>
      </c>
      <c r="O15" s="10">
        <v>11</v>
      </c>
      <c r="P15" s="10">
        <v>9</v>
      </c>
      <c r="Q15" s="10">
        <v>10</v>
      </c>
      <c r="R15" s="10">
        <v>9.5</v>
      </c>
      <c r="S15" s="11" t="s">
        <v>28</v>
      </c>
      <c r="T15" s="10">
        <v>9</v>
      </c>
      <c r="U15" s="11" t="s">
        <v>34</v>
      </c>
      <c r="V15" s="10">
        <v>7</v>
      </c>
      <c r="W15" s="10">
        <v>1111</v>
      </c>
      <c r="X15" s="10">
        <v>8</v>
      </c>
      <c r="Y15" s="6">
        <f t="shared" si="0"/>
        <v>8.5681818181818183</v>
      </c>
      <c r="Z15" s="12">
        <f t="shared" si="1"/>
        <v>8.57</v>
      </c>
    </row>
    <row r="16" spans="1:27" ht="15.75" customHeight="1">
      <c r="A16" s="8" t="s">
        <v>42</v>
      </c>
      <c r="B16" s="9">
        <v>20184330</v>
      </c>
      <c r="C16" s="10">
        <v>11</v>
      </c>
      <c r="D16" s="10">
        <v>10</v>
      </c>
      <c r="E16" s="10">
        <v>11</v>
      </c>
      <c r="F16" s="10">
        <v>10</v>
      </c>
      <c r="G16" s="10">
        <v>11</v>
      </c>
      <c r="H16" s="10">
        <v>7.5</v>
      </c>
      <c r="I16" s="11" t="s">
        <v>18</v>
      </c>
      <c r="J16" s="10">
        <v>9.5</v>
      </c>
      <c r="K16" s="11" t="s">
        <v>18</v>
      </c>
      <c r="L16" s="10">
        <v>9.5</v>
      </c>
      <c r="M16" s="10">
        <v>11</v>
      </c>
      <c r="N16" s="10">
        <v>9</v>
      </c>
      <c r="O16" s="10">
        <v>11</v>
      </c>
      <c r="P16" s="10">
        <v>9.5</v>
      </c>
      <c r="Q16" s="10">
        <v>11</v>
      </c>
      <c r="R16" s="10">
        <v>10</v>
      </c>
      <c r="S16" s="10">
        <v>111</v>
      </c>
      <c r="T16" s="10">
        <v>10</v>
      </c>
      <c r="U16" s="11" t="s">
        <v>25</v>
      </c>
      <c r="V16" s="10">
        <v>11</v>
      </c>
      <c r="W16" s="10">
        <v>1111</v>
      </c>
      <c r="X16" s="10">
        <v>6</v>
      </c>
      <c r="Y16" s="6">
        <f t="shared" si="0"/>
        <v>9.2727272727272734</v>
      </c>
      <c r="Z16" s="12">
        <f t="shared" si="1"/>
        <v>9.27</v>
      </c>
    </row>
    <row r="17" spans="1:27" ht="15.75" customHeight="1">
      <c r="A17" s="8" t="s">
        <v>43</v>
      </c>
      <c r="B17" s="9">
        <v>20184312</v>
      </c>
      <c r="C17" s="10">
        <v>11</v>
      </c>
      <c r="D17" s="10">
        <v>9</v>
      </c>
      <c r="E17" s="10">
        <v>11</v>
      </c>
      <c r="F17" s="10">
        <v>7</v>
      </c>
      <c r="G17" s="10">
        <v>11</v>
      </c>
      <c r="H17" s="10">
        <v>8.5</v>
      </c>
      <c r="I17" s="10">
        <v>11</v>
      </c>
      <c r="J17" s="10">
        <v>9</v>
      </c>
      <c r="K17" s="10">
        <v>11</v>
      </c>
      <c r="L17" s="10">
        <v>9.5</v>
      </c>
      <c r="M17" s="10">
        <v>11</v>
      </c>
      <c r="N17" s="10">
        <v>10.5</v>
      </c>
      <c r="O17" s="11" t="s">
        <v>24</v>
      </c>
      <c r="P17" s="10">
        <f>10-1.75</f>
        <v>8.25</v>
      </c>
      <c r="Q17" s="10">
        <v>11</v>
      </c>
      <c r="R17" s="10">
        <v>7</v>
      </c>
      <c r="S17" s="11" t="s">
        <v>28</v>
      </c>
      <c r="T17" s="10">
        <v>9</v>
      </c>
      <c r="U17" s="11" t="s">
        <v>25</v>
      </c>
      <c r="V17" s="10">
        <v>8</v>
      </c>
      <c r="W17" s="11" t="s">
        <v>38</v>
      </c>
      <c r="X17" s="10">
        <v>10</v>
      </c>
      <c r="Y17" s="6">
        <f t="shared" si="0"/>
        <v>8.704545454545455</v>
      </c>
      <c r="Z17" s="12">
        <f t="shared" si="1"/>
        <v>8.6999999999999993</v>
      </c>
    </row>
    <row r="18" spans="1:27" ht="15.75" customHeight="1">
      <c r="A18" s="8" t="s">
        <v>44</v>
      </c>
      <c r="B18" s="9">
        <v>20194877</v>
      </c>
      <c r="C18" s="10">
        <v>11</v>
      </c>
      <c r="D18" s="10">
        <v>10</v>
      </c>
      <c r="E18" s="10">
        <v>11</v>
      </c>
      <c r="F18" s="10">
        <v>10</v>
      </c>
      <c r="G18" s="10">
        <v>11</v>
      </c>
      <c r="H18" s="10">
        <v>10.5</v>
      </c>
      <c r="I18" s="11" t="s">
        <v>18</v>
      </c>
      <c r="J18" s="10">
        <v>7.5</v>
      </c>
      <c r="K18" s="10">
        <v>11</v>
      </c>
      <c r="L18" s="10">
        <v>8</v>
      </c>
      <c r="M18" s="10">
        <v>11</v>
      </c>
      <c r="N18" s="10">
        <v>9.5</v>
      </c>
      <c r="O18" s="10">
        <v>11</v>
      </c>
      <c r="P18" s="10">
        <v>8</v>
      </c>
      <c r="Q18" s="10">
        <v>11</v>
      </c>
      <c r="R18" s="10">
        <v>10</v>
      </c>
      <c r="S18" s="10">
        <v>111</v>
      </c>
      <c r="T18" s="10">
        <v>9.5</v>
      </c>
      <c r="U18" s="10" t="s">
        <v>20</v>
      </c>
      <c r="V18" s="10">
        <v>6</v>
      </c>
      <c r="W18" s="10">
        <v>1111</v>
      </c>
      <c r="X18" s="10">
        <v>9</v>
      </c>
      <c r="Y18" s="6">
        <f t="shared" si="0"/>
        <v>8.9090909090909083</v>
      </c>
      <c r="Z18" s="12">
        <f t="shared" si="1"/>
        <v>8.91</v>
      </c>
    </row>
    <row r="19" spans="1:27" ht="15.75" customHeight="1">
      <c r="A19" s="8" t="s">
        <v>45</v>
      </c>
      <c r="B19" s="9">
        <v>20184311</v>
      </c>
      <c r="C19" s="10">
        <v>11</v>
      </c>
      <c r="D19" s="10">
        <v>10.75</v>
      </c>
      <c r="E19" s="10">
        <v>11</v>
      </c>
      <c r="F19" s="10">
        <v>9.5</v>
      </c>
      <c r="G19" s="10">
        <v>11</v>
      </c>
      <c r="H19" s="10">
        <v>9.5</v>
      </c>
      <c r="I19" s="10">
        <v>0</v>
      </c>
      <c r="J19" s="10">
        <v>6</v>
      </c>
      <c r="K19" s="10">
        <v>11</v>
      </c>
      <c r="L19" s="10">
        <v>10.5</v>
      </c>
      <c r="M19" s="10">
        <v>11</v>
      </c>
      <c r="N19" s="10">
        <v>9.5</v>
      </c>
      <c r="O19" s="10">
        <v>10</v>
      </c>
      <c r="P19" s="10">
        <v>9.5</v>
      </c>
      <c r="Q19" s="10">
        <v>11</v>
      </c>
      <c r="R19" s="10">
        <v>10</v>
      </c>
      <c r="S19" s="10">
        <v>111</v>
      </c>
      <c r="T19" s="10">
        <v>9.5</v>
      </c>
      <c r="U19" s="11" t="s">
        <v>32</v>
      </c>
      <c r="V19" s="10">
        <v>10.5</v>
      </c>
      <c r="W19" s="11" t="s">
        <v>32</v>
      </c>
      <c r="X19" s="10">
        <f>8-1.5</f>
        <v>6.5</v>
      </c>
      <c r="Y19" s="6">
        <f t="shared" si="0"/>
        <v>9.25</v>
      </c>
      <c r="Z19" s="12">
        <f t="shared" si="1"/>
        <v>9.25</v>
      </c>
    </row>
    <row r="20" spans="1:27" ht="15.75" customHeight="1">
      <c r="A20" s="8" t="s">
        <v>46</v>
      </c>
      <c r="B20" s="9">
        <v>20184318</v>
      </c>
      <c r="C20" s="10">
        <v>11</v>
      </c>
      <c r="D20" s="10">
        <v>10.75</v>
      </c>
      <c r="E20" s="10">
        <v>11</v>
      </c>
      <c r="F20" s="10">
        <v>9.5</v>
      </c>
      <c r="G20" s="10">
        <v>11</v>
      </c>
      <c r="H20" s="10">
        <v>10</v>
      </c>
      <c r="I20" s="10">
        <v>11</v>
      </c>
      <c r="J20" s="10">
        <v>9</v>
      </c>
      <c r="K20" s="10">
        <v>11</v>
      </c>
      <c r="L20" s="10">
        <v>10.5</v>
      </c>
      <c r="M20" s="10">
        <v>11</v>
      </c>
      <c r="N20" s="10">
        <v>11</v>
      </c>
      <c r="O20" s="10">
        <v>11</v>
      </c>
      <c r="P20" s="10">
        <v>10.5</v>
      </c>
      <c r="Q20" s="10">
        <v>11</v>
      </c>
      <c r="R20" s="10">
        <v>10</v>
      </c>
      <c r="S20" s="10">
        <v>111</v>
      </c>
      <c r="T20" s="10">
        <v>10</v>
      </c>
      <c r="U20" s="10">
        <v>1111</v>
      </c>
      <c r="V20" s="10">
        <v>11</v>
      </c>
      <c r="W20" s="10">
        <v>1101</v>
      </c>
      <c r="X20" s="10">
        <f>9-0.5</f>
        <v>8.5</v>
      </c>
      <c r="Y20" s="6">
        <f t="shared" si="0"/>
        <v>10.068181818181818</v>
      </c>
      <c r="Z20" s="12">
        <f t="shared" si="1"/>
        <v>10.07</v>
      </c>
    </row>
    <row r="21" spans="1:27" ht="15.75" customHeight="1">
      <c r="A21" s="8" t="s">
        <v>47</v>
      </c>
      <c r="B21" s="9">
        <v>20194763</v>
      </c>
      <c r="C21" s="10">
        <v>11</v>
      </c>
      <c r="D21" s="10">
        <v>9.5</v>
      </c>
      <c r="E21" s="10">
        <v>11</v>
      </c>
      <c r="F21" s="10">
        <v>8.25</v>
      </c>
      <c r="G21" s="10">
        <v>11</v>
      </c>
      <c r="H21" s="10">
        <v>9.5</v>
      </c>
      <c r="I21" s="10">
        <v>11</v>
      </c>
      <c r="J21" s="10">
        <v>9</v>
      </c>
      <c r="K21" s="11" t="s">
        <v>18</v>
      </c>
      <c r="L21" s="10">
        <v>10</v>
      </c>
      <c r="M21" s="10">
        <v>11</v>
      </c>
      <c r="N21" s="10">
        <v>10.5</v>
      </c>
      <c r="O21" s="11" t="s">
        <v>24</v>
      </c>
      <c r="P21" s="10">
        <v>9</v>
      </c>
      <c r="Q21" s="10">
        <v>11</v>
      </c>
      <c r="R21" s="10">
        <v>10</v>
      </c>
      <c r="S21" s="10" t="s">
        <v>20</v>
      </c>
      <c r="T21" s="10">
        <v>6</v>
      </c>
      <c r="U21" s="10" t="s">
        <v>20</v>
      </c>
      <c r="V21" s="10">
        <v>6</v>
      </c>
      <c r="W21" s="11" t="s">
        <v>26</v>
      </c>
      <c r="X21" s="10">
        <v>9</v>
      </c>
      <c r="Y21" s="6">
        <f t="shared" si="0"/>
        <v>8.795454545454545</v>
      </c>
      <c r="Z21" s="12">
        <f t="shared" si="1"/>
        <v>8.8000000000000007</v>
      </c>
    </row>
    <row r="22" spans="1:27" ht="15.75" customHeight="1">
      <c r="A22" s="8" t="s">
        <v>48</v>
      </c>
      <c r="B22" s="9">
        <v>20184300</v>
      </c>
      <c r="C22" s="10">
        <v>11</v>
      </c>
      <c r="D22" s="10">
        <v>11</v>
      </c>
      <c r="E22" s="10">
        <v>11</v>
      </c>
      <c r="F22" s="10">
        <v>10</v>
      </c>
      <c r="G22" s="10">
        <v>11</v>
      </c>
      <c r="H22" s="10">
        <v>10</v>
      </c>
      <c r="I22" s="10">
        <v>11</v>
      </c>
      <c r="J22" s="10">
        <v>9</v>
      </c>
      <c r="K22" s="11" t="s">
        <v>18</v>
      </c>
      <c r="L22" s="10">
        <v>9</v>
      </c>
      <c r="M22" s="11" t="s">
        <v>18</v>
      </c>
      <c r="N22" s="10">
        <v>8.5</v>
      </c>
      <c r="O22" s="10">
        <v>11</v>
      </c>
      <c r="P22" s="10">
        <v>10</v>
      </c>
      <c r="Q22" s="11" t="s">
        <v>18</v>
      </c>
      <c r="R22" s="10">
        <v>8.5</v>
      </c>
      <c r="S22" s="10" t="s">
        <v>20</v>
      </c>
      <c r="T22" s="10">
        <v>6</v>
      </c>
      <c r="U22" s="10" t="s">
        <v>20</v>
      </c>
      <c r="V22" s="10">
        <v>6</v>
      </c>
      <c r="W22" s="11" t="s">
        <v>26</v>
      </c>
      <c r="X22" s="10">
        <v>8</v>
      </c>
      <c r="Y22" s="6">
        <f t="shared" si="0"/>
        <v>8.7272727272727266</v>
      </c>
      <c r="Z22" s="12">
        <f t="shared" si="1"/>
        <v>8.73</v>
      </c>
    </row>
    <row r="23" spans="1:27" ht="15.75" customHeight="1">
      <c r="A23" s="8" t="s">
        <v>49</v>
      </c>
      <c r="B23" s="9">
        <v>20184319</v>
      </c>
      <c r="C23" s="10">
        <v>11</v>
      </c>
      <c r="D23" s="10">
        <v>10.5</v>
      </c>
      <c r="E23" s="10">
        <v>11</v>
      </c>
      <c r="F23" s="10">
        <v>8</v>
      </c>
      <c r="G23" s="10">
        <v>11</v>
      </c>
      <c r="H23" s="10">
        <v>10</v>
      </c>
      <c r="I23" s="10">
        <v>11</v>
      </c>
      <c r="J23" s="10">
        <v>10</v>
      </c>
      <c r="K23" s="11" t="s">
        <v>18</v>
      </c>
      <c r="L23" s="10">
        <v>9</v>
      </c>
      <c r="M23" s="10">
        <v>11</v>
      </c>
      <c r="N23" s="7">
        <f>10-0.25</f>
        <v>9.75</v>
      </c>
      <c r="O23" s="11" t="s">
        <v>18</v>
      </c>
      <c r="P23" s="10">
        <v>9.5</v>
      </c>
      <c r="Q23" s="10">
        <v>11</v>
      </c>
      <c r="R23" s="10">
        <v>9</v>
      </c>
      <c r="S23" s="10">
        <v>111</v>
      </c>
      <c r="T23" s="10">
        <v>9.5</v>
      </c>
      <c r="U23" s="11" t="s">
        <v>25</v>
      </c>
      <c r="V23" s="10">
        <v>13.5</v>
      </c>
      <c r="W23" s="11" t="s">
        <v>26</v>
      </c>
      <c r="X23" s="10">
        <v>8</v>
      </c>
      <c r="Y23" s="6">
        <f t="shared" si="0"/>
        <v>9.704545454545455</v>
      </c>
      <c r="Z23" s="12">
        <f t="shared" si="1"/>
        <v>9.6999999999999993</v>
      </c>
    </row>
    <row r="24" spans="1:27" ht="15.75" customHeight="1">
      <c r="A24" s="8" t="s">
        <v>50</v>
      </c>
      <c r="B24" s="9">
        <v>20194839</v>
      </c>
      <c r="C24" s="10">
        <v>11</v>
      </c>
      <c r="D24" s="10">
        <v>9.75</v>
      </c>
      <c r="E24" s="10">
        <v>11</v>
      </c>
      <c r="F24" s="10">
        <v>10</v>
      </c>
      <c r="G24" s="10">
        <v>11</v>
      </c>
      <c r="H24" s="10">
        <v>10</v>
      </c>
      <c r="I24" s="15">
        <v>11</v>
      </c>
      <c r="J24" s="10">
        <v>10</v>
      </c>
      <c r="K24" s="11" t="s">
        <v>18</v>
      </c>
      <c r="L24" s="10">
        <v>9.5</v>
      </c>
      <c r="M24" s="10">
        <v>11</v>
      </c>
      <c r="N24" s="10">
        <v>9.5</v>
      </c>
      <c r="O24" s="10">
        <v>11</v>
      </c>
      <c r="P24" s="10">
        <v>10</v>
      </c>
      <c r="Q24" s="10">
        <v>11</v>
      </c>
      <c r="R24" s="10">
        <v>10</v>
      </c>
      <c r="S24" s="10">
        <v>111</v>
      </c>
      <c r="T24" s="10">
        <v>10</v>
      </c>
      <c r="U24" s="10">
        <v>1111</v>
      </c>
      <c r="V24" s="10">
        <v>13</v>
      </c>
      <c r="W24" s="10">
        <v>1111</v>
      </c>
      <c r="X24" s="10">
        <v>10.5</v>
      </c>
      <c r="Y24" s="6">
        <f t="shared" si="0"/>
        <v>10.204545454545455</v>
      </c>
      <c r="Z24" s="12">
        <f t="shared" si="1"/>
        <v>10.199999999999999</v>
      </c>
    </row>
    <row r="25" spans="1:27" ht="15.75" customHeight="1">
      <c r="A25" s="8" t="s">
        <v>51</v>
      </c>
      <c r="B25" s="9">
        <v>20184253</v>
      </c>
      <c r="C25" s="10">
        <v>11</v>
      </c>
      <c r="D25" s="10">
        <v>10.25</v>
      </c>
      <c r="E25" s="10">
        <v>11</v>
      </c>
      <c r="F25" s="10">
        <v>9</v>
      </c>
      <c r="G25" s="10">
        <v>11</v>
      </c>
      <c r="H25" s="10">
        <v>7.5</v>
      </c>
      <c r="I25" s="10">
        <v>11</v>
      </c>
      <c r="J25" s="10">
        <v>9</v>
      </c>
      <c r="K25" s="10">
        <v>11</v>
      </c>
      <c r="L25" s="10">
        <v>10</v>
      </c>
      <c r="M25" s="10">
        <v>11</v>
      </c>
      <c r="N25" s="10">
        <v>9.5</v>
      </c>
      <c r="O25" s="11" t="s">
        <v>18</v>
      </c>
      <c r="P25" s="10">
        <v>9.5</v>
      </c>
      <c r="Q25" s="10">
        <v>11</v>
      </c>
      <c r="R25" s="10">
        <v>10</v>
      </c>
      <c r="S25" s="10">
        <v>111</v>
      </c>
      <c r="T25" s="10">
        <v>9.5</v>
      </c>
      <c r="U25" s="11" t="s">
        <v>25</v>
      </c>
      <c r="V25" s="10">
        <v>11</v>
      </c>
      <c r="W25" s="11" t="s">
        <v>25</v>
      </c>
      <c r="X25" s="10">
        <v>8</v>
      </c>
      <c r="Y25" s="6">
        <f t="shared" si="0"/>
        <v>9.3863636363636367</v>
      </c>
      <c r="Z25" s="12">
        <f t="shared" si="1"/>
        <v>9.39</v>
      </c>
    </row>
    <row r="26" spans="1:27" ht="15.75" customHeight="1">
      <c r="A26" s="8" t="s">
        <v>52</v>
      </c>
      <c r="B26" s="9">
        <v>20184284</v>
      </c>
      <c r="C26" s="10">
        <v>11</v>
      </c>
      <c r="D26" s="10">
        <v>10.25</v>
      </c>
      <c r="E26" s="10">
        <v>11</v>
      </c>
      <c r="F26" s="10">
        <v>10.5</v>
      </c>
      <c r="G26" s="10">
        <v>11</v>
      </c>
      <c r="H26" s="10">
        <v>10</v>
      </c>
      <c r="I26" s="10">
        <v>11</v>
      </c>
      <c r="J26" s="10">
        <v>10</v>
      </c>
      <c r="K26" s="10">
        <v>11</v>
      </c>
      <c r="L26" s="10">
        <v>9</v>
      </c>
      <c r="M26" s="10">
        <v>11</v>
      </c>
      <c r="N26" s="10">
        <v>10.5</v>
      </c>
      <c r="O26" s="10">
        <v>11</v>
      </c>
      <c r="P26" s="10">
        <v>10.5</v>
      </c>
      <c r="Q26" s="10">
        <v>11</v>
      </c>
      <c r="R26" s="10">
        <v>7</v>
      </c>
      <c r="S26" s="11" t="s">
        <v>24</v>
      </c>
      <c r="T26" s="10">
        <v>9</v>
      </c>
      <c r="U26" s="11" t="s">
        <v>25</v>
      </c>
      <c r="V26" s="10">
        <v>12</v>
      </c>
      <c r="W26" s="10">
        <v>1111</v>
      </c>
      <c r="X26" s="10">
        <v>9.5</v>
      </c>
      <c r="Y26" s="6">
        <f t="shared" si="0"/>
        <v>9.8409090909090917</v>
      </c>
      <c r="Z26" s="12">
        <f t="shared" si="1"/>
        <v>9.84</v>
      </c>
    </row>
    <row r="27" spans="1:27" ht="15.75" customHeight="1">
      <c r="A27" s="8" t="s">
        <v>53</v>
      </c>
      <c r="B27" s="9">
        <v>20184326</v>
      </c>
      <c r="C27" s="10">
        <v>11</v>
      </c>
      <c r="D27" s="10">
        <v>9.5</v>
      </c>
      <c r="E27" s="10">
        <v>11</v>
      </c>
      <c r="F27" s="10">
        <v>6</v>
      </c>
      <c r="G27" s="10">
        <v>10</v>
      </c>
      <c r="H27" s="10">
        <v>9.5</v>
      </c>
      <c r="I27" s="10">
        <v>11</v>
      </c>
      <c r="J27" s="10">
        <v>7</v>
      </c>
      <c r="K27" s="10">
        <v>10</v>
      </c>
      <c r="L27" s="10">
        <v>9.5</v>
      </c>
      <c r="M27" s="11" t="s">
        <v>24</v>
      </c>
      <c r="N27" s="10">
        <v>9.5</v>
      </c>
      <c r="O27" s="10">
        <v>11</v>
      </c>
      <c r="P27" s="7">
        <f>10-1.5</f>
        <v>8.5</v>
      </c>
      <c r="Q27" s="11" t="s">
        <v>24</v>
      </c>
      <c r="R27" s="10">
        <v>7</v>
      </c>
      <c r="S27" s="10" t="s">
        <v>20</v>
      </c>
      <c r="T27" s="10">
        <v>6</v>
      </c>
      <c r="U27" s="10" t="s">
        <v>20</v>
      </c>
      <c r="V27" s="10">
        <v>6</v>
      </c>
      <c r="W27" s="10">
        <v>0</v>
      </c>
      <c r="X27" s="10">
        <v>0</v>
      </c>
      <c r="Y27" s="6">
        <f t="shared" si="0"/>
        <v>7.1363636363636367</v>
      </c>
      <c r="Z27" s="12">
        <f t="shared" si="1"/>
        <v>7.14</v>
      </c>
    </row>
    <row r="28" spans="1:27" ht="14">
      <c r="A28" s="8" t="s">
        <v>54</v>
      </c>
      <c r="B28" s="9">
        <v>20184306</v>
      </c>
      <c r="C28" s="10">
        <v>11</v>
      </c>
      <c r="D28" s="10">
        <v>10</v>
      </c>
      <c r="E28" s="11" t="s">
        <v>18</v>
      </c>
      <c r="F28" s="10">
        <v>9</v>
      </c>
      <c r="G28" s="10">
        <v>11</v>
      </c>
      <c r="H28" s="10">
        <v>9.5</v>
      </c>
      <c r="I28" s="10">
        <v>11</v>
      </c>
      <c r="J28" s="10">
        <v>10</v>
      </c>
      <c r="K28" s="10">
        <v>11</v>
      </c>
      <c r="L28" s="10">
        <v>10</v>
      </c>
      <c r="M28" s="10">
        <v>10</v>
      </c>
      <c r="N28" s="10">
        <v>10</v>
      </c>
      <c r="O28" s="10">
        <v>11</v>
      </c>
      <c r="P28" s="10">
        <v>10.5</v>
      </c>
      <c r="Q28" s="10">
        <v>11</v>
      </c>
      <c r="R28" s="10">
        <v>8</v>
      </c>
      <c r="S28" s="10">
        <v>111</v>
      </c>
      <c r="T28" s="10">
        <v>9.5</v>
      </c>
      <c r="U28" s="10">
        <v>1111</v>
      </c>
      <c r="V28" s="10">
        <v>11.5</v>
      </c>
      <c r="W28" s="10">
        <v>1101</v>
      </c>
      <c r="X28" s="10">
        <v>9</v>
      </c>
      <c r="Y28" s="6">
        <f t="shared" si="0"/>
        <v>9.7272727272727266</v>
      </c>
      <c r="Z28" s="12">
        <f t="shared" si="1"/>
        <v>9.73</v>
      </c>
    </row>
    <row r="29" spans="1:27" ht="14">
      <c r="A29" s="8" t="s">
        <v>55</v>
      </c>
      <c r="B29" s="9">
        <v>20180128</v>
      </c>
      <c r="C29" s="10">
        <v>11</v>
      </c>
      <c r="D29" s="10">
        <v>10.5</v>
      </c>
      <c r="E29" s="10">
        <v>11</v>
      </c>
      <c r="F29" s="10">
        <v>9</v>
      </c>
      <c r="G29" s="10">
        <v>11</v>
      </c>
      <c r="H29" s="10">
        <v>8.5</v>
      </c>
      <c r="I29" s="10">
        <v>11</v>
      </c>
      <c r="J29" s="10">
        <v>9.5</v>
      </c>
      <c r="K29" s="10">
        <v>11</v>
      </c>
      <c r="L29" s="10">
        <v>10</v>
      </c>
      <c r="M29" s="10">
        <v>11</v>
      </c>
      <c r="N29" s="7">
        <f>10-1.5</f>
        <v>8.5</v>
      </c>
      <c r="O29" s="11" t="s">
        <v>18</v>
      </c>
      <c r="P29" s="10">
        <v>9</v>
      </c>
      <c r="Q29" s="11" t="s">
        <v>24</v>
      </c>
      <c r="R29" s="10">
        <v>3</v>
      </c>
      <c r="S29" s="11" t="s">
        <v>31</v>
      </c>
      <c r="T29" s="10">
        <v>6</v>
      </c>
      <c r="U29" s="10" t="s">
        <v>20</v>
      </c>
      <c r="V29" s="10">
        <v>6</v>
      </c>
      <c r="W29" s="11" t="s">
        <v>32</v>
      </c>
      <c r="X29" s="10">
        <f>8-1.5</f>
        <v>6.5</v>
      </c>
      <c r="Y29" s="6">
        <f t="shared" si="0"/>
        <v>7.8636363636363633</v>
      </c>
      <c r="Z29" s="12">
        <f t="shared" si="1"/>
        <v>7.86</v>
      </c>
    </row>
    <row r="30" spans="1:27" ht="14">
      <c r="A30" s="8" t="s">
        <v>56</v>
      </c>
      <c r="B30" s="9">
        <v>20184286</v>
      </c>
      <c r="C30" s="10">
        <v>10</v>
      </c>
      <c r="D30" s="10">
        <v>9.75</v>
      </c>
      <c r="E30" s="10">
        <v>11</v>
      </c>
      <c r="F30" s="10">
        <v>10.5</v>
      </c>
      <c r="G30" s="10">
        <v>10</v>
      </c>
      <c r="H30" s="10">
        <v>8</v>
      </c>
      <c r="I30" s="10">
        <v>0</v>
      </c>
      <c r="J30" s="10">
        <v>3</v>
      </c>
      <c r="K30" s="11" t="s">
        <v>24</v>
      </c>
      <c r="L30" s="10">
        <v>8.5</v>
      </c>
      <c r="M30" s="10">
        <v>10</v>
      </c>
      <c r="N30" s="10">
        <v>3</v>
      </c>
      <c r="O30" s="10">
        <v>0</v>
      </c>
      <c r="P30" s="10">
        <v>3</v>
      </c>
      <c r="Q30" s="10">
        <v>0</v>
      </c>
      <c r="R30" s="10">
        <v>3</v>
      </c>
      <c r="S30" s="10">
        <v>0</v>
      </c>
      <c r="T30" s="10">
        <v>3</v>
      </c>
      <c r="U30" s="10">
        <v>0</v>
      </c>
      <c r="V30" s="10">
        <v>3</v>
      </c>
      <c r="W30" s="10">
        <v>0</v>
      </c>
      <c r="X30" s="10">
        <v>3</v>
      </c>
      <c r="Y30" s="6">
        <f t="shared" si="0"/>
        <v>5.25</v>
      </c>
      <c r="Z30" s="12">
        <f t="shared" si="1"/>
        <v>5.25</v>
      </c>
      <c r="AA30" s="16"/>
    </row>
    <row r="31" spans="1:27" ht="14">
      <c r="A31" s="8" t="s">
        <v>57</v>
      </c>
      <c r="B31" s="9">
        <v>20184297</v>
      </c>
      <c r="C31" s="10">
        <v>11</v>
      </c>
      <c r="D31" s="10">
        <v>10.25</v>
      </c>
      <c r="E31" s="10">
        <v>11</v>
      </c>
      <c r="F31" s="10">
        <v>10</v>
      </c>
      <c r="G31" s="10">
        <v>11</v>
      </c>
      <c r="H31" s="10">
        <v>9.5</v>
      </c>
      <c r="I31" s="10">
        <v>11</v>
      </c>
      <c r="J31" s="10">
        <v>9</v>
      </c>
      <c r="K31" s="10">
        <v>11</v>
      </c>
      <c r="L31" s="10">
        <v>10</v>
      </c>
      <c r="M31" s="10">
        <v>10</v>
      </c>
      <c r="N31" s="10">
        <v>8</v>
      </c>
      <c r="O31" s="11" t="s">
        <v>18</v>
      </c>
      <c r="P31" s="10">
        <v>9.5</v>
      </c>
      <c r="Q31" s="10">
        <v>0</v>
      </c>
      <c r="R31" s="10">
        <v>0</v>
      </c>
      <c r="S31" s="10" t="s">
        <v>20</v>
      </c>
      <c r="T31" s="10">
        <v>6</v>
      </c>
      <c r="U31" s="10" t="s">
        <v>20</v>
      </c>
      <c r="V31" s="10">
        <v>6</v>
      </c>
      <c r="W31" s="11" t="s">
        <v>25</v>
      </c>
      <c r="X31" s="10">
        <v>3</v>
      </c>
      <c r="Y31" s="6">
        <f t="shared" si="0"/>
        <v>7.3863636363636367</v>
      </c>
      <c r="Z31" s="12">
        <f t="shared" si="1"/>
        <v>7.39</v>
      </c>
    </row>
    <row r="32" spans="1:27" ht="14">
      <c r="A32" s="8" t="s">
        <v>58</v>
      </c>
      <c r="B32" s="9">
        <v>20184323</v>
      </c>
      <c r="C32" s="10">
        <v>11</v>
      </c>
      <c r="D32" s="10">
        <f>10-0.75</f>
        <v>9.25</v>
      </c>
      <c r="E32" s="11" t="s">
        <v>24</v>
      </c>
      <c r="F32" s="10">
        <v>8.5</v>
      </c>
      <c r="G32" s="10">
        <v>11</v>
      </c>
      <c r="H32" s="10">
        <v>9</v>
      </c>
      <c r="I32" s="10">
        <v>11</v>
      </c>
      <c r="J32" s="10">
        <v>9</v>
      </c>
      <c r="K32" s="11" t="s">
        <v>18</v>
      </c>
      <c r="L32" s="10">
        <v>4.5</v>
      </c>
      <c r="M32" s="10">
        <v>11</v>
      </c>
      <c r="N32" s="10">
        <v>9.5</v>
      </c>
      <c r="O32" s="10">
        <v>11</v>
      </c>
      <c r="P32" s="10">
        <v>9.5</v>
      </c>
      <c r="Q32" s="10">
        <v>11</v>
      </c>
      <c r="R32" s="10">
        <v>8</v>
      </c>
      <c r="S32" s="10" t="s">
        <v>20</v>
      </c>
      <c r="T32" s="10">
        <v>6</v>
      </c>
      <c r="U32" s="10" t="s">
        <v>20</v>
      </c>
      <c r="V32" s="10">
        <v>6</v>
      </c>
      <c r="W32" s="10">
        <v>1111</v>
      </c>
      <c r="X32" s="10">
        <v>9.5</v>
      </c>
      <c r="Y32" s="6">
        <f t="shared" si="0"/>
        <v>8.0681818181818183</v>
      </c>
      <c r="Z32" s="12">
        <f t="shared" si="1"/>
        <v>8.07</v>
      </c>
    </row>
    <row r="33" spans="1:26" ht="14">
      <c r="A33" s="8" t="s">
        <v>59</v>
      </c>
      <c r="B33" s="9">
        <v>20184327</v>
      </c>
      <c r="C33" s="10">
        <v>11</v>
      </c>
      <c r="D33" s="10">
        <v>10.25</v>
      </c>
      <c r="E33" s="10">
        <v>11</v>
      </c>
      <c r="F33" s="10">
        <v>9</v>
      </c>
      <c r="G33" s="10">
        <v>11</v>
      </c>
      <c r="H33" s="10">
        <v>9.5</v>
      </c>
      <c r="I33" s="10">
        <v>11</v>
      </c>
      <c r="J33" s="10">
        <v>8</v>
      </c>
      <c r="K33" s="11" t="s">
        <v>18</v>
      </c>
      <c r="L33" s="10">
        <v>9</v>
      </c>
      <c r="M33" s="11" t="s">
        <v>24</v>
      </c>
      <c r="N33" s="10">
        <v>8.5</v>
      </c>
      <c r="O33" s="10">
        <v>11</v>
      </c>
      <c r="P33" s="10">
        <v>10</v>
      </c>
      <c r="Q33" s="10">
        <v>11</v>
      </c>
      <c r="R33" s="10">
        <v>10</v>
      </c>
      <c r="S33" s="10">
        <v>111</v>
      </c>
      <c r="T33" s="10">
        <v>10</v>
      </c>
      <c r="U33" s="10">
        <v>1111</v>
      </c>
      <c r="V33" s="10">
        <v>14</v>
      </c>
      <c r="W33" s="10">
        <v>1101</v>
      </c>
      <c r="X33" s="10">
        <v>10.5</v>
      </c>
      <c r="Y33" s="6">
        <f t="shared" si="0"/>
        <v>9.8863636363636367</v>
      </c>
      <c r="Z33" s="12">
        <f t="shared" si="1"/>
        <v>9.89</v>
      </c>
    </row>
    <row r="34" spans="1:26" ht="14">
      <c r="A34" s="8" t="s">
        <v>60</v>
      </c>
      <c r="B34" s="9">
        <v>20184272</v>
      </c>
      <c r="C34" s="10">
        <v>11</v>
      </c>
      <c r="D34" s="10">
        <v>8</v>
      </c>
      <c r="E34" s="11" t="s">
        <v>18</v>
      </c>
      <c r="F34" s="10">
        <v>9</v>
      </c>
      <c r="G34" s="10">
        <v>11</v>
      </c>
      <c r="H34" s="10">
        <v>9</v>
      </c>
      <c r="I34" s="10">
        <v>11</v>
      </c>
      <c r="J34" s="10">
        <v>9</v>
      </c>
      <c r="K34" s="10">
        <v>11</v>
      </c>
      <c r="L34" s="10">
        <v>10</v>
      </c>
      <c r="M34" s="10">
        <v>11</v>
      </c>
      <c r="N34" s="10">
        <v>10</v>
      </c>
      <c r="O34" s="10">
        <v>11</v>
      </c>
      <c r="P34" s="10">
        <v>10</v>
      </c>
      <c r="Q34" s="10">
        <v>11</v>
      </c>
      <c r="R34" s="10">
        <v>9</v>
      </c>
      <c r="S34" s="11" t="s">
        <v>28</v>
      </c>
      <c r="T34" s="10">
        <v>9</v>
      </c>
      <c r="U34" s="11" t="s">
        <v>25</v>
      </c>
      <c r="V34" s="10">
        <f>10+2-0.25</f>
        <v>11.75</v>
      </c>
      <c r="W34" s="11" t="s">
        <v>26</v>
      </c>
      <c r="X34" s="10">
        <v>8.25</v>
      </c>
      <c r="Y34" s="6">
        <f t="shared" si="0"/>
        <v>9.3636363636363633</v>
      </c>
      <c r="Z34" s="12">
        <f t="shared" si="1"/>
        <v>9.36</v>
      </c>
    </row>
    <row r="35" spans="1:26" ht="14">
      <c r="A35" s="8" t="s">
        <v>61</v>
      </c>
      <c r="B35" s="9">
        <v>20184332</v>
      </c>
      <c r="C35" s="11" t="s">
        <v>18</v>
      </c>
      <c r="D35" s="10">
        <v>8.75</v>
      </c>
      <c r="E35" s="10">
        <v>11</v>
      </c>
      <c r="F35" s="10">
        <v>7.5</v>
      </c>
      <c r="G35" s="10">
        <v>11</v>
      </c>
      <c r="H35" s="10">
        <v>9.5</v>
      </c>
      <c r="I35" s="10">
        <v>11</v>
      </c>
      <c r="J35" s="10">
        <v>9</v>
      </c>
      <c r="K35" s="10">
        <v>11</v>
      </c>
      <c r="L35" s="10">
        <v>9</v>
      </c>
      <c r="M35" s="10">
        <v>10</v>
      </c>
      <c r="N35" s="7">
        <f>10-1.5</f>
        <v>8.5</v>
      </c>
      <c r="O35" s="10">
        <v>11</v>
      </c>
      <c r="P35" s="10">
        <v>9.5</v>
      </c>
      <c r="Q35" s="10">
        <v>11</v>
      </c>
      <c r="R35" s="10">
        <v>9.5</v>
      </c>
      <c r="S35" s="11" t="s">
        <v>28</v>
      </c>
      <c r="T35" s="10">
        <v>9</v>
      </c>
      <c r="U35" s="11" t="s">
        <v>32</v>
      </c>
      <c r="V35" s="10">
        <f>11-1.5</f>
        <v>9.5</v>
      </c>
      <c r="W35" s="11" t="s">
        <v>34</v>
      </c>
      <c r="X35" s="7">
        <f>9.5-1.5</f>
        <v>8</v>
      </c>
      <c r="Y35" s="6">
        <f t="shared" si="0"/>
        <v>8.8863636363636367</v>
      </c>
      <c r="Z35" s="12">
        <f t="shared" si="1"/>
        <v>8.89</v>
      </c>
    </row>
    <row r="36" spans="1:26" ht="14">
      <c r="A36" s="8" t="s">
        <v>62</v>
      </c>
      <c r="B36" s="9">
        <v>20194728</v>
      </c>
      <c r="C36" s="11" t="s">
        <v>18</v>
      </c>
      <c r="D36" s="10">
        <v>8.5</v>
      </c>
      <c r="E36" s="10">
        <v>11</v>
      </c>
      <c r="F36" s="10">
        <v>11</v>
      </c>
      <c r="G36" s="10">
        <v>11</v>
      </c>
      <c r="H36" s="10">
        <v>9</v>
      </c>
      <c r="I36" s="10">
        <v>11</v>
      </c>
      <c r="J36" s="10">
        <v>10</v>
      </c>
      <c r="K36" s="10">
        <v>11</v>
      </c>
      <c r="L36" s="10">
        <v>10</v>
      </c>
      <c r="M36" s="11" t="s">
        <v>18</v>
      </c>
      <c r="N36" s="10">
        <f>10 - 0.5 + 0.5 + 0.5 + 0.5</f>
        <v>11</v>
      </c>
      <c r="O36" s="10">
        <v>11</v>
      </c>
      <c r="P36" s="10">
        <v>10.5</v>
      </c>
      <c r="Q36" s="10">
        <v>11</v>
      </c>
      <c r="R36" s="10">
        <v>10</v>
      </c>
      <c r="S36" s="10">
        <v>111</v>
      </c>
      <c r="T36" s="10">
        <v>10</v>
      </c>
      <c r="U36" s="11" t="s">
        <v>25</v>
      </c>
      <c r="V36" s="10">
        <v>11</v>
      </c>
      <c r="W36" s="11" t="s">
        <v>25</v>
      </c>
      <c r="X36" s="10">
        <v>8.5</v>
      </c>
      <c r="Y36" s="6">
        <f t="shared" si="0"/>
        <v>9.954545454545455</v>
      </c>
      <c r="Z36" s="12">
        <f t="shared" si="1"/>
        <v>9.9499999999999993</v>
      </c>
    </row>
    <row r="37" spans="1:26" ht="14">
      <c r="A37" s="8" t="s">
        <v>63</v>
      </c>
      <c r="B37" s="9">
        <v>20194772</v>
      </c>
      <c r="C37" s="10">
        <v>11</v>
      </c>
      <c r="D37" s="10">
        <v>10.5</v>
      </c>
      <c r="E37" s="10">
        <v>11</v>
      </c>
      <c r="F37" s="10">
        <v>10</v>
      </c>
      <c r="G37" s="10">
        <v>11</v>
      </c>
      <c r="H37" s="10">
        <v>9.5</v>
      </c>
      <c r="I37" s="10">
        <v>11</v>
      </c>
      <c r="J37" s="10">
        <v>9</v>
      </c>
      <c r="K37" s="11" t="s">
        <v>18</v>
      </c>
      <c r="L37" s="10">
        <v>9.5</v>
      </c>
      <c r="M37" s="10">
        <v>11</v>
      </c>
      <c r="N37" s="10">
        <v>9</v>
      </c>
      <c r="O37" s="10">
        <v>11</v>
      </c>
      <c r="P37" s="10">
        <v>10.5</v>
      </c>
      <c r="Q37" s="10">
        <v>11</v>
      </c>
      <c r="R37" s="10">
        <v>10</v>
      </c>
      <c r="S37" s="11" t="s">
        <v>31</v>
      </c>
      <c r="T37" s="10">
        <v>7</v>
      </c>
      <c r="U37" s="10">
        <v>1111</v>
      </c>
      <c r="V37" s="10">
        <v>11.75</v>
      </c>
      <c r="W37" s="10">
        <v>1111</v>
      </c>
      <c r="X37" s="10">
        <v>10.5</v>
      </c>
      <c r="Y37" s="6">
        <f t="shared" si="0"/>
        <v>9.75</v>
      </c>
      <c r="Z37" s="12">
        <f t="shared" si="1"/>
        <v>9.75</v>
      </c>
    </row>
    <row r="38" spans="1:26" ht="14">
      <c r="A38" s="8" t="s">
        <v>64</v>
      </c>
      <c r="B38" s="9">
        <v>20194727</v>
      </c>
      <c r="C38" s="10">
        <v>11</v>
      </c>
      <c r="D38" s="10">
        <v>10.25</v>
      </c>
      <c r="E38" s="10">
        <v>11</v>
      </c>
      <c r="F38" s="10">
        <v>8.5</v>
      </c>
      <c r="G38" s="10">
        <v>10</v>
      </c>
      <c r="H38" s="10">
        <v>9.5</v>
      </c>
      <c r="I38" s="10">
        <v>11</v>
      </c>
      <c r="J38" s="10">
        <v>9</v>
      </c>
      <c r="K38" s="11" t="s">
        <v>18</v>
      </c>
      <c r="L38" s="10">
        <v>9.5</v>
      </c>
      <c r="M38" s="10">
        <v>10</v>
      </c>
      <c r="N38" s="10">
        <v>10</v>
      </c>
      <c r="O38" s="11" t="s">
        <v>24</v>
      </c>
      <c r="P38" s="10">
        <v>9</v>
      </c>
      <c r="Q38" s="10">
        <v>11</v>
      </c>
      <c r="R38" s="10">
        <v>10</v>
      </c>
      <c r="S38" s="11" t="s">
        <v>24</v>
      </c>
      <c r="T38" s="10">
        <v>10</v>
      </c>
      <c r="U38" s="11" t="s">
        <v>32</v>
      </c>
      <c r="V38" s="10">
        <v>10</v>
      </c>
      <c r="W38" s="11" t="s">
        <v>65</v>
      </c>
      <c r="X38" s="10">
        <v>9</v>
      </c>
      <c r="Y38" s="6">
        <f t="shared" si="0"/>
        <v>9.5227272727272734</v>
      </c>
      <c r="Z38" s="12">
        <f t="shared" si="1"/>
        <v>9.52</v>
      </c>
    </row>
    <row r="39" spans="1:26" ht="14">
      <c r="A39" s="8" t="s">
        <v>66</v>
      </c>
      <c r="B39" s="9">
        <v>20194842</v>
      </c>
      <c r="C39" s="10">
        <v>11</v>
      </c>
      <c r="D39" s="10">
        <v>9.5</v>
      </c>
      <c r="E39" s="10">
        <v>11</v>
      </c>
      <c r="F39" s="10">
        <v>10</v>
      </c>
      <c r="G39" s="10">
        <v>11</v>
      </c>
      <c r="H39" s="10">
        <v>10</v>
      </c>
      <c r="I39" s="10">
        <v>11</v>
      </c>
      <c r="J39" s="10">
        <v>9</v>
      </c>
      <c r="K39" s="11" t="s">
        <v>18</v>
      </c>
      <c r="L39" s="10">
        <v>8.5</v>
      </c>
      <c r="M39" s="11" t="s">
        <v>18</v>
      </c>
      <c r="N39" s="10">
        <v>9</v>
      </c>
      <c r="O39" s="10">
        <v>11</v>
      </c>
      <c r="P39" s="10">
        <v>10</v>
      </c>
      <c r="Q39" s="10">
        <v>11</v>
      </c>
      <c r="R39" s="10">
        <v>10</v>
      </c>
      <c r="S39" s="10">
        <v>111</v>
      </c>
      <c r="T39" s="10">
        <v>9.5</v>
      </c>
      <c r="U39" s="11" t="s">
        <v>32</v>
      </c>
      <c r="V39" s="10">
        <v>9</v>
      </c>
      <c r="W39" s="11" t="s">
        <v>32</v>
      </c>
      <c r="X39" s="10">
        <f>8.75-1.5</f>
        <v>7.25</v>
      </c>
      <c r="Y39" s="6">
        <f t="shared" si="0"/>
        <v>9.25</v>
      </c>
      <c r="Z39" s="12">
        <f t="shared" si="1"/>
        <v>9.25</v>
      </c>
    </row>
    <row r="40" spans="1:26" ht="14">
      <c r="A40" s="8" t="s">
        <v>67</v>
      </c>
      <c r="B40" s="9">
        <v>20184290</v>
      </c>
      <c r="C40" s="10">
        <v>11</v>
      </c>
      <c r="D40" s="10">
        <v>9.5</v>
      </c>
      <c r="E40" s="10">
        <v>11</v>
      </c>
      <c r="F40" s="10">
        <v>10</v>
      </c>
      <c r="G40" s="10">
        <v>11</v>
      </c>
      <c r="H40" s="10">
        <v>9.5</v>
      </c>
      <c r="I40" s="10">
        <v>11</v>
      </c>
      <c r="J40" s="10">
        <v>9</v>
      </c>
      <c r="K40" s="11" t="s">
        <v>18</v>
      </c>
      <c r="L40" s="10">
        <v>9.5</v>
      </c>
      <c r="M40" s="11" t="s">
        <v>18</v>
      </c>
      <c r="N40" s="10">
        <v>8.5</v>
      </c>
      <c r="O40" s="11" t="s">
        <v>18</v>
      </c>
      <c r="P40" s="10">
        <v>10</v>
      </c>
      <c r="Q40" s="11" t="s">
        <v>18</v>
      </c>
      <c r="R40" s="10">
        <v>9.5</v>
      </c>
      <c r="S40" s="11" t="s">
        <v>68</v>
      </c>
      <c r="T40" s="10">
        <v>9.5</v>
      </c>
      <c r="U40" s="11" t="s">
        <v>26</v>
      </c>
      <c r="V40" s="10">
        <v>11</v>
      </c>
      <c r="W40" s="11" t="s">
        <v>26</v>
      </c>
      <c r="X40" s="10">
        <v>9</v>
      </c>
      <c r="Y40" s="6">
        <f t="shared" si="0"/>
        <v>9.545454545454545</v>
      </c>
      <c r="Z40" s="12">
        <f t="shared" si="1"/>
        <v>9.5500000000000007</v>
      </c>
    </row>
    <row r="41" spans="1:26" ht="14">
      <c r="A41" s="8" t="s">
        <v>69</v>
      </c>
      <c r="B41" s="9">
        <v>20184277</v>
      </c>
      <c r="C41" s="10">
        <v>11</v>
      </c>
      <c r="D41" s="7">
        <f>10-2.25</f>
        <v>7.75</v>
      </c>
      <c r="E41" s="10">
        <v>11</v>
      </c>
      <c r="F41" s="10">
        <v>7</v>
      </c>
      <c r="G41" s="10">
        <v>11</v>
      </c>
      <c r="H41" s="7">
        <f>10-1.25</f>
        <v>8.75</v>
      </c>
      <c r="I41" s="10">
        <v>11</v>
      </c>
      <c r="J41" s="10">
        <v>2.5</v>
      </c>
      <c r="K41" s="10">
        <v>0</v>
      </c>
      <c r="L41" s="10">
        <v>0</v>
      </c>
      <c r="M41" s="17">
        <v>0</v>
      </c>
      <c r="N41" s="17">
        <v>0</v>
      </c>
      <c r="O41" s="10">
        <v>0</v>
      </c>
      <c r="P41" s="10">
        <v>0</v>
      </c>
      <c r="Q41" s="10">
        <v>0</v>
      </c>
      <c r="R41" s="10">
        <v>0</v>
      </c>
      <c r="S41" s="10">
        <v>0</v>
      </c>
      <c r="T41" s="10">
        <v>0</v>
      </c>
      <c r="U41" s="10">
        <v>0</v>
      </c>
      <c r="V41" s="10">
        <v>0</v>
      </c>
      <c r="W41" s="10">
        <v>0</v>
      </c>
      <c r="X41" s="10">
        <v>0</v>
      </c>
      <c r="Y41" s="6">
        <f t="shared" si="0"/>
        <v>2.3636363636363638</v>
      </c>
      <c r="Z41" s="12">
        <f t="shared" si="1"/>
        <v>2.36</v>
      </c>
    </row>
    <row r="42" spans="1:26" ht="14">
      <c r="A42" s="18"/>
      <c r="B42" s="19"/>
      <c r="C42" s="20"/>
      <c r="D42" s="21"/>
      <c r="E42" s="20"/>
      <c r="F42" s="20"/>
      <c r="G42" s="20"/>
      <c r="H42" s="21"/>
      <c r="I42" s="21"/>
      <c r="J42" s="21"/>
      <c r="K42" s="21"/>
      <c r="L42" s="21"/>
      <c r="M42" s="21"/>
      <c r="N42" s="21"/>
      <c r="O42" s="21"/>
      <c r="P42" s="21"/>
      <c r="Q42" s="21"/>
      <c r="R42" s="21"/>
      <c r="S42" s="21"/>
      <c r="T42" s="21"/>
      <c r="U42" s="20"/>
      <c r="V42" s="20"/>
      <c r="W42" s="21"/>
      <c r="X42" s="21"/>
    </row>
    <row r="43" spans="1:26" ht="14">
      <c r="A43" s="22"/>
      <c r="D43" s="21"/>
      <c r="E43" s="21"/>
      <c r="F43" s="21"/>
      <c r="G43" s="21"/>
      <c r="H43" s="21"/>
      <c r="I43" s="21"/>
      <c r="J43" s="21"/>
      <c r="K43" s="21"/>
      <c r="L43" s="21"/>
      <c r="M43" s="21"/>
      <c r="N43" s="21"/>
      <c r="O43" s="21"/>
      <c r="P43" s="21"/>
      <c r="Q43" s="21"/>
      <c r="R43" s="21"/>
      <c r="S43" s="21"/>
      <c r="T43" s="21"/>
      <c r="U43" s="21"/>
      <c r="V43" s="21"/>
      <c r="W43" s="21"/>
      <c r="X43" s="21"/>
    </row>
    <row r="44" spans="1:26" ht="14">
      <c r="A44" s="23"/>
      <c r="B44" s="20"/>
      <c r="C44" s="20"/>
      <c r="D44" s="21"/>
      <c r="E44" s="21"/>
      <c r="F44" s="21"/>
      <c r="G44" s="21"/>
      <c r="H44" s="21"/>
      <c r="I44" s="21"/>
      <c r="J44" s="21"/>
      <c r="K44" s="21"/>
      <c r="L44" s="21"/>
      <c r="M44" s="21"/>
      <c r="N44" s="21"/>
      <c r="O44" s="21"/>
      <c r="P44" s="21"/>
      <c r="Q44" s="21"/>
      <c r="R44" s="21"/>
      <c r="S44" s="21"/>
      <c r="T44" s="21"/>
      <c r="U44" s="21"/>
      <c r="V44" s="21"/>
      <c r="W44" s="21"/>
      <c r="X44" s="21"/>
    </row>
    <row r="45" spans="1:26" ht="13">
      <c r="A45" s="22"/>
    </row>
    <row r="46" spans="1:26" ht="13">
      <c r="A46" s="22"/>
    </row>
    <row r="47" spans="1:26" ht="13">
      <c r="A47" s="22"/>
    </row>
    <row r="48" spans="1:26" ht="13">
      <c r="A48" s="22"/>
    </row>
    <row r="49" spans="1:1" ht="13">
      <c r="A49" s="22"/>
    </row>
    <row r="50" spans="1:1" ht="14">
      <c r="A50" s="24"/>
    </row>
    <row r="51" spans="1:1" ht="13">
      <c r="A51" s="22"/>
    </row>
    <row r="52" spans="1:1" ht="13">
      <c r="A52" s="22"/>
    </row>
    <row r="53" spans="1:1" ht="13">
      <c r="A53" s="22"/>
    </row>
    <row r="54" spans="1:1" ht="13">
      <c r="A54" s="22"/>
    </row>
    <row r="55" spans="1:1" ht="13">
      <c r="A55" s="22"/>
    </row>
    <row r="56" spans="1:1" ht="13">
      <c r="A56" s="22"/>
    </row>
    <row r="57" spans="1:1" ht="13">
      <c r="A57" s="22"/>
    </row>
    <row r="58" spans="1:1" ht="13">
      <c r="A58" s="22"/>
    </row>
    <row r="59" spans="1:1" ht="13">
      <c r="A59" s="22"/>
    </row>
    <row r="60" spans="1:1" ht="13">
      <c r="A60" s="22"/>
    </row>
    <row r="61" spans="1:1" ht="13">
      <c r="A61" s="22"/>
    </row>
    <row r="62" spans="1:1" ht="13">
      <c r="A62" s="22"/>
    </row>
    <row r="63" spans="1:1" ht="13">
      <c r="A63" s="22"/>
    </row>
    <row r="64" spans="1:1" ht="13">
      <c r="A64" s="22"/>
    </row>
    <row r="65" spans="1:1" ht="13">
      <c r="A65" s="22"/>
    </row>
    <row r="66" spans="1:1" ht="13">
      <c r="A66" s="22"/>
    </row>
    <row r="67" spans="1:1" ht="13">
      <c r="A67" s="22"/>
    </row>
    <row r="68" spans="1:1" ht="13">
      <c r="A68" s="22"/>
    </row>
    <row r="69" spans="1:1" ht="13">
      <c r="A69" s="22"/>
    </row>
    <row r="70" spans="1:1" ht="13">
      <c r="A70" s="22"/>
    </row>
    <row r="71" spans="1:1" ht="13">
      <c r="A71" s="22"/>
    </row>
    <row r="72" spans="1:1" ht="13">
      <c r="A72" s="22"/>
    </row>
    <row r="73" spans="1:1" ht="13">
      <c r="A73" s="22"/>
    </row>
    <row r="74" spans="1:1" ht="13">
      <c r="A74" s="22"/>
    </row>
    <row r="75" spans="1:1" ht="13">
      <c r="A75" s="22"/>
    </row>
    <row r="76" spans="1:1" ht="13">
      <c r="A76" s="22"/>
    </row>
    <row r="77" spans="1:1" ht="13">
      <c r="A77" s="22"/>
    </row>
    <row r="78" spans="1:1" ht="13">
      <c r="A78" s="22"/>
    </row>
    <row r="79" spans="1:1" ht="13">
      <c r="A79" s="22"/>
    </row>
    <row r="80" spans="1:1" ht="13">
      <c r="A80" s="22"/>
    </row>
    <row r="81" spans="1:1" ht="13">
      <c r="A81" s="22"/>
    </row>
    <row r="82" spans="1:1" ht="13">
      <c r="A82" s="22"/>
    </row>
    <row r="83" spans="1:1" ht="13">
      <c r="A83" s="22"/>
    </row>
    <row r="84" spans="1:1" ht="13">
      <c r="A84" s="22"/>
    </row>
    <row r="85" spans="1:1" ht="13">
      <c r="A85" s="22"/>
    </row>
    <row r="86" spans="1:1" ht="13">
      <c r="A86" s="22"/>
    </row>
    <row r="87" spans="1:1" ht="13">
      <c r="A87" s="22"/>
    </row>
    <row r="88" spans="1:1" ht="13">
      <c r="A88" s="22"/>
    </row>
    <row r="89" spans="1:1" ht="13">
      <c r="A89" s="22"/>
    </row>
    <row r="90" spans="1:1" ht="13">
      <c r="A90" s="22"/>
    </row>
    <row r="91" spans="1:1" ht="13">
      <c r="A91" s="22"/>
    </row>
    <row r="92" spans="1:1" ht="13">
      <c r="A92" s="22"/>
    </row>
    <row r="93" spans="1:1" ht="13">
      <c r="A93" s="22"/>
    </row>
    <row r="94" spans="1:1" ht="13">
      <c r="A94" s="22"/>
    </row>
    <row r="95" spans="1:1" ht="13">
      <c r="A95" s="22"/>
    </row>
    <row r="96" spans="1:1" ht="13">
      <c r="A96" s="22"/>
    </row>
    <row r="97" spans="1:1" ht="13">
      <c r="A97" s="22"/>
    </row>
    <row r="98" spans="1:1" ht="13">
      <c r="A98" s="22"/>
    </row>
    <row r="99" spans="1:1" ht="13">
      <c r="A99" s="22"/>
    </row>
    <row r="100" spans="1:1" ht="13">
      <c r="A100" s="22"/>
    </row>
    <row r="101" spans="1:1" ht="13">
      <c r="A101" s="22"/>
    </row>
    <row r="102" spans="1:1" ht="13">
      <c r="A102" s="22"/>
    </row>
    <row r="103" spans="1:1" ht="13">
      <c r="A103" s="22"/>
    </row>
    <row r="104" spans="1:1" ht="13">
      <c r="A104" s="22"/>
    </row>
    <row r="105" spans="1:1" ht="13">
      <c r="A105" s="22"/>
    </row>
    <row r="106" spans="1:1" ht="13">
      <c r="A106" s="22"/>
    </row>
    <row r="107" spans="1:1" ht="13">
      <c r="A107" s="22"/>
    </row>
    <row r="108" spans="1:1" ht="13">
      <c r="A108" s="22"/>
    </row>
    <row r="109" spans="1:1" ht="13">
      <c r="A109" s="22"/>
    </row>
    <row r="110" spans="1:1" ht="13">
      <c r="A110" s="22"/>
    </row>
    <row r="111" spans="1:1" ht="13">
      <c r="A111" s="22"/>
    </row>
    <row r="112" spans="1:1" ht="13">
      <c r="A112" s="22"/>
    </row>
    <row r="113" spans="1:1" ht="13">
      <c r="A113" s="22"/>
    </row>
    <row r="114" spans="1:1" ht="13">
      <c r="A114" s="22"/>
    </row>
    <row r="115" spans="1:1" ht="13">
      <c r="A115" s="22"/>
    </row>
    <row r="116" spans="1:1" ht="13">
      <c r="A116" s="22"/>
    </row>
    <row r="117" spans="1:1" ht="13">
      <c r="A117" s="22"/>
    </row>
    <row r="118" spans="1:1" ht="13">
      <c r="A118" s="22"/>
    </row>
    <row r="119" spans="1:1" ht="13">
      <c r="A119" s="22"/>
    </row>
    <row r="120" spans="1:1" ht="13">
      <c r="A120" s="22"/>
    </row>
    <row r="121" spans="1:1" ht="13">
      <c r="A121" s="22"/>
    </row>
    <row r="122" spans="1:1" ht="13">
      <c r="A122" s="22"/>
    </row>
    <row r="123" spans="1:1" ht="13">
      <c r="A123" s="22"/>
    </row>
    <row r="124" spans="1:1" ht="13">
      <c r="A124" s="22"/>
    </row>
    <row r="125" spans="1:1" ht="13">
      <c r="A125" s="22"/>
    </row>
    <row r="126" spans="1:1" ht="13">
      <c r="A126" s="22"/>
    </row>
    <row r="127" spans="1:1" ht="13">
      <c r="A127" s="22"/>
    </row>
    <row r="128" spans="1:1" ht="13">
      <c r="A128" s="22"/>
    </row>
    <row r="129" spans="1:1" ht="13">
      <c r="A129" s="22"/>
    </row>
    <row r="130" spans="1:1" ht="13">
      <c r="A130" s="22"/>
    </row>
    <row r="131" spans="1:1" ht="13">
      <c r="A131" s="22"/>
    </row>
    <row r="132" spans="1:1" ht="13">
      <c r="A132" s="22"/>
    </row>
    <row r="133" spans="1:1" ht="13">
      <c r="A133" s="22"/>
    </row>
    <row r="134" spans="1:1" ht="13">
      <c r="A134" s="22"/>
    </row>
    <row r="135" spans="1:1" ht="13">
      <c r="A135" s="22"/>
    </row>
    <row r="136" spans="1:1" ht="13">
      <c r="A136" s="22"/>
    </row>
    <row r="137" spans="1:1" ht="13">
      <c r="A137" s="22"/>
    </row>
    <row r="138" spans="1:1" ht="13">
      <c r="A138" s="22"/>
    </row>
    <row r="139" spans="1:1" ht="13">
      <c r="A139" s="22"/>
    </row>
    <row r="140" spans="1:1" ht="13">
      <c r="A140" s="22"/>
    </row>
    <row r="141" spans="1:1" ht="13">
      <c r="A141" s="22"/>
    </row>
    <row r="142" spans="1:1" ht="13">
      <c r="A142" s="22"/>
    </row>
    <row r="143" spans="1:1" ht="13">
      <c r="A143" s="22"/>
    </row>
    <row r="144" spans="1:1" ht="13">
      <c r="A144" s="22"/>
    </row>
    <row r="145" spans="1:1" ht="13">
      <c r="A145" s="22"/>
    </row>
    <row r="146" spans="1:1" ht="13">
      <c r="A146" s="22"/>
    </row>
    <row r="147" spans="1:1" ht="13">
      <c r="A147" s="22"/>
    </row>
    <row r="148" spans="1:1" ht="13">
      <c r="A148" s="22"/>
    </row>
    <row r="149" spans="1:1" ht="13">
      <c r="A149" s="22"/>
    </row>
    <row r="150" spans="1:1" ht="13">
      <c r="A150" s="22"/>
    </row>
    <row r="151" spans="1:1" ht="13">
      <c r="A151" s="22"/>
    </row>
    <row r="152" spans="1:1" ht="13">
      <c r="A152" s="22"/>
    </row>
    <row r="153" spans="1:1" ht="13">
      <c r="A153" s="22"/>
    </row>
    <row r="154" spans="1:1" ht="13">
      <c r="A154" s="22"/>
    </row>
    <row r="155" spans="1:1" ht="13">
      <c r="A155" s="22"/>
    </row>
    <row r="156" spans="1:1" ht="13">
      <c r="A156" s="22"/>
    </row>
    <row r="157" spans="1:1" ht="13">
      <c r="A157" s="22"/>
    </row>
    <row r="158" spans="1:1" ht="13">
      <c r="A158" s="22"/>
    </row>
    <row r="159" spans="1:1" ht="13">
      <c r="A159" s="22"/>
    </row>
    <row r="160" spans="1:1" ht="13">
      <c r="A160" s="22"/>
    </row>
    <row r="161" spans="1:1" ht="13">
      <c r="A161" s="22"/>
    </row>
    <row r="162" spans="1:1" ht="13">
      <c r="A162" s="22"/>
    </row>
    <row r="163" spans="1:1" ht="13">
      <c r="A163" s="22"/>
    </row>
    <row r="164" spans="1:1" ht="13">
      <c r="A164" s="22"/>
    </row>
    <row r="165" spans="1:1" ht="13">
      <c r="A165" s="22"/>
    </row>
    <row r="166" spans="1:1" ht="13">
      <c r="A166" s="22"/>
    </row>
    <row r="167" spans="1:1" ht="13">
      <c r="A167" s="22"/>
    </row>
    <row r="168" spans="1:1" ht="13">
      <c r="A168" s="22"/>
    </row>
    <row r="169" spans="1:1" ht="13">
      <c r="A169" s="22"/>
    </row>
    <row r="170" spans="1:1" ht="13">
      <c r="A170" s="22"/>
    </row>
    <row r="171" spans="1:1" ht="13">
      <c r="A171" s="22"/>
    </row>
    <row r="172" spans="1:1" ht="13">
      <c r="A172" s="22"/>
    </row>
    <row r="173" spans="1:1" ht="13">
      <c r="A173" s="22"/>
    </row>
    <row r="174" spans="1:1" ht="13">
      <c r="A174" s="22"/>
    </row>
    <row r="175" spans="1:1" ht="13">
      <c r="A175" s="22"/>
    </row>
    <row r="176" spans="1:1" ht="13">
      <c r="A176" s="22"/>
    </row>
    <row r="177" spans="1:1" ht="13">
      <c r="A177" s="22"/>
    </row>
    <row r="178" spans="1:1" ht="13">
      <c r="A178" s="22"/>
    </row>
    <row r="179" spans="1:1" ht="13">
      <c r="A179" s="22"/>
    </row>
    <row r="180" spans="1:1" ht="13">
      <c r="A180" s="22"/>
    </row>
    <row r="181" spans="1:1" ht="13">
      <c r="A181" s="22"/>
    </row>
    <row r="182" spans="1:1" ht="13">
      <c r="A182" s="22"/>
    </row>
    <row r="183" spans="1:1" ht="13">
      <c r="A183" s="22"/>
    </row>
    <row r="184" spans="1:1" ht="13">
      <c r="A184" s="22"/>
    </row>
    <row r="185" spans="1:1" ht="13">
      <c r="A185" s="22"/>
    </row>
    <row r="186" spans="1:1" ht="13">
      <c r="A186" s="22"/>
    </row>
    <row r="187" spans="1:1" ht="13">
      <c r="A187" s="22"/>
    </row>
    <row r="188" spans="1:1" ht="13">
      <c r="A188" s="22"/>
    </row>
    <row r="189" spans="1:1" ht="13">
      <c r="A189" s="22"/>
    </row>
    <row r="190" spans="1:1" ht="13">
      <c r="A190" s="22"/>
    </row>
    <row r="191" spans="1:1" ht="13">
      <c r="A191" s="22"/>
    </row>
    <row r="192" spans="1:1" ht="13">
      <c r="A192" s="22"/>
    </row>
    <row r="193" spans="1:1" ht="13">
      <c r="A193" s="22"/>
    </row>
    <row r="194" spans="1:1" ht="13">
      <c r="A194" s="22"/>
    </row>
    <row r="195" spans="1:1" ht="13">
      <c r="A195" s="22"/>
    </row>
    <row r="196" spans="1:1" ht="13">
      <c r="A196" s="22"/>
    </row>
    <row r="197" spans="1:1" ht="13">
      <c r="A197" s="22"/>
    </row>
    <row r="198" spans="1:1" ht="13">
      <c r="A198" s="22"/>
    </row>
    <row r="199" spans="1:1" ht="13">
      <c r="A199" s="22"/>
    </row>
    <row r="200" spans="1:1" ht="13">
      <c r="A200" s="22"/>
    </row>
    <row r="201" spans="1:1" ht="13">
      <c r="A201" s="22"/>
    </row>
    <row r="202" spans="1:1" ht="13">
      <c r="A202" s="22"/>
    </row>
    <row r="203" spans="1:1" ht="13">
      <c r="A203" s="22"/>
    </row>
    <row r="204" spans="1:1" ht="13">
      <c r="A204" s="22"/>
    </row>
    <row r="205" spans="1:1" ht="13">
      <c r="A205" s="22"/>
    </row>
    <row r="206" spans="1:1" ht="13">
      <c r="A206" s="22"/>
    </row>
    <row r="207" spans="1:1" ht="13">
      <c r="A207" s="22"/>
    </row>
    <row r="208" spans="1:1" ht="13">
      <c r="A208" s="22"/>
    </row>
    <row r="209" spans="1:1" ht="13">
      <c r="A209" s="22"/>
    </row>
    <row r="210" spans="1:1" ht="13">
      <c r="A210" s="22"/>
    </row>
    <row r="211" spans="1:1" ht="13">
      <c r="A211" s="22"/>
    </row>
    <row r="212" spans="1:1" ht="13">
      <c r="A212" s="22"/>
    </row>
    <row r="213" spans="1:1" ht="13">
      <c r="A213" s="22"/>
    </row>
    <row r="214" spans="1:1" ht="13">
      <c r="A214" s="22"/>
    </row>
    <row r="215" spans="1:1" ht="13">
      <c r="A215" s="22"/>
    </row>
    <row r="216" spans="1:1" ht="13">
      <c r="A216" s="22"/>
    </row>
    <row r="217" spans="1:1" ht="13">
      <c r="A217" s="22"/>
    </row>
    <row r="218" spans="1:1" ht="13">
      <c r="A218" s="22"/>
    </row>
    <row r="219" spans="1:1" ht="13">
      <c r="A219" s="22"/>
    </row>
    <row r="220" spans="1:1" ht="13">
      <c r="A220" s="22"/>
    </row>
    <row r="221" spans="1:1" ht="13">
      <c r="A221" s="22"/>
    </row>
    <row r="222" spans="1:1" ht="13">
      <c r="A222" s="22"/>
    </row>
    <row r="223" spans="1:1" ht="13">
      <c r="A223" s="22"/>
    </row>
    <row r="224" spans="1:1" ht="13">
      <c r="A224" s="22"/>
    </row>
    <row r="225" spans="1:1" ht="13">
      <c r="A225" s="22"/>
    </row>
    <row r="226" spans="1:1" ht="13">
      <c r="A226" s="22"/>
    </row>
    <row r="227" spans="1:1" ht="13">
      <c r="A227" s="22"/>
    </row>
    <row r="228" spans="1:1" ht="13">
      <c r="A228" s="22"/>
    </row>
    <row r="229" spans="1:1" ht="13">
      <c r="A229" s="22"/>
    </row>
    <row r="230" spans="1:1" ht="13">
      <c r="A230" s="22"/>
    </row>
    <row r="231" spans="1:1" ht="13">
      <c r="A231" s="22"/>
    </row>
    <row r="232" spans="1:1" ht="13">
      <c r="A232" s="22"/>
    </row>
    <row r="233" spans="1:1" ht="13">
      <c r="A233" s="22"/>
    </row>
    <row r="234" spans="1:1" ht="13">
      <c r="A234" s="22"/>
    </row>
    <row r="235" spans="1:1" ht="13">
      <c r="A235" s="22"/>
    </row>
    <row r="236" spans="1:1" ht="13">
      <c r="A236" s="22"/>
    </row>
    <row r="237" spans="1:1" ht="13">
      <c r="A237" s="22"/>
    </row>
    <row r="238" spans="1:1" ht="13">
      <c r="A238" s="22"/>
    </row>
    <row r="239" spans="1:1" ht="13">
      <c r="A239" s="22"/>
    </row>
    <row r="240" spans="1:1" ht="13">
      <c r="A240" s="22"/>
    </row>
    <row r="241" spans="1:1" ht="13">
      <c r="A241" s="22"/>
    </row>
    <row r="242" spans="1:1" ht="13">
      <c r="A242" s="22"/>
    </row>
    <row r="243" spans="1:1" ht="13">
      <c r="A243" s="22"/>
    </row>
    <row r="244" spans="1:1" ht="13">
      <c r="A244" s="22"/>
    </row>
    <row r="245" spans="1:1" ht="13">
      <c r="A245" s="22"/>
    </row>
    <row r="246" spans="1:1" ht="13">
      <c r="A246" s="22"/>
    </row>
    <row r="247" spans="1:1" ht="13">
      <c r="A247" s="22"/>
    </row>
    <row r="248" spans="1:1" ht="13">
      <c r="A248" s="22"/>
    </row>
    <row r="249" spans="1:1" ht="13">
      <c r="A249" s="22"/>
    </row>
    <row r="250" spans="1:1" ht="13">
      <c r="A250" s="22"/>
    </row>
    <row r="251" spans="1:1" ht="13">
      <c r="A251" s="22"/>
    </row>
    <row r="252" spans="1:1" ht="13">
      <c r="A252" s="22"/>
    </row>
    <row r="253" spans="1:1" ht="13">
      <c r="A253" s="22"/>
    </row>
    <row r="254" spans="1:1" ht="13">
      <c r="A254" s="22"/>
    </row>
    <row r="255" spans="1:1" ht="13">
      <c r="A255" s="22"/>
    </row>
    <row r="256" spans="1:1" ht="13">
      <c r="A256" s="22"/>
    </row>
    <row r="257" spans="1:1" ht="13">
      <c r="A257" s="22"/>
    </row>
    <row r="258" spans="1:1" ht="13">
      <c r="A258" s="22"/>
    </row>
    <row r="259" spans="1:1" ht="13">
      <c r="A259" s="22"/>
    </row>
    <row r="260" spans="1:1" ht="13">
      <c r="A260" s="22"/>
    </row>
    <row r="261" spans="1:1" ht="13">
      <c r="A261" s="22"/>
    </row>
    <row r="262" spans="1:1" ht="13">
      <c r="A262" s="22"/>
    </row>
    <row r="263" spans="1:1" ht="13">
      <c r="A263" s="22"/>
    </row>
    <row r="264" spans="1:1" ht="13">
      <c r="A264" s="22"/>
    </row>
    <row r="265" spans="1:1" ht="13">
      <c r="A265" s="22"/>
    </row>
    <row r="266" spans="1:1" ht="13">
      <c r="A266" s="22"/>
    </row>
    <row r="267" spans="1:1" ht="13">
      <c r="A267" s="22"/>
    </row>
    <row r="268" spans="1:1" ht="13">
      <c r="A268" s="22"/>
    </row>
    <row r="269" spans="1:1" ht="13">
      <c r="A269" s="22"/>
    </row>
    <row r="270" spans="1:1" ht="13">
      <c r="A270" s="22"/>
    </row>
    <row r="271" spans="1:1" ht="13">
      <c r="A271" s="22"/>
    </row>
    <row r="272" spans="1:1" ht="13">
      <c r="A272" s="22"/>
    </row>
    <row r="273" spans="1:1" ht="13">
      <c r="A273" s="22"/>
    </row>
    <row r="274" spans="1:1" ht="13">
      <c r="A274" s="22"/>
    </row>
    <row r="275" spans="1:1" ht="13">
      <c r="A275" s="22"/>
    </row>
    <row r="276" spans="1:1" ht="13">
      <c r="A276" s="22"/>
    </row>
    <row r="277" spans="1:1" ht="13">
      <c r="A277" s="22"/>
    </row>
    <row r="278" spans="1:1" ht="13">
      <c r="A278" s="22"/>
    </row>
    <row r="279" spans="1:1" ht="13">
      <c r="A279" s="22"/>
    </row>
    <row r="280" spans="1:1" ht="13">
      <c r="A280" s="22"/>
    </row>
    <row r="281" spans="1:1" ht="13">
      <c r="A281" s="22"/>
    </row>
    <row r="282" spans="1:1" ht="13">
      <c r="A282" s="22"/>
    </row>
    <row r="283" spans="1:1" ht="13">
      <c r="A283" s="22"/>
    </row>
    <row r="284" spans="1:1" ht="13">
      <c r="A284" s="22"/>
    </row>
    <row r="285" spans="1:1" ht="13">
      <c r="A285" s="22"/>
    </row>
    <row r="286" spans="1:1" ht="13">
      <c r="A286" s="22"/>
    </row>
    <row r="287" spans="1:1" ht="13">
      <c r="A287" s="22"/>
    </row>
    <row r="288" spans="1:1" ht="13">
      <c r="A288" s="22"/>
    </row>
    <row r="289" spans="1:1" ht="13">
      <c r="A289" s="22"/>
    </row>
    <row r="290" spans="1:1" ht="13">
      <c r="A290" s="22"/>
    </row>
    <row r="291" spans="1:1" ht="13">
      <c r="A291" s="22"/>
    </row>
    <row r="292" spans="1:1" ht="13">
      <c r="A292" s="22"/>
    </row>
    <row r="293" spans="1:1" ht="13">
      <c r="A293" s="22"/>
    </row>
    <row r="294" spans="1:1" ht="13">
      <c r="A294" s="22"/>
    </row>
    <row r="295" spans="1:1" ht="13">
      <c r="A295" s="22"/>
    </row>
    <row r="296" spans="1:1" ht="13">
      <c r="A296" s="22"/>
    </row>
    <row r="297" spans="1:1" ht="13">
      <c r="A297" s="22"/>
    </row>
    <row r="298" spans="1:1" ht="13">
      <c r="A298" s="22"/>
    </row>
    <row r="299" spans="1:1" ht="13">
      <c r="A299" s="22"/>
    </row>
    <row r="300" spans="1:1" ht="13">
      <c r="A300" s="22"/>
    </row>
    <row r="301" spans="1:1" ht="13">
      <c r="A301" s="22"/>
    </row>
    <row r="302" spans="1:1" ht="13">
      <c r="A302" s="22"/>
    </row>
    <row r="303" spans="1:1" ht="13">
      <c r="A303" s="22"/>
    </row>
    <row r="304" spans="1:1" ht="13">
      <c r="A304" s="22"/>
    </row>
    <row r="305" spans="1:1" ht="13">
      <c r="A305" s="22"/>
    </row>
    <row r="306" spans="1:1" ht="13">
      <c r="A306" s="22"/>
    </row>
    <row r="307" spans="1:1" ht="13">
      <c r="A307" s="22"/>
    </row>
    <row r="308" spans="1:1" ht="13">
      <c r="A308" s="22"/>
    </row>
    <row r="309" spans="1:1" ht="13">
      <c r="A309" s="22"/>
    </row>
    <row r="310" spans="1:1" ht="13">
      <c r="A310" s="22"/>
    </row>
    <row r="311" spans="1:1" ht="13">
      <c r="A311" s="22"/>
    </row>
    <row r="312" spans="1:1" ht="13">
      <c r="A312" s="22"/>
    </row>
    <row r="313" spans="1:1" ht="13">
      <c r="A313" s="22"/>
    </row>
    <row r="314" spans="1:1" ht="13">
      <c r="A314" s="22"/>
    </row>
    <row r="315" spans="1:1" ht="13">
      <c r="A315" s="22"/>
    </row>
    <row r="316" spans="1:1" ht="13">
      <c r="A316" s="22"/>
    </row>
    <row r="317" spans="1:1" ht="13">
      <c r="A317" s="22"/>
    </row>
    <row r="318" spans="1:1" ht="13">
      <c r="A318" s="22"/>
    </row>
    <row r="319" spans="1:1" ht="13">
      <c r="A319" s="22"/>
    </row>
    <row r="320" spans="1:1" ht="13">
      <c r="A320" s="22"/>
    </row>
    <row r="321" spans="1:1" ht="13">
      <c r="A321" s="22"/>
    </row>
    <row r="322" spans="1:1" ht="13">
      <c r="A322" s="22"/>
    </row>
    <row r="323" spans="1:1" ht="13">
      <c r="A323" s="22"/>
    </row>
    <row r="324" spans="1:1" ht="13">
      <c r="A324" s="22"/>
    </row>
    <row r="325" spans="1:1" ht="13">
      <c r="A325" s="22"/>
    </row>
    <row r="326" spans="1:1" ht="13">
      <c r="A326" s="22"/>
    </row>
    <row r="327" spans="1:1" ht="13">
      <c r="A327" s="22"/>
    </row>
    <row r="328" spans="1:1" ht="13">
      <c r="A328" s="22"/>
    </row>
    <row r="329" spans="1:1" ht="13">
      <c r="A329" s="22"/>
    </row>
    <row r="330" spans="1:1" ht="13">
      <c r="A330" s="22"/>
    </row>
    <row r="331" spans="1:1" ht="13">
      <c r="A331" s="22"/>
    </row>
    <row r="332" spans="1:1" ht="13">
      <c r="A332" s="22"/>
    </row>
    <row r="333" spans="1:1" ht="13">
      <c r="A333" s="22"/>
    </row>
    <row r="334" spans="1:1" ht="13">
      <c r="A334" s="22"/>
    </row>
    <row r="335" spans="1:1" ht="13">
      <c r="A335" s="22"/>
    </row>
    <row r="336" spans="1:1" ht="13">
      <c r="A336" s="22"/>
    </row>
    <row r="337" spans="1:1" ht="13">
      <c r="A337" s="22"/>
    </row>
    <row r="338" spans="1:1" ht="13">
      <c r="A338" s="22"/>
    </row>
    <row r="339" spans="1:1" ht="13">
      <c r="A339" s="22"/>
    </row>
    <row r="340" spans="1:1" ht="13">
      <c r="A340" s="22"/>
    </row>
    <row r="341" spans="1:1" ht="13">
      <c r="A341" s="22"/>
    </row>
    <row r="342" spans="1:1" ht="13">
      <c r="A342" s="22"/>
    </row>
    <row r="343" spans="1:1" ht="13">
      <c r="A343" s="22"/>
    </row>
    <row r="344" spans="1:1" ht="13">
      <c r="A344" s="22"/>
    </row>
    <row r="345" spans="1:1" ht="13">
      <c r="A345" s="22"/>
    </row>
    <row r="346" spans="1:1" ht="13">
      <c r="A346" s="22"/>
    </row>
    <row r="347" spans="1:1" ht="13">
      <c r="A347" s="22"/>
    </row>
    <row r="348" spans="1:1" ht="13">
      <c r="A348" s="22"/>
    </row>
    <row r="349" spans="1:1" ht="13">
      <c r="A349" s="22"/>
    </row>
    <row r="350" spans="1:1" ht="13">
      <c r="A350" s="22"/>
    </row>
    <row r="351" spans="1:1" ht="13">
      <c r="A351" s="22"/>
    </row>
    <row r="352" spans="1:1" ht="13">
      <c r="A352" s="22"/>
    </row>
    <row r="353" spans="1:1" ht="13">
      <c r="A353" s="22"/>
    </row>
    <row r="354" spans="1:1" ht="13">
      <c r="A354" s="22"/>
    </row>
    <row r="355" spans="1:1" ht="13">
      <c r="A355" s="22"/>
    </row>
    <row r="356" spans="1:1" ht="13">
      <c r="A356" s="22"/>
    </row>
    <row r="357" spans="1:1" ht="13">
      <c r="A357" s="22"/>
    </row>
    <row r="358" spans="1:1" ht="13">
      <c r="A358" s="22"/>
    </row>
    <row r="359" spans="1:1" ht="13">
      <c r="A359" s="22"/>
    </row>
    <row r="360" spans="1:1" ht="13">
      <c r="A360" s="22"/>
    </row>
    <row r="361" spans="1:1" ht="13">
      <c r="A361" s="22"/>
    </row>
    <row r="362" spans="1:1" ht="13">
      <c r="A362" s="22"/>
    </row>
    <row r="363" spans="1:1" ht="13">
      <c r="A363" s="22"/>
    </row>
    <row r="364" spans="1:1" ht="13">
      <c r="A364" s="22"/>
    </row>
    <row r="365" spans="1:1" ht="13">
      <c r="A365" s="22"/>
    </row>
    <row r="366" spans="1:1" ht="13">
      <c r="A366" s="22"/>
    </row>
    <row r="367" spans="1:1" ht="13">
      <c r="A367" s="22"/>
    </row>
    <row r="368" spans="1:1" ht="13">
      <c r="A368" s="22"/>
    </row>
    <row r="369" spans="1:1" ht="13">
      <c r="A369" s="22"/>
    </row>
    <row r="370" spans="1:1" ht="13">
      <c r="A370" s="22"/>
    </row>
    <row r="371" spans="1:1" ht="13">
      <c r="A371" s="22"/>
    </row>
    <row r="372" spans="1:1" ht="13">
      <c r="A372" s="22"/>
    </row>
    <row r="373" spans="1:1" ht="13">
      <c r="A373" s="22"/>
    </row>
    <row r="374" spans="1:1" ht="13">
      <c r="A374" s="22"/>
    </row>
    <row r="375" spans="1:1" ht="13">
      <c r="A375" s="22"/>
    </row>
    <row r="376" spans="1:1" ht="13">
      <c r="A376" s="22"/>
    </row>
    <row r="377" spans="1:1" ht="13">
      <c r="A377" s="22"/>
    </row>
    <row r="378" spans="1:1" ht="13">
      <c r="A378" s="22"/>
    </row>
    <row r="379" spans="1:1" ht="13">
      <c r="A379" s="22"/>
    </row>
    <row r="380" spans="1:1" ht="13">
      <c r="A380" s="22"/>
    </row>
    <row r="381" spans="1:1" ht="13">
      <c r="A381" s="22"/>
    </row>
    <row r="382" spans="1:1" ht="13">
      <c r="A382" s="22"/>
    </row>
    <row r="383" spans="1:1" ht="13">
      <c r="A383" s="22"/>
    </row>
    <row r="384" spans="1:1" ht="13">
      <c r="A384" s="22"/>
    </row>
    <row r="385" spans="1:1" ht="13">
      <c r="A385" s="22"/>
    </row>
    <row r="386" spans="1:1" ht="13">
      <c r="A386" s="22"/>
    </row>
    <row r="387" spans="1:1" ht="13">
      <c r="A387" s="22"/>
    </row>
    <row r="388" spans="1:1" ht="13">
      <c r="A388" s="22"/>
    </row>
    <row r="389" spans="1:1" ht="13">
      <c r="A389" s="22"/>
    </row>
    <row r="390" spans="1:1" ht="13">
      <c r="A390" s="22"/>
    </row>
    <row r="391" spans="1:1" ht="13">
      <c r="A391" s="22"/>
    </row>
    <row r="392" spans="1:1" ht="13">
      <c r="A392" s="22"/>
    </row>
    <row r="393" spans="1:1" ht="13">
      <c r="A393" s="22"/>
    </row>
    <row r="394" spans="1:1" ht="13">
      <c r="A394" s="22"/>
    </row>
    <row r="395" spans="1:1" ht="13">
      <c r="A395" s="22"/>
    </row>
    <row r="396" spans="1:1" ht="13">
      <c r="A396" s="22"/>
    </row>
    <row r="397" spans="1:1" ht="13">
      <c r="A397" s="22"/>
    </row>
    <row r="398" spans="1:1" ht="13">
      <c r="A398" s="22"/>
    </row>
    <row r="399" spans="1:1" ht="13">
      <c r="A399" s="22"/>
    </row>
    <row r="400" spans="1:1" ht="13">
      <c r="A400" s="22"/>
    </row>
    <row r="401" spans="1:1" ht="13">
      <c r="A401" s="22"/>
    </row>
    <row r="402" spans="1:1" ht="13">
      <c r="A402" s="22"/>
    </row>
    <row r="403" spans="1:1" ht="13">
      <c r="A403" s="22"/>
    </row>
    <row r="404" spans="1:1" ht="13">
      <c r="A404" s="22"/>
    </row>
    <row r="405" spans="1:1" ht="13">
      <c r="A405" s="22"/>
    </row>
    <row r="406" spans="1:1" ht="13">
      <c r="A406" s="22"/>
    </row>
    <row r="407" spans="1:1" ht="13">
      <c r="A407" s="22"/>
    </row>
    <row r="408" spans="1:1" ht="13">
      <c r="A408" s="22"/>
    </row>
    <row r="409" spans="1:1" ht="13">
      <c r="A409" s="22"/>
    </row>
    <row r="410" spans="1:1" ht="13">
      <c r="A410" s="22"/>
    </row>
    <row r="411" spans="1:1" ht="13">
      <c r="A411" s="22"/>
    </row>
    <row r="412" spans="1:1" ht="13">
      <c r="A412" s="22"/>
    </row>
    <row r="413" spans="1:1" ht="13">
      <c r="A413" s="22"/>
    </row>
    <row r="414" spans="1:1" ht="13">
      <c r="A414" s="22"/>
    </row>
    <row r="415" spans="1:1" ht="13">
      <c r="A415" s="22"/>
    </row>
    <row r="416" spans="1:1" ht="13">
      <c r="A416" s="22"/>
    </row>
    <row r="417" spans="1:1" ht="13">
      <c r="A417" s="22"/>
    </row>
    <row r="418" spans="1:1" ht="13">
      <c r="A418" s="22"/>
    </row>
    <row r="419" spans="1:1" ht="13">
      <c r="A419" s="22"/>
    </row>
    <row r="420" spans="1:1" ht="13">
      <c r="A420" s="22"/>
    </row>
    <row r="421" spans="1:1" ht="13">
      <c r="A421" s="22"/>
    </row>
    <row r="422" spans="1:1" ht="13">
      <c r="A422" s="22"/>
    </row>
    <row r="423" spans="1:1" ht="13">
      <c r="A423" s="22"/>
    </row>
    <row r="424" spans="1:1" ht="13">
      <c r="A424" s="22"/>
    </row>
    <row r="425" spans="1:1" ht="13">
      <c r="A425" s="22"/>
    </row>
    <row r="426" spans="1:1" ht="13">
      <c r="A426" s="22"/>
    </row>
    <row r="427" spans="1:1" ht="13">
      <c r="A427" s="22"/>
    </row>
    <row r="428" spans="1:1" ht="13">
      <c r="A428" s="22"/>
    </row>
    <row r="429" spans="1:1" ht="13">
      <c r="A429" s="22"/>
    </row>
    <row r="430" spans="1:1" ht="13">
      <c r="A430" s="22"/>
    </row>
    <row r="431" spans="1:1" ht="13">
      <c r="A431" s="22"/>
    </row>
    <row r="432" spans="1:1" ht="13">
      <c r="A432" s="22"/>
    </row>
    <row r="433" spans="1:1" ht="13">
      <c r="A433" s="22"/>
    </row>
    <row r="434" spans="1:1" ht="13">
      <c r="A434" s="22"/>
    </row>
    <row r="435" spans="1:1" ht="13">
      <c r="A435" s="22"/>
    </row>
    <row r="436" spans="1:1" ht="13">
      <c r="A436" s="22"/>
    </row>
    <row r="437" spans="1:1" ht="13">
      <c r="A437" s="22"/>
    </row>
    <row r="438" spans="1:1" ht="13">
      <c r="A438" s="22"/>
    </row>
    <row r="439" spans="1:1" ht="13">
      <c r="A439" s="22"/>
    </row>
    <row r="440" spans="1:1" ht="13">
      <c r="A440" s="22"/>
    </row>
    <row r="441" spans="1:1" ht="13">
      <c r="A441" s="22"/>
    </row>
    <row r="442" spans="1:1" ht="13">
      <c r="A442" s="22"/>
    </row>
    <row r="443" spans="1:1" ht="13">
      <c r="A443" s="22"/>
    </row>
    <row r="444" spans="1:1" ht="13">
      <c r="A444" s="22"/>
    </row>
    <row r="445" spans="1:1" ht="13">
      <c r="A445" s="22"/>
    </row>
    <row r="446" spans="1:1" ht="13">
      <c r="A446" s="22"/>
    </row>
    <row r="447" spans="1:1" ht="13">
      <c r="A447" s="22"/>
    </row>
    <row r="448" spans="1:1" ht="13">
      <c r="A448" s="22"/>
    </row>
    <row r="449" spans="1:1" ht="13">
      <c r="A449" s="22"/>
    </row>
    <row r="450" spans="1:1" ht="13">
      <c r="A450" s="22"/>
    </row>
    <row r="451" spans="1:1" ht="13">
      <c r="A451" s="22"/>
    </row>
    <row r="452" spans="1:1" ht="13">
      <c r="A452" s="22"/>
    </row>
    <row r="453" spans="1:1" ht="13">
      <c r="A453" s="22"/>
    </row>
    <row r="454" spans="1:1" ht="13">
      <c r="A454" s="22"/>
    </row>
    <row r="455" spans="1:1" ht="13">
      <c r="A455" s="22"/>
    </row>
    <row r="456" spans="1:1" ht="13">
      <c r="A456" s="22"/>
    </row>
    <row r="457" spans="1:1" ht="13">
      <c r="A457" s="22"/>
    </row>
    <row r="458" spans="1:1" ht="13">
      <c r="A458" s="22"/>
    </row>
    <row r="459" spans="1:1" ht="13">
      <c r="A459" s="22"/>
    </row>
    <row r="460" spans="1:1" ht="13">
      <c r="A460" s="22"/>
    </row>
    <row r="461" spans="1:1" ht="13">
      <c r="A461" s="22"/>
    </row>
    <row r="462" spans="1:1" ht="13">
      <c r="A462" s="22"/>
    </row>
    <row r="463" spans="1:1" ht="13">
      <c r="A463" s="22"/>
    </row>
    <row r="464" spans="1:1" ht="13">
      <c r="A464" s="22"/>
    </row>
    <row r="465" spans="1:1" ht="13">
      <c r="A465" s="22"/>
    </row>
    <row r="466" spans="1:1" ht="13">
      <c r="A466" s="22"/>
    </row>
    <row r="467" spans="1:1" ht="13">
      <c r="A467" s="22"/>
    </row>
    <row r="468" spans="1:1" ht="13">
      <c r="A468" s="22"/>
    </row>
    <row r="469" spans="1:1" ht="13">
      <c r="A469" s="22"/>
    </row>
    <row r="470" spans="1:1" ht="13">
      <c r="A470" s="22"/>
    </row>
    <row r="471" spans="1:1" ht="13">
      <c r="A471" s="22"/>
    </row>
    <row r="472" spans="1:1" ht="13">
      <c r="A472" s="22"/>
    </row>
    <row r="473" spans="1:1" ht="13">
      <c r="A473" s="22"/>
    </row>
    <row r="474" spans="1:1" ht="13">
      <c r="A474" s="22"/>
    </row>
    <row r="475" spans="1:1" ht="13">
      <c r="A475" s="22"/>
    </row>
    <row r="476" spans="1:1" ht="13">
      <c r="A476" s="22"/>
    </row>
    <row r="477" spans="1:1" ht="13">
      <c r="A477" s="22"/>
    </row>
    <row r="478" spans="1:1" ht="13">
      <c r="A478" s="22"/>
    </row>
    <row r="479" spans="1:1" ht="13">
      <c r="A479" s="22"/>
    </row>
    <row r="480" spans="1:1" ht="13">
      <c r="A480" s="22"/>
    </row>
    <row r="481" spans="1:1" ht="13">
      <c r="A481" s="22"/>
    </row>
    <row r="482" spans="1:1" ht="13">
      <c r="A482" s="22"/>
    </row>
    <row r="483" spans="1:1" ht="13">
      <c r="A483" s="22"/>
    </row>
    <row r="484" spans="1:1" ht="13">
      <c r="A484" s="22"/>
    </row>
    <row r="485" spans="1:1" ht="13">
      <c r="A485" s="22"/>
    </row>
    <row r="486" spans="1:1" ht="13">
      <c r="A486" s="22"/>
    </row>
    <row r="487" spans="1:1" ht="13">
      <c r="A487" s="22"/>
    </row>
    <row r="488" spans="1:1" ht="13">
      <c r="A488" s="22"/>
    </row>
    <row r="489" spans="1:1" ht="13">
      <c r="A489" s="22"/>
    </row>
    <row r="490" spans="1:1" ht="13">
      <c r="A490" s="22"/>
    </row>
    <row r="491" spans="1:1" ht="13">
      <c r="A491" s="22"/>
    </row>
    <row r="492" spans="1:1" ht="13">
      <c r="A492" s="22"/>
    </row>
    <row r="493" spans="1:1" ht="13">
      <c r="A493" s="22"/>
    </row>
    <row r="494" spans="1:1" ht="13">
      <c r="A494" s="22"/>
    </row>
    <row r="495" spans="1:1" ht="13">
      <c r="A495" s="22"/>
    </row>
    <row r="496" spans="1:1" ht="13">
      <c r="A496" s="22"/>
    </row>
    <row r="497" spans="1:1" ht="13">
      <c r="A497" s="22"/>
    </row>
    <row r="498" spans="1:1" ht="13">
      <c r="A498" s="22"/>
    </row>
    <row r="499" spans="1:1" ht="13">
      <c r="A499" s="22"/>
    </row>
    <row r="500" spans="1:1" ht="13">
      <c r="A500" s="22"/>
    </row>
    <row r="501" spans="1:1" ht="13">
      <c r="A501" s="22"/>
    </row>
    <row r="502" spans="1:1" ht="13">
      <c r="A502" s="22"/>
    </row>
    <row r="503" spans="1:1" ht="13">
      <c r="A503" s="22"/>
    </row>
    <row r="504" spans="1:1" ht="13">
      <c r="A504" s="22"/>
    </row>
    <row r="505" spans="1:1" ht="13">
      <c r="A505" s="22"/>
    </row>
    <row r="506" spans="1:1" ht="13">
      <c r="A506" s="22"/>
    </row>
    <row r="507" spans="1:1" ht="13">
      <c r="A507" s="22"/>
    </row>
    <row r="508" spans="1:1" ht="13">
      <c r="A508" s="22"/>
    </row>
    <row r="509" spans="1:1" ht="13">
      <c r="A509" s="22"/>
    </row>
    <row r="510" spans="1:1" ht="13">
      <c r="A510" s="22"/>
    </row>
    <row r="511" spans="1:1" ht="13">
      <c r="A511" s="22"/>
    </row>
    <row r="512" spans="1:1" ht="13">
      <c r="A512" s="22"/>
    </row>
    <row r="513" spans="1:1" ht="13">
      <c r="A513" s="22"/>
    </row>
    <row r="514" spans="1:1" ht="13">
      <c r="A514" s="22"/>
    </row>
    <row r="515" spans="1:1" ht="13">
      <c r="A515" s="22"/>
    </row>
    <row r="516" spans="1:1" ht="13">
      <c r="A516" s="22"/>
    </row>
    <row r="517" spans="1:1" ht="13">
      <c r="A517" s="22"/>
    </row>
    <row r="518" spans="1:1" ht="13">
      <c r="A518" s="22"/>
    </row>
    <row r="519" spans="1:1" ht="13">
      <c r="A519" s="22"/>
    </row>
    <row r="520" spans="1:1" ht="13">
      <c r="A520" s="22"/>
    </row>
    <row r="521" spans="1:1" ht="13">
      <c r="A521" s="22"/>
    </row>
    <row r="522" spans="1:1" ht="13">
      <c r="A522" s="22"/>
    </row>
    <row r="523" spans="1:1" ht="13">
      <c r="A523" s="22"/>
    </row>
    <row r="524" spans="1:1" ht="13">
      <c r="A524" s="22"/>
    </row>
    <row r="525" spans="1:1" ht="13">
      <c r="A525" s="22"/>
    </row>
    <row r="526" spans="1:1" ht="13">
      <c r="A526" s="22"/>
    </row>
    <row r="527" spans="1:1" ht="13">
      <c r="A527" s="22"/>
    </row>
    <row r="528" spans="1:1" ht="13">
      <c r="A528" s="22"/>
    </row>
    <row r="529" spans="1:1" ht="13">
      <c r="A529" s="22"/>
    </row>
    <row r="530" spans="1:1" ht="13">
      <c r="A530" s="22"/>
    </row>
    <row r="531" spans="1:1" ht="13">
      <c r="A531" s="22"/>
    </row>
    <row r="532" spans="1:1" ht="13">
      <c r="A532" s="22"/>
    </row>
    <row r="533" spans="1:1" ht="13">
      <c r="A533" s="22"/>
    </row>
    <row r="534" spans="1:1" ht="13">
      <c r="A534" s="22"/>
    </row>
    <row r="535" spans="1:1" ht="13">
      <c r="A535" s="22"/>
    </row>
    <row r="536" spans="1:1" ht="13">
      <c r="A536" s="22"/>
    </row>
    <row r="537" spans="1:1" ht="13">
      <c r="A537" s="22"/>
    </row>
    <row r="538" spans="1:1" ht="13">
      <c r="A538" s="22"/>
    </row>
    <row r="539" spans="1:1" ht="13">
      <c r="A539" s="22"/>
    </row>
    <row r="540" spans="1:1" ht="13">
      <c r="A540" s="22"/>
    </row>
    <row r="541" spans="1:1" ht="13">
      <c r="A541" s="22"/>
    </row>
    <row r="542" spans="1:1" ht="13">
      <c r="A542" s="22"/>
    </row>
    <row r="543" spans="1:1" ht="13">
      <c r="A543" s="22"/>
    </row>
    <row r="544" spans="1:1" ht="13">
      <c r="A544" s="22"/>
    </row>
    <row r="545" spans="1:1" ht="13">
      <c r="A545" s="22"/>
    </row>
    <row r="546" spans="1:1" ht="13">
      <c r="A546" s="22"/>
    </row>
    <row r="547" spans="1:1" ht="13">
      <c r="A547" s="22"/>
    </row>
    <row r="548" spans="1:1" ht="13">
      <c r="A548" s="22"/>
    </row>
    <row r="549" spans="1:1" ht="13">
      <c r="A549" s="22"/>
    </row>
    <row r="550" spans="1:1" ht="13">
      <c r="A550" s="22"/>
    </row>
    <row r="551" spans="1:1" ht="13">
      <c r="A551" s="22"/>
    </row>
    <row r="552" spans="1:1" ht="13">
      <c r="A552" s="22"/>
    </row>
    <row r="553" spans="1:1" ht="13">
      <c r="A553" s="22"/>
    </row>
    <row r="554" spans="1:1" ht="13">
      <c r="A554" s="22"/>
    </row>
    <row r="555" spans="1:1" ht="13">
      <c r="A555" s="22"/>
    </row>
    <row r="556" spans="1:1" ht="13">
      <c r="A556" s="22"/>
    </row>
    <row r="557" spans="1:1" ht="13">
      <c r="A557" s="22"/>
    </row>
    <row r="558" spans="1:1" ht="13">
      <c r="A558" s="22"/>
    </row>
    <row r="559" spans="1:1" ht="13">
      <c r="A559" s="22"/>
    </row>
    <row r="560" spans="1:1" ht="13">
      <c r="A560" s="22"/>
    </row>
    <row r="561" spans="1:1" ht="13">
      <c r="A561" s="22"/>
    </row>
    <row r="562" spans="1:1" ht="13">
      <c r="A562" s="22"/>
    </row>
    <row r="563" spans="1:1" ht="13">
      <c r="A563" s="22"/>
    </row>
    <row r="564" spans="1:1" ht="13">
      <c r="A564" s="22"/>
    </row>
    <row r="565" spans="1:1" ht="13">
      <c r="A565" s="22"/>
    </row>
    <row r="566" spans="1:1" ht="13">
      <c r="A566" s="22"/>
    </row>
    <row r="567" spans="1:1" ht="13">
      <c r="A567" s="22"/>
    </row>
    <row r="568" spans="1:1" ht="13">
      <c r="A568" s="22"/>
    </row>
    <row r="569" spans="1:1" ht="13">
      <c r="A569" s="22"/>
    </row>
    <row r="570" spans="1:1" ht="13">
      <c r="A570" s="22"/>
    </row>
    <row r="571" spans="1:1" ht="13">
      <c r="A571" s="22"/>
    </row>
    <row r="572" spans="1:1" ht="13">
      <c r="A572" s="22"/>
    </row>
    <row r="573" spans="1:1" ht="13">
      <c r="A573" s="22"/>
    </row>
    <row r="574" spans="1:1" ht="13">
      <c r="A574" s="22"/>
    </row>
    <row r="575" spans="1:1" ht="13">
      <c r="A575" s="22"/>
    </row>
    <row r="576" spans="1:1" ht="13">
      <c r="A576" s="22"/>
    </row>
    <row r="577" spans="1:1" ht="13">
      <c r="A577" s="22"/>
    </row>
    <row r="578" spans="1:1" ht="13">
      <c r="A578" s="22"/>
    </row>
    <row r="579" spans="1:1" ht="13">
      <c r="A579" s="22"/>
    </row>
    <row r="580" spans="1:1" ht="13">
      <c r="A580" s="22"/>
    </row>
    <row r="581" spans="1:1" ht="13">
      <c r="A581" s="22"/>
    </row>
    <row r="582" spans="1:1" ht="13">
      <c r="A582" s="22"/>
    </row>
    <row r="583" spans="1:1" ht="13">
      <c r="A583" s="22"/>
    </row>
    <row r="584" spans="1:1" ht="13">
      <c r="A584" s="22"/>
    </row>
    <row r="585" spans="1:1" ht="13">
      <c r="A585" s="22"/>
    </row>
    <row r="586" spans="1:1" ht="13">
      <c r="A586" s="22"/>
    </row>
    <row r="587" spans="1:1" ht="13">
      <c r="A587" s="22"/>
    </row>
    <row r="588" spans="1:1" ht="13">
      <c r="A588" s="22"/>
    </row>
    <row r="589" spans="1:1" ht="13">
      <c r="A589" s="22"/>
    </row>
    <row r="590" spans="1:1" ht="13">
      <c r="A590" s="22"/>
    </row>
    <row r="591" spans="1:1" ht="13">
      <c r="A591" s="22"/>
    </row>
    <row r="592" spans="1:1" ht="13">
      <c r="A592" s="22"/>
    </row>
    <row r="593" spans="1:1" ht="13">
      <c r="A593" s="22"/>
    </row>
    <row r="594" spans="1:1" ht="13">
      <c r="A594" s="22"/>
    </row>
    <row r="595" spans="1:1" ht="13">
      <c r="A595" s="22"/>
    </row>
    <row r="596" spans="1:1" ht="13">
      <c r="A596" s="22"/>
    </row>
    <row r="597" spans="1:1" ht="13">
      <c r="A597" s="22"/>
    </row>
    <row r="598" spans="1:1" ht="13">
      <c r="A598" s="22"/>
    </row>
    <row r="599" spans="1:1" ht="13">
      <c r="A599" s="22"/>
    </row>
    <row r="600" spans="1:1" ht="13">
      <c r="A600" s="22"/>
    </row>
    <row r="601" spans="1:1" ht="13">
      <c r="A601" s="22"/>
    </row>
    <row r="602" spans="1:1" ht="13">
      <c r="A602" s="22"/>
    </row>
    <row r="603" spans="1:1" ht="13">
      <c r="A603" s="22"/>
    </row>
    <row r="604" spans="1:1" ht="13">
      <c r="A604" s="22"/>
    </row>
    <row r="605" spans="1:1" ht="13">
      <c r="A605" s="22"/>
    </row>
    <row r="606" spans="1:1" ht="13">
      <c r="A606" s="22"/>
    </row>
    <row r="607" spans="1:1" ht="13">
      <c r="A607" s="22"/>
    </row>
    <row r="608" spans="1:1" ht="13">
      <c r="A608" s="22"/>
    </row>
    <row r="609" spans="1:1" ht="13">
      <c r="A609" s="22"/>
    </row>
    <row r="610" spans="1:1" ht="13">
      <c r="A610" s="22"/>
    </row>
    <row r="611" spans="1:1" ht="13">
      <c r="A611" s="22"/>
    </row>
    <row r="612" spans="1:1" ht="13">
      <c r="A612" s="22"/>
    </row>
    <row r="613" spans="1:1" ht="13">
      <c r="A613" s="22"/>
    </row>
    <row r="614" spans="1:1" ht="13">
      <c r="A614" s="22"/>
    </row>
    <row r="615" spans="1:1" ht="13">
      <c r="A615" s="22"/>
    </row>
    <row r="616" spans="1:1" ht="13">
      <c r="A616" s="22"/>
    </row>
    <row r="617" spans="1:1" ht="13">
      <c r="A617" s="22"/>
    </row>
    <row r="618" spans="1:1" ht="13">
      <c r="A618" s="22"/>
    </row>
    <row r="619" spans="1:1" ht="13">
      <c r="A619" s="22"/>
    </row>
    <row r="620" spans="1:1" ht="13">
      <c r="A620" s="22"/>
    </row>
    <row r="621" spans="1:1" ht="13">
      <c r="A621" s="22"/>
    </row>
    <row r="622" spans="1:1" ht="13">
      <c r="A622" s="22"/>
    </row>
    <row r="623" spans="1:1" ht="13">
      <c r="A623" s="22"/>
    </row>
    <row r="624" spans="1:1" ht="13">
      <c r="A624" s="22"/>
    </row>
    <row r="625" spans="1:1" ht="13">
      <c r="A625" s="22"/>
    </row>
    <row r="626" spans="1:1" ht="13">
      <c r="A626" s="22"/>
    </row>
    <row r="627" spans="1:1" ht="13">
      <c r="A627" s="22"/>
    </row>
    <row r="628" spans="1:1" ht="13">
      <c r="A628" s="22"/>
    </row>
    <row r="629" spans="1:1" ht="13">
      <c r="A629" s="22"/>
    </row>
    <row r="630" spans="1:1" ht="13">
      <c r="A630" s="22"/>
    </row>
    <row r="631" spans="1:1" ht="13">
      <c r="A631" s="22"/>
    </row>
    <row r="632" spans="1:1" ht="13">
      <c r="A632" s="22"/>
    </row>
    <row r="633" spans="1:1" ht="13">
      <c r="A633" s="22"/>
    </row>
    <row r="634" spans="1:1" ht="13">
      <c r="A634" s="22"/>
    </row>
    <row r="635" spans="1:1" ht="13">
      <c r="A635" s="22"/>
    </row>
    <row r="636" spans="1:1" ht="13">
      <c r="A636" s="22"/>
    </row>
    <row r="637" spans="1:1" ht="13">
      <c r="A637" s="22"/>
    </row>
    <row r="638" spans="1:1" ht="13">
      <c r="A638" s="22"/>
    </row>
    <row r="639" spans="1:1" ht="13">
      <c r="A639" s="22"/>
    </row>
    <row r="640" spans="1:1" ht="13">
      <c r="A640" s="22"/>
    </row>
    <row r="641" spans="1:1" ht="13">
      <c r="A641" s="22"/>
    </row>
    <row r="642" spans="1:1" ht="13">
      <c r="A642" s="22"/>
    </row>
    <row r="643" spans="1:1" ht="13">
      <c r="A643" s="22"/>
    </row>
    <row r="644" spans="1:1" ht="13">
      <c r="A644" s="22"/>
    </row>
    <row r="645" spans="1:1" ht="13">
      <c r="A645" s="22"/>
    </row>
    <row r="646" spans="1:1" ht="13">
      <c r="A646" s="22"/>
    </row>
    <row r="647" spans="1:1" ht="13">
      <c r="A647" s="22"/>
    </row>
    <row r="648" spans="1:1" ht="13">
      <c r="A648" s="22"/>
    </row>
    <row r="649" spans="1:1" ht="13">
      <c r="A649" s="22"/>
    </row>
    <row r="650" spans="1:1" ht="13">
      <c r="A650" s="22"/>
    </row>
    <row r="651" spans="1:1" ht="13">
      <c r="A651" s="22"/>
    </row>
    <row r="652" spans="1:1" ht="13">
      <c r="A652" s="22"/>
    </row>
    <row r="653" spans="1:1" ht="13">
      <c r="A653" s="22"/>
    </row>
    <row r="654" spans="1:1" ht="13">
      <c r="A654" s="22"/>
    </row>
    <row r="655" spans="1:1" ht="13">
      <c r="A655" s="22"/>
    </row>
    <row r="656" spans="1:1" ht="13">
      <c r="A656" s="22"/>
    </row>
    <row r="657" spans="1:1" ht="13">
      <c r="A657" s="22"/>
    </row>
    <row r="658" spans="1:1" ht="13">
      <c r="A658" s="22"/>
    </row>
    <row r="659" spans="1:1" ht="13">
      <c r="A659" s="22"/>
    </row>
    <row r="660" spans="1:1" ht="13">
      <c r="A660" s="22"/>
    </row>
    <row r="661" spans="1:1" ht="13">
      <c r="A661" s="22"/>
    </row>
    <row r="662" spans="1:1" ht="13">
      <c r="A662" s="22"/>
    </row>
    <row r="663" spans="1:1" ht="13">
      <c r="A663" s="22"/>
    </row>
    <row r="664" spans="1:1" ht="13">
      <c r="A664" s="22"/>
    </row>
    <row r="665" spans="1:1" ht="13">
      <c r="A665" s="22"/>
    </row>
    <row r="666" spans="1:1" ht="13">
      <c r="A666" s="22"/>
    </row>
    <row r="667" spans="1:1" ht="13">
      <c r="A667" s="22"/>
    </row>
    <row r="668" spans="1:1" ht="13">
      <c r="A668" s="22"/>
    </row>
    <row r="669" spans="1:1" ht="13">
      <c r="A669" s="22"/>
    </row>
    <row r="670" spans="1:1" ht="13">
      <c r="A670" s="22"/>
    </row>
    <row r="671" spans="1:1" ht="13">
      <c r="A671" s="22"/>
    </row>
    <row r="672" spans="1:1" ht="13">
      <c r="A672" s="22"/>
    </row>
    <row r="673" spans="1:1" ht="13">
      <c r="A673" s="22"/>
    </row>
    <row r="674" spans="1:1" ht="13">
      <c r="A674" s="22"/>
    </row>
    <row r="675" spans="1:1" ht="13">
      <c r="A675" s="22"/>
    </row>
    <row r="676" spans="1:1" ht="13">
      <c r="A676" s="22"/>
    </row>
    <row r="677" spans="1:1" ht="13">
      <c r="A677" s="22"/>
    </row>
    <row r="678" spans="1:1" ht="13">
      <c r="A678" s="22"/>
    </row>
    <row r="679" spans="1:1" ht="13">
      <c r="A679" s="22"/>
    </row>
    <row r="680" spans="1:1" ht="13">
      <c r="A680" s="22"/>
    </row>
    <row r="681" spans="1:1" ht="13">
      <c r="A681" s="22"/>
    </row>
    <row r="682" spans="1:1" ht="13">
      <c r="A682" s="22"/>
    </row>
    <row r="683" spans="1:1" ht="13">
      <c r="A683" s="22"/>
    </row>
    <row r="684" spans="1:1" ht="13">
      <c r="A684" s="22"/>
    </row>
    <row r="685" spans="1:1" ht="13">
      <c r="A685" s="22"/>
    </row>
    <row r="686" spans="1:1" ht="13">
      <c r="A686" s="22"/>
    </row>
    <row r="687" spans="1:1" ht="13">
      <c r="A687" s="22"/>
    </row>
    <row r="688" spans="1:1" ht="13">
      <c r="A688" s="22"/>
    </row>
    <row r="689" spans="1:1" ht="13">
      <c r="A689" s="22"/>
    </row>
    <row r="690" spans="1:1" ht="13">
      <c r="A690" s="22"/>
    </row>
    <row r="691" spans="1:1" ht="13">
      <c r="A691" s="22"/>
    </row>
    <row r="692" spans="1:1" ht="13">
      <c r="A692" s="22"/>
    </row>
    <row r="693" spans="1:1" ht="13">
      <c r="A693" s="22"/>
    </row>
    <row r="694" spans="1:1" ht="13">
      <c r="A694" s="22"/>
    </row>
    <row r="695" spans="1:1" ht="13">
      <c r="A695" s="22"/>
    </row>
    <row r="696" spans="1:1" ht="13">
      <c r="A696" s="22"/>
    </row>
    <row r="697" spans="1:1" ht="13">
      <c r="A697" s="22"/>
    </row>
    <row r="698" spans="1:1" ht="13">
      <c r="A698" s="22"/>
    </row>
    <row r="699" spans="1:1" ht="13">
      <c r="A699" s="22"/>
    </row>
    <row r="700" spans="1:1" ht="13">
      <c r="A700" s="22"/>
    </row>
    <row r="701" spans="1:1" ht="13">
      <c r="A701" s="22"/>
    </row>
    <row r="702" spans="1:1" ht="13">
      <c r="A702" s="22"/>
    </row>
    <row r="703" spans="1:1" ht="13">
      <c r="A703" s="22"/>
    </row>
    <row r="704" spans="1:1" ht="13">
      <c r="A704" s="22"/>
    </row>
    <row r="705" spans="1:1" ht="13">
      <c r="A705" s="22"/>
    </row>
    <row r="706" spans="1:1" ht="13">
      <c r="A706" s="22"/>
    </row>
    <row r="707" spans="1:1" ht="13">
      <c r="A707" s="22"/>
    </row>
    <row r="708" spans="1:1" ht="13">
      <c r="A708" s="22"/>
    </row>
    <row r="709" spans="1:1" ht="13">
      <c r="A709" s="22"/>
    </row>
    <row r="710" spans="1:1" ht="13">
      <c r="A710" s="22"/>
    </row>
    <row r="711" spans="1:1" ht="13">
      <c r="A711" s="22"/>
    </row>
    <row r="712" spans="1:1" ht="13">
      <c r="A712" s="22"/>
    </row>
    <row r="713" spans="1:1" ht="13">
      <c r="A713" s="22"/>
    </row>
    <row r="714" spans="1:1" ht="13">
      <c r="A714" s="22"/>
    </row>
    <row r="715" spans="1:1" ht="13">
      <c r="A715" s="22"/>
    </row>
    <row r="716" spans="1:1" ht="13">
      <c r="A716" s="22"/>
    </row>
    <row r="717" spans="1:1" ht="13">
      <c r="A717" s="22"/>
    </row>
    <row r="718" spans="1:1" ht="13">
      <c r="A718" s="22"/>
    </row>
    <row r="719" spans="1:1" ht="13">
      <c r="A719" s="22"/>
    </row>
    <row r="720" spans="1:1" ht="13">
      <c r="A720" s="22"/>
    </row>
    <row r="721" spans="1:1" ht="13">
      <c r="A721" s="22"/>
    </row>
    <row r="722" spans="1:1" ht="13">
      <c r="A722" s="22"/>
    </row>
    <row r="723" spans="1:1" ht="13">
      <c r="A723" s="22"/>
    </row>
    <row r="724" spans="1:1" ht="13">
      <c r="A724" s="22"/>
    </row>
    <row r="725" spans="1:1" ht="13">
      <c r="A725" s="22"/>
    </row>
    <row r="726" spans="1:1" ht="13">
      <c r="A726" s="22"/>
    </row>
    <row r="727" spans="1:1" ht="13">
      <c r="A727" s="22"/>
    </row>
    <row r="728" spans="1:1" ht="13">
      <c r="A728" s="22"/>
    </row>
    <row r="729" spans="1:1" ht="13">
      <c r="A729" s="22"/>
    </row>
    <row r="730" spans="1:1" ht="13">
      <c r="A730" s="22"/>
    </row>
    <row r="731" spans="1:1" ht="13">
      <c r="A731" s="22"/>
    </row>
    <row r="732" spans="1:1" ht="13">
      <c r="A732" s="22"/>
    </row>
    <row r="733" spans="1:1" ht="13">
      <c r="A733" s="22"/>
    </row>
    <row r="734" spans="1:1" ht="13">
      <c r="A734" s="22"/>
    </row>
    <row r="735" spans="1:1" ht="13">
      <c r="A735" s="22"/>
    </row>
    <row r="736" spans="1:1" ht="13">
      <c r="A736" s="22"/>
    </row>
    <row r="737" spans="1:1" ht="13">
      <c r="A737" s="22"/>
    </row>
    <row r="738" spans="1:1" ht="13">
      <c r="A738" s="22"/>
    </row>
    <row r="739" spans="1:1" ht="13">
      <c r="A739" s="22"/>
    </row>
    <row r="740" spans="1:1" ht="13">
      <c r="A740" s="22"/>
    </row>
    <row r="741" spans="1:1" ht="13">
      <c r="A741" s="22"/>
    </row>
    <row r="742" spans="1:1" ht="13">
      <c r="A742" s="22"/>
    </row>
    <row r="743" spans="1:1" ht="13">
      <c r="A743" s="22"/>
    </row>
    <row r="744" spans="1:1" ht="13">
      <c r="A744" s="22"/>
    </row>
    <row r="745" spans="1:1" ht="13">
      <c r="A745" s="22"/>
    </row>
    <row r="746" spans="1:1" ht="13">
      <c r="A746" s="22"/>
    </row>
    <row r="747" spans="1:1" ht="13">
      <c r="A747" s="22"/>
    </row>
    <row r="748" spans="1:1" ht="13">
      <c r="A748" s="22"/>
    </row>
    <row r="749" spans="1:1" ht="13">
      <c r="A749" s="22"/>
    </row>
    <row r="750" spans="1:1" ht="13">
      <c r="A750" s="22"/>
    </row>
    <row r="751" spans="1:1" ht="13">
      <c r="A751" s="22"/>
    </row>
    <row r="752" spans="1:1" ht="13">
      <c r="A752" s="22"/>
    </row>
    <row r="753" spans="1:1" ht="13">
      <c r="A753" s="22"/>
    </row>
    <row r="754" spans="1:1" ht="13">
      <c r="A754" s="22"/>
    </row>
    <row r="755" spans="1:1" ht="13">
      <c r="A755" s="22"/>
    </row>
    <row r="756" spans="1:1" ht="13">
      <c r="A756" s="22"/>
    </row>
    <row r="757" spans="1:1" ht="13">
      <c r="A757" s="22"/>
    </row>
    <row r="758" spans="1:1" ht="13">
      <c r="A758" s="22"/>
    </row>
    <row r="759" spans="1:1" ht="13">
      <c r="A759" s="22"/>
    </row>
    <row r="760" spans="1:1" ht="13">
      <c r="A760" s="22"/>
    </row>
    <row r="761" spans="1:1" ht="13">
      <c r="A761" s="22"/>
    </row>
    <row r="762" spans="1:1" ht="13">
      <c r="A762" s="22"/>
    </row>
    <row r="763" spans="1:1" ht="13">
      <c r="A763" s="22"/>
    </row>
    <row r="764" spans="1:1" ht="13">
      <c r="A764" s="22"/>
    </row>
    <row r="765" spans="1:1" ht="13">
      <c r="A765" s="22"/>
    </row>
    <row r="766" spans="1:1" ht="13">
      <c r="A766" s="22"/>
    </row>
    <row r="767" spans="1:1" ht="13">
      <c r="A767" s="22"/>
    </row>
    <row r="768" spans="1:1" ht="13">
      <c r="A768" s="22"/>
    </row>
    <row r="769" spans="1:1" ht="13">
      <c r="A769" s="22"/>
    </row>
    <row r="770" spans="1:1" ht="13">
      <c r="A770" s="22"/>
    </row>
    <row r="771" spans="1:1" ht="13">
      <c r="A771" s="22"/>
    </row>
    <row r="772" spans="1:1" ht="13">
      <c r="A772" s="22"/>
    </row>
    <row r="773" spans="1:1" ht="13">
      <c r="A773" s="22"/>
    </row>
    <row r="774" spans="1:1" ht="13">
      <c r="A774" s="22"/>
    </row>
    <row r="775" spans="1:1" ht="13">
      <c r="A775" s="22"/>
    </row>
    <row r="776" spans="1:1" ht="13">
      <c r="A776" s="22"/>
    </row>
    <row r="777" spans="1:1" ht="13">
      <c r="A777" s="22"/>
    </row>
    <row r="778" spans="1:1" ht="13">
      <c r="A778" s="22"/>
    </row>
    <row r="779" spans="1:1" ht="13">
      <c r="A779" s="22"/>
    </row>
    <row r="780" spans="1:1" ht="13">
      <c r="A780" s="22"/>
    </row>
    <row r="781" spans="1:1" ht="13">
      <c r="A781" s="22"/>
    </row>
    <row r="782" spans="1:1" ht="13">
      <c r="A782" s="22"/>
    </row>
    <row r="783" spans="1:1" ht="13">
      <c r="A783" s="22"/>
    </row>
    <row r="784" spans="1:1" ht="13">
      <c r="A784" s="22"/>
    </row>
    <row r="785" spans="1:1" ht="13">
      <c r="A785" s="22"/>
    </row>
    <row r="786" spans="1:1" ht="13">
      <c r="A786" s="22"/>
    </row>
    <row r="787" spans="1:1" ht="13">
      <c r="A787" s="22"/>
    </row>
    <row r="788" spans="1:1" ht="13">
      <c r="A788" s="22"/>
    </row>
    <row r="789" spans="1:1" ht="13">
      <c r="A789" s="22"/>
    </row>
    <row r="790" spans="1:1" ht="13">
      <c r="A790" s="22"/>
    </row>
    <row r="791" spans="1:1" ht="13">
      <c r="A791" s="22"/>
    </row>
    <row r="792" spans="1:1" ht="13">
      <c r="A792" s="22"/>
    </row>
    <row r="793" spans="1:1" ht="13">
      <c r="A793" s="22"/>
    </row>
    <row r="794" spans="1:1" ht="13">
      <c r="A794" s="22"/>
    </row>
    <row r="795" spans="1:1" ht="13">
      <c r="A795" s="22"/>
    </row>
    <row r="796" spans="1:1" ht="13">
      <c r="A796" s="22"/>
    </row>
    <row r="797" spans="1:1" ht="13">
      <c r="A797" s="22"/>
    </row>
    <row r="798" spans="1:1" ht="13">
      <c r="A798" s="22"/>
    </row>
    <row r="799" spans="1:1" ht="13">
      <c r="A799" s="22"/>
    </row>
    <row r="800" spans="1:1" ht="13">
      <c r="A800" s="22"/>
    </row>
    <row r="801" spans="1:1" ht="13">
      <c r="A801" s="22"/>
    </row>
    <row r="802" spans="1:1" ht="13">
      <c r="A802" s="22"/>
    </row>
    <row r="803" spans="1:1" ht="13">
      <c r="A803" s="22"/>
    </row>
    <row r="804" spans="1:1" ht="13">
      <c r="A804" s="22"/>
    </row>
    <row r="805" spans="1:1" ht="13">
      <c r="A805" s="22"/>
    </row>
    <row r="806" spans="1:1" ht="13">
      <c r="A806" s="22"/>
    </row>
    <row r="807" spans="1:1" ht="13">
      <c r="A807" s="22"/>
    </row>
    <row r="808" spans="1:1" ht="13">
      <c r="A808" s="22"/>
    </row>
    <row r="809" spans="1:1" ht="13">
      <c r="A809" s="22"/>
    </row>
    <row r="810" spans="1:1" ht="13">
      <c r="A810" s="22"/>
    </row>
    <row r="811" spans="1:1" ht="13">
      <c r="A811" s="22"/>
    </row>
    <row r="812" spans="1:1" ht="13">
      <c r="A812" s="22"/>
    </row>
    <row r="813" spans="1:1" ht="13">
      <c r="A813" s="22"/>
    </row>
    <row r="814" spans="1:1" ht="13">
      <c r="A814" s="22"/>
    </row>
    <row r="815" spans="1:1" ht="13">
      <c r="A815" s="22"/>
    </row>
    <row r="816" spans="1:1" ht="13">
      <c r="A816" s="22"/>
    </row>
    <row r="817" spans="1:1" ht="13">
      <c r="A817" s="22"/>
    </row>
    <row r="818" spans="1:1" ht="13">
      <c r="A818" s="22"/>
    </row>
    <row r="819" spans="1:1" ht="13">
      <c r="A819" s="22"/>
    </row>
    <row r="820" spans="1:1" ht="13">
      <c r="A820" s="22"/>
    </row>
    <row r="821" spans="1:1" ht="13">
      <c r="A821" s="22"/>
    </row>
    <row r="822" spans="1:1" ht="13">
      <c r="A822" s="22"/>
    </row>
    <row r="823" spans="1:1" ht="13">
      <c r="A823" s="22"/>
    </row>
    <row r="824" spans="1:1" ht="13">
      <c r="A824" s="22"/>
    </row>
    <row r="825" spans="1:1" ht="13">
      <c r="A825" s="22"/>
    </row>
    <row r="826" spans="1:1" ht="13">
      <c r="A826" s="22"/>
    </row>
    <row r="827" spans="1:1" ht="13">
      <c r="A827" s="22"/>
    </row>
    <row r="828" spans="1:1" ht="13">
      <c r="A828" s="22"/>
    </row>
    <row r="829" spans="1:1" ht="13">
      <c r="A829" s="22"/>
    </row>
    <row r="830" spans="1:1" ht="13">
      <c r="A830" s="22"/>
    </row>
    <row r="831" spans="1:1" ht="13">
      <c r="A831" s="22"/>
    </row>
    <row r="832" spans="1:1" ht="13">
      <c r="A832" s="22"/>
    </row>
    <row r="833" spans="1:1" ht="13">
      <c r="A833" s="22"/>
    </row>
    <row r="834" spans="1:1" ht="13">
      <c r="A834" s="22"/>
    </row>
    <row r="835" spans="1:1" ht="13">
      <c r="A835" s="22"/>
    </row>
    <row r="836" spans="1:1" ht="13">
      <c r="A836" s="22"/>
    </row>
    <row r="837" spans="1:1" ht="13">
      <c r="A837" s="22"/>
    </row>
    <row r="838" spans="1:1" ht="13">
      <c r="A838" s="22"/>
    </row>
    <row r="839" spans="1:1" ht="13">
      <c r="A839" s="22"/>
    </row>
    <row r="840" spans="1:1" ht="13">
      <c r="A840" s="22"/>
    </row>
    <row r="841" spans="1:1" ht="13">
      <c r="A841" s="22"/>
    </row>
    <row r="842" spans="1:1" ht="13">
      <c r="A842" s="22"/>
    </row>
    <row r="843" spans="1:1" ht="13">
      <c r="A843" s="22"/>
    </row>
    <row r="844" spans="1:1" ht="13">
      <c r="A844" s="22"/>
    </row>
    <row r="845" spans="1:1" ht="13">
      <c r="A845" s="22"/>
    </row>
    <row r="846" spans="1:1" ht="13">
      <c r="A846" s="22"/>
    </row>
    <row r="847" spans="1:1" ht="13">
      <c r="A847" s="22"/>
    </row>
    <row r="848" spans="1:1" ht="13">
      <c r="A848" s="22"/>
    </row>
    <row r="849" spans="1:1" ht="13">
      <c r="A849" s="22"/>
    </row>
    <row r="850" spans="1:1" ht="13">
      <c r="A850" s="22"/>
    </row>
    <row r="851" spans="1:1" ht="13">
      <c r="A851" s="22"/>
    </row>
    <row r="852" spans="1:1" ht="13">
      <c r="A852" s="22"/>
    </row>
    <row r="853" spans="1:1" ht="13">
      <c r="A853" s="22"/>
    </row>
    <row r="854" spans="1:1" ht="13">
      <c r="A854" s="22"/>
    </row>
    <row r="855" spans="1:1" ht="13">
      <c r="A855" s="22"/>
    </row>
    <row r="856" spans="1:1" ht="13">
      <c r="A856" s="22"/>
    </row>
    <row r="857" spans="1:1" ht="13">
      <c r="A857" s="22"/>
    </row>
    <row r="858" spans="1:1" ht="13">
      <c r="A858" s="22"/>
    </row>
    <row r="859" spans="1:1" ht="13">
      <c r="A859" s="22"/>
    </row>
    <row r="860" spans="1:1" ht="13">
      <c r="A860" s="22"/>
    </row>
    <row r="861" spans="1:1" ht="13">
      <c r="A861" s="22"/>
    </row>
    <row r="862" spans="1:1" ht="13">
      <c r="A862" s="22"/>
    </row>
    <row r="863" spans="1:1" ht="13">
      <c r="A863" s="22"/>
    </row>
    <row r="864" spans="1:1" ht="13">
      <c r="A864" s="22"/>
    </row>
    <row r="865" spans="1:1" ht="13">
      <c r="A865" s="22"/>
    </row>
    <row r="866" spans="1:1" ht="13">
      <c r="A866" s="22"/>
    </row>
    <row r="867" spans="1:1" ht="13">
      <c r="A867" s="22"/>
    </row>
    <row r="868" spans="1:1" ht="13">
      <c r="A868" s="22"/>
    </row>
    <row r="869" spans="1:1" ht="13">
      <c r="A869" s="22"/>
    </row>
    <row r="870" spans="1:1" ht="13">
      <c r="A870" s="22"/>
    </row>
    <row r="871" spans="1:1" ht="13">
      <c r="A871" s="22"/>
    </row>
    <row r="872" spans="1:1" ht="13">
      <c r="A872" s="22"/>
    </row>
    <row r="873" spans="1:1" ht="13">
      <c r="A873" s="22"/>
    </row>
    <row r="874" spans="1:1" ht="13">
      <c r="A874" s="22"/>
    </row>
    <row r="875" spans="1:1" ht="13">
      <c r="A875" s="22"/>
    </row>
    <row r="876" spans="1:1" ht="13">
      <c r="A876" s="22"/>
    </row>
    <row r="877" spans="1:1" ht="13">
      <c r="A877" s="22"/>
    </row>
    <row r="878" spans="1:1" ht="13">
      <c r="A878" s="22"/>
    </row>
    <row r="879" spans="1:1" ht="13">
      <c r="A879" s="22"/>
    </row>
    <row r="880" spans="1:1" ht="13">
      <c r="A880" s="22"/>
    </row>
    <row r="881" spans="1:1" ht="13">
      <c r="A881" s="22"/>
    </row>
    <row r="882" spans="1:1" ht="13">
      <c r="A882" s="22"/>
    </row>
    <row r="883" spans="1:1" ht="13">
      <c r="A883" s="22"/>
    </row>
    <row r="884" spans="1:1" ht="13">
      <c r="A884" s="22"/>
    </row>
    <row r="885" spans="1:1" ht="13">
      <c r="A885" s="22"/>
    </row>
    <row r="886" spans="1:1" ht="13">
      <c r="A886" s="22"/>
    </row>
    <row r="887" spans="1:1" ht="13">
      <c r="A887" s="22"/>
    </row>
    <row r="888" spans="1:1" ht="13">
      <c r="A888" s="22"/>
    </row>
    <row r="889" spans="1:1" ht="13">
      <c r="A889" s="22"/>
    </row>
    <row r="890" spans="1:1" ht="13">
      <c r="A890" s="22"/>
    </row>
    <row r="891" spans="1:1" ht="13">
      <c r="A891" s="22"/>
    </row>
    <row r="892" spans="1:1" ht="13">
      <c r="A892" s="22"/>
    </row>
    <row r="893" spans="1:1" ht="13">
      <c r="A893" s="22"/>
    </row>
    <row r="894" spans="1:1" ht="13">
      <c r="A894" s="22"/>
    </row>
    <row r="895" spans="1:1" ht="13">
      <c r="A895" s="22"/>
    </row>
    <row r="896" spans="1:1" ht="13">
      <c r="A896" s="22"/>
    </row>
    <row r="897" spans="1:1" ht="13">
      <c r="A897" s="22"/>
    </row>
    <row r="898" spans="1:1" ht="13">
      <c r="A898" s="22"/>
    </row>
    <row r="899" spans="1:1" ht="13">
      <c r="A899" s="22"/>
    </row>
    <row r="900" spans="1:1" ht="13">
      <c r="A900" s="22"/>
    </row>
    <row r="901" spans="1:1" ht="13">
      <c r="A901" s="22"/>
    </row>
    <row r="902" spans="1:1" ht="13">
      <c r="A902" s="22"/>
    </row>
    <row r="903" spans="1:1" ht="13">
      <c r="A903" s="22"/>
    </row>
    <row r="904" spans="1:1" ht="13">
      <c r="A904" s="22"/>
    </row>
    <row r="905" spans="1:1" ht="13">
      <c r="A905" s="22"/>
    </row>
    <row r="906" spans="1:1" ht="13">
      <c r="A906" s="22"/>
    </row>
    <row r="907" spans="1:1" ht="13">
      <c r="A907" s="22"/>
    </row>
    <row r="908" spans="1:1" ht="13">
      <c r="A908" s="22"/>
    </row>
    <row r="909" spans="1:1" ht="13">
      <c r="A909" s="22"/>
    </row>
    <row r="910" spans="1:1" ht="13">
      <c r="A910" s="22"/>
    </row>
    <row r="911" spans="1:1" ht="13">
      <c r="A911" s="22"/>
    </row>
    <row r="912" spans="1:1" ht="13">
      <c r="A912" s="22"/>
    </row>
    <row r="913" spans="1:1" ht="13">
      <c r="A913" s="22"/>
    </row>
    <row r="914" spans="1:1" ht="13">
      <c r="A914" s="22"/>
    </row>
    <row r="915" spans="1:1" ht="13">
      <c r="A915" s="22"/>
    </row>
    <row r="916" spans="1:1" ht="13">
      <c r="A916" s="22"/>
    </row>
    <row r="917" spans="1:1" ht="13">
      <c r="A917" s="22"/>
    </row>
    <row r="918" spans="1:1" ht="13">
      <c r="A918" s="22"/>
    </row>
    <row r="919" spans="1:1" ht="13">
      <c r="A919" s="22"/>
    </row>
    <row r="920" spans="1:1" ht="13">
      <c r="A920" s="22"/>
    </row>
    <row r="921" spans="1:1" ht="13">
      <c r="A921" s="22"/>
    </row>
    <row r="922" spans="1:1" ht="13">
      <c r="A922" s="22"/>
    </row>
    <row r="923" spans="1:1" ht="13">
      <c r="A923" s="22"/>
    </row>
    <row r="924" spans="1:1" ht="13">
      <c r="A924" s="22"/>
    </row>
    <row r="925" spans="1:1" ht="13">
      <c r="A925" s="22"/>
    </row>
    <row r="926" spans="1:1" ht="13">
      <c r="A926" s="22"/>
    </row>
    <row r="927" spans="1:1" ht="13">
      <c r="A927" s="22"/>
    </row>
    <row r="928" spans="1:1" ht="13">
      <c r="A928" s="22"/>
    </row>
    <row r="929" spans="1:1" ht="13">
      <c r="A929" s="22"/>
    </row>
    <row r="930" spans="1:1" ht="13">
      <c r="A930" s="22"/>
    </row>
    <row r="931" spans="1:1" ht="13">
      <c r="A931" s="22"/>
    </row>
    <row r="932" spans="1:1" ht="13">
      <c r="A932" s="22"/>
    </row>
    <row r="933" spans="1:1" ht="13">
      <c r="A933" s="22"/>
    </row>
    <row r="934" spans="1:1" ht="13">
      <c r="A934" s="22"/>
    </row>
    <row r="935" spans="1:1" ht="13">
      <c r="A935" s="22"/>
    </row>
    <row r="936" spans="1:1" ht="13">
      <c r="A936" s="22"/>
    </row>
    <row r="937" spans="1:1" ht="13">
      <c r="A937" s="22"/>
    </row>
    <row r="938" spans="1:1" ht="13">
      <c r="A938" s="22"/>
    </row>
    <row r="939" spans="1:1" ht="13">
      <c r="A939" s="22"/>
    </row>
    <row r="940" spans="1:1" ht="13">
      <c r="A940" s="22"/>
    </row>
    <row r="941" spans="1:1" ht="13">
      <c r="A941" s="22"/>
    </row>
    <row r="942" spans="1:1" ht="13">
      <c r="A942" s="22"/>
    </row>
    <row r="943" spans="1:1" ht="13">
      <c r="A943" s="22"/>
    </row>
    <row r="944" spans="1:1" ht="13">
      <c r="A944" s="22"/>
    </row>
    <row r="945" spans="1:1" ht="13">
      <c r="A945" s="22"/>
    </row>
    <row r="946" spans="1:1" ht="13">
      <c r="A946" s="22"/>
    </row>
    <row r="947" spans="1:1" ht="13">
      <c r="A947" s="22"/>
    </row>
    <row r="948" spans="1:1" ht="13">
      <c r="A948" s="22"/>
    </row>
    <row r="949" spans="1:1" ht="13">
      <c r="A949" s="22"/>
    </row>
    <row r="950" spans="1:1" ht="13">
      <c r="A950" s="22"/>
    </row>
    <row r="951" spans="1:1" ht="13">
      <c r="A951" s="22"/>
    </row>
    <row r="952" spans="1:1" ht="13">
      <c r="A952" s="22"/>
    </row>
    <row r="953" spans="1:1" ht="13">
      <c r="A953" s="22"/>
    </row>
    <row r="954" spans="1:1" ht="13">
      <c r="A954" s="22"/>
    </row>
    <row r="955" spans="1:1" ht="13">
      <c r="A955" s="22"/>
    </row>
    <row r="956" spans="1:1" ht="13">
      <c r="A956" s="22"/>
    </row>
    <row r="957" spans="1:1" ht="13">
      <c r="A957" s="22"/>
    </row>
    <row r="958" spans="1:1" ht="13">
      <c r="A958" s="22"/>
    </row>
    <row r="959" spans="1:1" ht="13">
      <c r="A959" s="22"/>
    </row>
    <row r="960" spans="1:1" ht="13">
      <c r="A960" s="22"/>
    </row>
    <row r="961" spans="1:1" ht="13">
      <c r="A961" s="22"/>
    </row>
    <row r="962" spans="1:1" ht="13">
      <c r="A962" s="22"/>
    </row>
    <row r="963" spans="1:1" ht="13">
      <c r="A963" s="22"/>
    </row>
    <row r="964" spans="1:1" ht="13">
      <c r="A964" s="22"/>
    </row>
    <row r="965" spans="1:1" ht="13">
      <c r="A965" s="22"/>
    </row>
    <row r="966" spans="1:1" ht="13">
      <c r="A966" s="22"/>
    </row>
    <row r="967" spans="1:1" ht="13">
      <c r="A967" s="22"/>
    </row>
    <row r="968" spans="1:1" ht="13">
      <c r="A968" s="22"/>
    </row>
    <row r="969" spans="1:1" ht="13">
      <c r="A969" s="22"/>
    </row>
    <row r="970" spans="1:1" ht="13">
      <c r="A970" s="22"/>
    </row>
    <row r="971" spans="1:1" ht="13">
      <c r="A971" s="22"/>
    </row>
    <row r="972" spans="1:1" ht="13">
      <c r="A972" s="22"/>
    </row>
    <row r="973" spans="1:1" ht="13">
      <c r="A973" s="22"/>
    </row>
    <row r="974" spans="1:1" ht="13">
      <c r="A974" s="22"/>
    </row>
    <row r="975" spans="1:1" ht="13">
      <c r="A975" s="22"/>
    </row>
    <row r="976" spans="1:1" ht="13">
      <c r="A976" s="22"/>
    </row>
    <row r="977" spans="1:1" ht="13">
      <c r="A977" s="22"/>
    </row>
    <row r="978" spans="1:1" ht="13">
      <c r="A978" s="22"/>
    </row>
    <row r="979" spans="1:1" ht="13">
      <c r="A979" s="22"/>
    </row>
    <row r="980" spans="1:1" ht="13">
      <c r="A980" s="22"/>
    </row>
    <row r="981" spans="1:1" ht="13">
      <c r="A981" s="22"/>
    </row>
    <row r="982" spans="1:1" ht="13">
      <c r="A982" s="22"/>
    </row>
    <row r="983" spans="1:1" ht="13">
      <c r="A983" s="22"/>
    </row>
    <row r="984" spans="1:1" ht="13">
      <c r="A984" s="22"/>
    </row>
    <row r="985" spans="1:1" ht="13">
      <c r="A985" s="22"/>
    </row>
    <row r="986" spans="1:1" ht="13">
      <c r="A986" s="22"/>
    </row>
    <row r="987" spans="1:1" ht="13">
      <c r="A987" s="22"/>
    </row>
    <row r="988" spans="1:1" ht="13">
      <c r="A988" s="22"/>
    </row>
    <row r="989" spans="1:1" ht="13">
      <c r="A989" s="22"/>
    </row>
    <row r="990" spans="1:1" ht="13">
      <c r="A990" s="22"/>
    </row>
    <row r="991" spans="1:1" ht="13">
      <c r="A991" s="22"/>
    </row>
    <row r="992" spans="1:1" ht="13">
      <c r="A992" s="22"/>
    </row>
    <row r="993" spans="1:1" ht="13">
      <c r="A993" s="22"/>
    </row>
    <row r="994" spans="1:1" ht="13">
      <c r="A994" s="22"/>
    </row>
    <row r="995" spans="1:1" ht="13">
      <c r="A995" s="22"/>
    </row>
    <row r="996" spans="1:1" ht="13">
      <c r="A996" s="22"/>
    </row>
    <row r="997" spans="1:1" ht="13">
      <c r="A997" s="22"/>
    </row>
  </sheetData>
  <mergeCells count="14">
    <mergeCell ref="W1:X1"/>
    <mergeCell ref="Y1:Z1"/>
    <mergeCell ref="A1:A2"/>
    <mergeCell ref="B1:B2"/>
    <mergeCell ref="C1:D1"/>
    <mergeCell ref="E1:F1"/>
    <mergeCell ref="G1:H1"/>
    <mergeCell ref="I1:J1"/>
    <mergeCell ref="K1:L1"/>
    <mergeCell ref="M1:N1"/>
    <mergeCell ref="O1:P1"/>
    <mergeCell ref="Q1:R1"/>
    <mergeCell ref="S1:T1"/>
    <mergeCell ref="U1:V1"/>
  </mergeCells>
  <conditionalFormatting sqref="A3:Z41">
    <cfRule type="expression" dxfId="0" priority="1">
      <formula>ISEVEN(ROW())</formula>
    </cfRule>
  </conditionalFormatting>
  <hyperlinks>
    <hyperlink ref="A5" r:id="rId1" xr:uid="{00000000-0004-0000-0000-000000000000}"/>
    <hyperlink ref="AA5" r:id="rId2" xr:uid="{00000000-0004-0000-0000-000001000000}"/>
    <hyperlink ref="A6" r:id="rId3" xr:uid="{00000000-0004-0000-0000-000002000000}"/>
    <hyperlink ref="A7" r:id="rId4" xr:uid="{00000000-0004-0000-0000-000003000000}"/>
    <hyperlink ref="A8" r:id="rId5" xr:uid="{00000000-0004-0000-0000-000004000000}"/>
    <hyperlink ref="A9" r:id="rId6" xr:uid="{00000000-0004-0000-0000-000005000000}"/>
    <hyperlink ref="A10" r:id="rId7" xr:uid="{00000000-0004-0000-0000-000006000000}"/>
    <hyperlink ref="A11" r:id="rId8" xr:uid="{00000000-0004-0000-0000-000007000000}"/>
    <hyperlink ref="A12" r:id="rId9" xr:uid="{00000000-0004-0000-0000-000008000000}"/>
    <hyperlink ref="A13" r:id="rId10" xr:uid="{00000000-0004-0000-0000-000009000000}"/>
    <hyperlink ref="A14" r:id="rId11" xr:uid="{00000000-0004-0000-0000-00000A000000}"/>
    <hyperlink ref="A15" r:id="rId12" xr:uid="{00000000-0004-0000-0000-00000B000000}"/>
    <hyperlink ref="A16" r:id="rId13" xr:uid="{00000000-0004-0000-0000-00000C000000}"/>
    <hyperlink ref="A17" r:id="rId14" xr:uid="{00000000-0004-0000-0000-00000D000000}"/>
    <hyperlink ref="A18" r:id="rId15" xr:uid="{00000000-0004-0000-0000-00000E000000}"/>
    <hyperlink ref="A19" r:id="rId16" xr:uid="{00000000-0004-0000-0000-00000F000000}"/>
    <hyperlink ref="A20" r:id="rId17" xr:uid="{00000000-0004-0000-0000-000010000000}"/>
    <hyperlink ref="A21" r:id="rId18" xr:uid="{00000000-0004-0000-0000-000011000000}"/>
    <hyperlink ref="A22" r:id="rId19" xr:uid="{00000000-0004-0000-0000-000012000000}"/>
    <hyperlink ref="A23" r:id="rId20" xr:uid="{00000000-0004-0000-0000-000013000000}"/>
    <hyperlink ref="A24" r:id="rId21" xr:uid="{00000000-0004-0000-0000-000014000000}"/>
    <hyperlink ref="A25" r:id="rId22" xr:uid="{00000000-0004-0000-0000-000015000000}"/>
    <hyperlink ref="A26" r:id="rId23" xr:uid="{00000000-0004-0000-0000-000016000000}"/>
    <hyperlink ref="A27" r:id="rId24" xr:uid="{00000000-0004-0000-0000-000017000000}"/>
    <hyperlink ref="A28" r:id="rId25" xr:uid="{00000000-0004-0000-0000-000018000000}"/>
    <hyperlink ref="A29" r:id="rId26" xr:uid="{00000000-0004-0000-0000-000019000000}"/>
    <hyperlink ref="A30" r:id="rId27" xr:uid="{00000000-0004-0000-0000-00001A000000}"/>
    <hyperlink ref="A31" r:id="rId28" xr:uid="{00000000-0004-0000-0000-00001B000000}"/>
    <hyperlink ref="A32" r:id="rId29" xr:uid="{00000000-0004-0000-0000-00001C000000}"/>
    <hyperlink ref="A33" r:id="rId30" xr:uid="{00000000-0004-0000-0000-00001D000000}"/>
    <hyperlink ref="A34" r:id="rId31" xr:uid="{00000000-0004-0000-0000-00001E000000}"/>
    <hyperlink ref="A35" r:id="rId32" xr:uid="{00000000-0004-0000-0000-00001F000000}"/>
    <hyperlink ref="A36" r:id="rId33" xr:uid="{00000000-0004-0000-0000-000020000000}"/>
    <hyperlink ref="A37" r:id="rId34" xr:uid="{00000000-0004-0000-0000-000021000000}"/>
    <hyperlink ref="A38" r:id="rId35" xr:uid="{00000000-0004-0000-0000-000022000000}"/>
    <hyperlink ref="A39" r:id="rId36" xr:uid="{00000000-0004-0000-0000-000023000000}"/>
    <hyperlink ref="A40" r:id="rId37" xr:uid="{00000000-0004-0000-0000-000024000000}"/>
    <hyperlink ref="A41" r:id="rId38" xr:uid="{00000000-0004-0000-0000-000025000000}"/>
  </hyperlinks>
  <pageMargins left="0.7" right="0.7" top="0.75" bottom="0.75" header="0.3" footer="0.3"/>
  <pageSetup paperSize="9" orientation="portrait" horizontalDpi="0" verticalDpi="0"/>
  <legacyDrawing r:id="rId3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41"/>
  <sheetViews>
    <sheetView workbookViewId="0">
      <selection sqref="A1:A2"/>
    </sheetView>
  </sheetViews>
  <sheetFormatPr baseColWidth="10" defaultColWidth="14.5" defaultRowHeight="15.75" customHeight="1"/>
  <cols>
    <col min="1" max="1" width="5.5" customWidth="1"/>
    <col min="2" max="2" width="26.33203125" customWidth="1"/>
  </cols>
  <sheetData>
    <row r="1" spans="1:12" ht="15.75" customHeight="1">
      <c r="A1" s="132" t="s">
        <v>139</v>
      </c>
      <c r="B1" s="134" t="s">
        <v>140</v>
      </c>
      <c r="C1" s="26"/>
      <c r="D1" s="26"/>
      <c r="E1" s="135" t="s">
        <v>141</v>
      </c>
      <c r="F1" s="128"/>
      <c r="G1" s="135" t="s">
        <v>142</v>
      </c>
      <c r="H1" s="128"/>
      <c r="I1" s="136" t="s">
        <v>143</v>
      </c>
      <c r="J1" s="128"/>
    </row>
    <row r="2" spans="1:12" ht="15.75" customHeight="1">
      <c r="A2" s="133"/>
      <c r="B2" s="131"/>
      <c r="C2" s="26"/>
      <c r="D2" s="26"/>
      <c r="E2" s="26" t="s">
        <v>144</v>
      </c>
      <c r="F2" s="26" t="s">
        <v>145</v>
      </c>
      <c r="G2" s="26" t="s">
        <v>144</v>
      </c>
      <c r="H2" s="26" t="s">
        <v>145</v>
      </c>
      <c r="I2" s="27" t="s">
        <v>144</v>
      </c>
      <c r="J2" s="28" t="s">
        <v>145</v>
      </c>
      <c r="K2" s="25">
        <f>AVERAGE(I4:I39)</f>
        <v>82.805555555555557</v>
      </c>
      <c r="L2" s="25">
        <f>AVERAGE(J39,J38,J13:J36,J6:J11,J4,J3)</f>
        <v>8.366470588235293</v>
      </c>
    </row>
    <row r="3" spans="1:12" ht="15.75" customHeight="1">
      <c r="A3" s="29">
        <v>44335.953217870367</v>
      </c>
      <c r="B3" s="30" t="s">
        <v>146</v>
      </c>
      <c r="C3" s="26" t="s">
        <v>147</v>
      </c>
      <c r="D3" s="26" t="s">
        <v>148</v>
      </c>
      <c r="E3" s="31">
        <v>1</v>
      </c>
      <c r="F3" s="31">
        <v>0.13</v>
      </c>
      <c r="G3" s="31">
        <v>0</v>
      </c>
      <c r="H3" s="31">
        <v>0</v>
      </c>
      <c r="I3" s="32">
        <f t="shared" ref="I3:J3" si="0">E3*2+G3</f>
        <v>2</v>
      </c>
      <c r="J3" s="33">
        <f t="shared" si="0"/>
        <v>0.26</v>
      </c>
      <c r="K3" s="25">
        <f t="shared" ref="K3:K40" si="1">IF(I3&lt;5,0.25,IF(I3&lt;41,0.5,IF(I3&lt;61,0.75,1)))</f>
        <v>0.25</v>
      </c>
      <c r="L3" s="25">
        <f t="shared" ref="L3:L40" si="2">IF(J3&lt;2,0.25,IF(J3&lt;4,0.5,IF(J3&lt;6,0.75,1)))</f>
        <v>0.25</v>
      </c>
    </row>
    <row r="4" spans="1:12" ht="15.75" customHeight="1">
      <c r="A4" s="29">
        <v>44335.990741111113</v>
      </c>
      <c r="B4" s="26" t="s">
        <v>123</v>
      </c>
      <c r="C4" s="26" t="s">
        <v>149</v>
      </c>
      <c r="D4" s="26" t="s">
        <v>150</v>
      </c>
      <c r="E4" s="31">
        <v>17</v>
      </c>
      <c r="F4" s="31">
        <v>2.19</v>
      </c>
      <c r="G4" s="31">
        <v>39</v>
      </c>
      <c r="H4" s="31">
        <v>4.25</v>
      </c>
      <c r="I4" s="32">
        <f t="shared" ref="I4:J4" si="3">E4*2+G4</f>
        <v>73</v>
      </c>
      <c r="J4" s="33">
        <f t="shared" si="3"/>
        <v>8.629999999999999</v>
      </c>
      <c r="K4" s="25">
        <f t="shared" si="1"/>
        <v>1</v>
      </c>
      <c r="L4" s="25">
        <f t="shared" si="2"/>
        <v>1</v>
      </c>
    </row>
    <row r="5" spans="1:12" ht="15.75" customHeight="1">
      <c r="A5" s="29">
        <v>44337.911919999999</v>
      </c>
      <c r="B5" s="30" t="s">
        <v>111</v>
      </c>
      <c r="C5" s="26" t="s">
        <v>151</v>
      </c>
      <c r="D5" s="26" t="s">
        <v>152</v>
      </c>
      <c r="E5" s="31">
        <v>0</v>
      </c>
      <c r="F5" s="31">
        <v>0</v>
      </c>
      <c r="G5" s="31">
        <v>0</v>
      </c>
      <c r="H5" s="31">
        <v>0</v>
      </c>
      <c r="I5" s="32">
        <f t="shared" ref="I5:J5" si="4">E5*2+G5</f>
        <v>0</v>
      </c>
      <c r="J5" s="33">
        <f t="shared" si="4"/>
        <v>0</v>
      </c>
      <c r="K5" s="25">
        <f t="shared" si="1"/>
        <v>0.25</v>
      </c>
      <c r="L5" s="25">
        <f t="shared" si="2"/>
        <v>0.25</v>
      </c>
    </row>
    <row r="6" spans="1:12" ht="15.75" customHeight="1">
      <c r="A6" s="29">
        <v>44335.991910821758</v>
      </c>
      <c r="B6" s="26" t="s">
        <v>97</v>
      </c>
      <c r="C6" s="26" t="s">
        <v>153</v>
      </c>
      <c r="D6" s="26"/>
      <c r="E6" s="31">
        <v>20</v>
      </c>
      <c r="F6" s="31">
        <v>2.85</v>
      </c>
      <c r="G6" s="31">
        <v>35</v>
      </c>
      <c r="H6" s="31">
        <v>3.83</v>
      </c>
      <c r="I6" s="32">
        <f t="shared" ref="I6:J6" si="5">E6*2+G6</f>
        <v>75</v>
      </c>
      <c r="J6" s="33">
        <f t="shared" si="5"/>
        <v>9.5300000000000011</v>
      </c>
      <c r="K6" s="25">
        <f t="shared" si="1"/>
        <v>1</v>
      </c>
      <c r="L6" s="25">
        <f t="shared" si="2"/>
        <v>1</v>
      </c>
    </row>
    <row r="7" spans="1:12" ht="15.75" customHeight="1">
      <c r="A7" s="29">
        <v>44337.998857465282</v>
      </c>
      <c r="B7" s="26" t="s">
        <v>87</v>
      </c>
      <c r="C7" s="26" t="s">
        <v>154</v>
      </c>
      <c r="D7" s="26" t="s">
        <v>155</v>
      </c>
      <c r="E7" s="31">
        <v>17</v>
      </c>
      <c r="F7" s="31">
        <v>1.18</v>
      </c>
      <c r="G7" s="31">
        <v>34</v>
      </c>
      <c r="H7" s="31">
        <v>2.57</v>
      </c>
      <c r="I7" s="32">
        <f t="shared" ref="I7:J7" si="6">E7*2+G7</f>
        <v>68</v>
      </c>
      <c r="J7" s="33">
        <f t="shared" si="6"/>
        <v>4.93</v>
      </c>
      <c r="K7" s="25">
        <f t="shared" si="1"/>
        <v>1</v>
      </c>
      <c r="L7" s="25">
        <f t="shared" si="2"/>
        <v>0.75</v>
      </c>
    </row>
    <row r="8" spans="1:12" ht="15.75" customHeight="1">
      <c r="A8" s="29">
        <v>44336.994967094906</v>
      </c>
      <c r="B8" s="30" t="s">
        <v>83</v>
      </c>
      <c r="C8" s="26" t="s">
        <v>156</v>
      </c>
      <c r="D8" s="26" t="s">
        <v>157</v>
      </c>
      <c r="E8" s="31">
        <v>14</v>
      </c>
      <c r="F8" s="31">
        <v>1.03</v>
      </c>
      <c r="G8" s="31">
        <v>37</v>
      </c>
      <c r="H8" s="31">
        <v>2.88</v>
      </c>
      <c r="I8" s="32">
        <f t="shared" ref="I8:J8" si="7">E8*2+G8</f>
        <v>65</v>
      </c>
      <c r="J8" s="33">
        <f t="shared" si="7"/>
        <v>4.9399999999999995</v>
      </c>
      <c r="K8" s="25">
        <f t="shared" si="1"/>
        <v>1</v>
      </c>
      <c r="L8" s="25">
        <f t="shared" si="2"/>
        <v>0.75</v>
      </c>
    </row>
    <row r="9" spans="1:12" ht="15.75" customHeight="1">
      <c r="A9" s="29">
        <v>44336.335083865742</v>
      </c>
      <c r="B9" s="34" t="s">
        <v>116</v>
      </c>
      <c r="C9" s="26" t="s">
        <v>158</v>
      </c>
      <c r="D9" s="26" t="s">
        <v>159</v>
      </c>
      <c r="E9" s="31">
        <v>20</v>
      </c>
      <c r="F9" s="31">
        <v>1.96</v>
      </c>
      <c r="G9" s="31">
        <v>46</v>
      </c>
      <c r="H9" s="31">
        <v>5.68</v>
      </c>
      <c r="I9" s="32">
        <f t="shared" ref="I9:J9" si="8">E9*2+G9</f>
        <v>86</v>
      </c>
      <c r="J9" s="33">
        <f t="shared" si="8"/>
        <v>9.6</v>
      </c>
      <c r="K9" s="25">
        <f t="shared" si="1"/>
        <v>1</v>
      </c>
      <c r="L9" s="25">
        <f t="shared" si="2"/>
        <v>1</v>
      </c>
    </row>
    <row r="10" spans="1:12" ht="15.75" customHeight="1">
      <c r="A10" s="29">
        <v>44337.850800127315</v>
      </c>
      <c r="B10" s="30" t="s">
        <v>136</v>
      </c>
      <c r="C10" s="26" t="s">
        <v>160</v>
      </c>
      <c r="D10" s="26" t="s">
        <v>161</v>
      </c>
      <c r="E10" s="31">
        <v>8</v>
      </c>
      <c r="F10" s="31">
        <v>0.72</v>
      </c>
      <c r="G10" s="31">
        <v>47</v>
      </c>
      <c r="H10" s="31">
        <v>4.12</v>
      </c>
      <c r="I10" s="32">
        <f t="shared" ref="I10:J10" si="9">E10*2+G10</f>
        <v>63</v>
      </c>
      <c r="J10" s="33">
        <f t="shared" si="9"/>
        <v>5.5600000000000005</v>
      </c>
      <c r="K10" s="25">
        <f t="shared" si="1"/>
        <v>1</v>
      </c>
      <c r="L10" s="25">
        <f t="shared" si="2"/>
        <v>0.75</v>
      </c>
    </row>
    <row r="11" spans="1:12" ht="15.75" customHeight="1">
      <c r="A11" s="29">
        <v>44336.40231701389</v>
      </c>
      <c r="B11" s="30" t="s">
        <v>162</v>
      </c>
      <c r="C11" s="26" t="s">
        <v>163</v>
      </c>
      <c r="D11" s="26"/>
      <c r="E11" s="31">
        <v>14</v>
      </c>
      <c r="F11" s="31">
        <v>1.21</v>
      </c>
      <c r="G11" s="31">
        <v>22</v>
      </c>
      <c r="H11" s="31">
        <v>2.35</v>
      </c>
      <c r="I11" s="32">
        <f t="shared" ref="I11:J11" si="10">E11*2+G11</f>
        <v>50</v>
      </c>
      <c r="J11" s="33">
        <f t="shared" si="10"/>
        <v>4.7699999999999996</v>
      </c>
      <c r="K11" s="25">
        <f t="shared" si="1"/>
        <v>0.75</v>
      </c>
      <c r="L11" s="25">
        <f t="shared" si="2"/>
        <v>0.75</v>
      </c>
    </row>
    <row r="12" spans="1:12" ht="15.75" customHeight="1">
      <c r="A12" s="29">
        <v>44336.6800653588</v>
      </c>
      <c r="B12" s="30" t="s">
        <v>124</v>
      </c>
      <c r="C12" s="26" t="s">
        <v>164</v>
      </c>
      <c r="D12" s="26"/>
      <c r="E12" s="31">
        <v>0</v>
      </c>
      <c r="F12" s="31">
        <v>0</v>
      </c>
      <c r="G12" s="31">
        <v>0</v>
      </c>
      <c r="H12" s="31">
        <v>0</v>
      </c>
      <c r="I12" s="32">
        <f t="shared" ref="I12:J12" si="11">E12*2+G12</f>
        <v>0</v>
      </c>
      <c r="J12" s="33">
        <f t="shared" si="11"/>
        <v>0</v>
      </c>
      <c r="K12" s="25">
        <f t="shared" si="1"/>
        <v>0.25</v>
      </c>
      <c r="L12" s="25">
        <f t="shared" si="2"/>
        <v>0.25</v>
      </c>
    </row>
    <row r="13" spans="1:12" ht="15.75" customHeight="1">
      <c r="A13" s="29">
        <v>44336.003519548613</v>
      </c>
      <c r="B13" s="34" t="s">
        <v>76</v>
      </c>
      <c r="C13" s="26" t="s">
        <v>165</v>
      </c>
      <c r="D13" s="26"/>
      <c r="E13" s="31">
        <v>15</v>
      </c>
      <c r="F13" s="31">
        <v>1.68</v>
      </c>
      <c r="G13" s="31">
        <v>35</v>
      </c>
      <c r="H13" s="31">
        <v>3.75</v>
      </c>
      <c r="I13" s="32">
        <f t="shared" ref="I13:J13" si="12">E13*2+G13</f>
        <v>65</v>
      </c>
      <c r="J13" s="33">
        <f t="shared" si="12"/>
        <v>7.1099999999999994</v>
      </c>
      <c r="K13" s="25">
        <f t="shared" si="1"/>
        <v>1</v>
      </c>
      <c r="L13" s="25">
        <f t="shared" si="2"/>
        <v>1</v>
      </c>
    </row>
    <row r="14" spans="1:12" ht="15.75" customHeight="1">
      <c r="A14" s="29">
        <v>44335.982402256945</v>
      </c>
      <c r="B14" s="35" t="s">
        <v>115</v>
      </c>
      <c r="C14" s="26" t="s">
        <v>166</v>
      </c>
      <c r="D14" s="26" t="s">
        <v>167</v>
      </c>
      <c r="E14" s="31">
        <v>40</v>
      </c>
      <c r="F14" s="31">
        <v>3</v>
      </c>
      <c r="G14" s="31">
        <v>107</v>
      </c>
      <c r="H14" s="31">
        <v>8.75</v>
      </c>
      <c r="I14" s="32">
        <f t="shared" ref="I14:J14" si="13">E14*2+G14</f>
        <v>187</v>
      </c>
      <c r="J14" s="33">
        <f t="shared" si="13"/>
        <v>14.75</v>
      </c>
      <c r="K14" s="25">
        <f t="shared" si="1"/>
        <v>1</v>
      </c>
      <c r="L14" s="25">
        <f t="shared" si="2"/>
        <v>1</v>
      </c>
    </row>
    <row r="15" spans="1:12" ht="15.75" customHeight="1">
      <c r="A15" s="29">
        <v>44336.346090439816</v>
      </c>
      <c r="B15" s="26" t="s">
        <v>125</v>
      </c>
      <c r="C15" s="26" t="s">
        <v>168</v>
      </c>
      <c r="D15" s="26"/>
      <c r="E15" s="31">
        <v>20</v>
      </c>
      <c r="F15" s="31">
        <v>2.48</v>
      </c>
      <c r="G15" s="31">
        <v>35</v>
      </c>
      <c r="H15" s="31">
        <v>6.47</v>
      </c>
      <c r="I15" s="32">
        <f t="shared" ref="I15:J15" si="14">E15*2+G15</f>
        <v>75</v>
      </c>
      <c r="J15" s="33">
        <f t="shared" si="14"/>
        <v>11.43</v>
      </c>
      <c r="K15" s="25">
        <f t="shared" si="1"/>
        <v>1</v>
      </c>
      <c r="L15" s="25">
        <f t="shared" si="2"/>
        <v>1</v>
      </c>
    </row>
    <row r="16" spans="1:12" ht="15.75" customHeight="1">
      <c r="A16" s="29">
        <v>44337.834482986116</v>
      </c>
      <c r="B16" s="35" t="s">
        <v>104</v>
      </c>
      <c r="C16" s="26" t="s">
        <v>169</v>
      </c>
      <c r="D16" s="26" t="s">
        <v>170</v>
      </c>
      <c r="E16" s="31">
        <v>46</v>
      </c>
      <c r="F16" s="31">
        <v>3.96</v>
      </c>
      <c r="G16" s="31">
        <v>36</v>
      </c>
      <c r="H16" s="31">
        <v>5.32</v>
      </c>
      <c r="I16" s="32">
        <f t="shared" ref="I16:J16" si="15">E16*2+G16</f>
        <v>128</v>
      </c>
      <c r="J16" s="33">
        <f t="shared" si="15"/>
        <v>13.24</v>
      </c>
      <c r="K16" s="25">
        <f t="shared" si="1"/>
        <v>1</v>
      </c>
      <c r="L16" s="25">
        <f t="shared" si="2"/>
        <v>1</v>
      </c>
    </row>
    <row r="17" spans="1:12" ht="15.75" customHeight="1">
      <c r="A17" s="29">
        <v>44335.981763657408</v>
      </c>
      <c r="B17" s="26" t="s">
        <v>81</v>
      </c>
      <c r="C17" s="26" t="s">
        <v>171</v>
      </c>
      <c r="D17" s="26" t="s">
        <v>171</v>
      </c>
      <c r="E17" s="31">
        <v>29</v>
      </c>
      <c r="F17" s="31">
        <v>2.71</v>
      </c>
      <c r="G17" s="31">
        <v>42</v>
      </c>
      <c r="H17" s="31">
        <v>4.25</v>
      </c>
      <c r="I17" s="32">
        <f t="shared" ref="I17:J17" si="16">E17*2+G17</f>
        <v>100</v>
      </c>
      <c r="J17" s="33">
        <f t="shared" si="16"/>
        <v>9.67</v>
      </c>
      <c r="K17" s="25">
        <f t="shared" si="1"/>
        <v>1</v>
      </c>
      <c r="L17" s="25">
        <f t="shared" si="2"/>
        <v>1</v>
      </c>
    </row>
    <row r="18" spans="1:12" ht="15.75" customHeight="1">
      <c r="A18" s="29">
        <v>44336.002574513885</v>
      </c>
      <c r="B18" s="35" t="s">
        <v>107</v>
      </c>
      <c r="C18" s="26" t="s">
        <v>172</v>
      </c>
      <c r="D18" s="26"/>
      <c r="E18" s="31">
        <v>21</v>
      </c>
      <c r="F18" s="31">
        <v>1.6</v>
      </c>
      <c r="G18" s="31">
        <v>67</v>
      </c>
      <c r="H18" s="31">
        <v>5.18</v>
      </c>
      <c r="I18" s="32">
        <f t="shared" ref="I18:J18" si="17">E18*2+G18</f>
        <v>109</v>
      </c>
      <c r="J18" s="33">
        <f t="shared" si="17"/>
        <v>8.379999999999999</v>
      </c>
      <c r="K18" s="25">
        <f t="shared" si="1"/>
        <v>1</v>
      </c>
      <c r="L18" s="25">
        <f t="shared" si="2"/>
        <v>1</v>
      </c>
    </row>
    <row r="19" spans="1:12" ht="15.75" customHeight="1">
      <c r="A19" s="29">
        <v>44335.991383703702</v>
      </c>
      <c r="B19" s="35" t="s">
        <v>132</v>
      </c>
      <c r="C19" s="26" t="s">
        <v>173</v>
      </c>
      <c r="D19" s="26"/>
      <c r="E19" s="31">
        <v>15</v>
      </c>
      <c r="F19" s="31">
        <v>1.4</v>
      </c>
      <c r="G19" s="31">
        <v>45</v>
      </c>
      <c r="H19" s="31">
        <v>3.55</v>
      </c>
      <c r="I19" s="32">
        <f t="shared" ref="I19:J19" si="18">E19*2+G19</f>
        <v>75</v>
      </c>
      <c r="J19" s="33">
        <f t="shared" si="18"/>
        <v>6.35</v>
      </c>
      <c r="K19" s="25">
        <f t="shared" si="1"/>
        <v>1</v>
      </c>
      <c r="L19" s="25">
        <f t="shared" si="2"/>
        <v>1</v>
      </c>
    </row>
    <row r="20" spans="1:12" ht="15.75" customHeight="1">
      <c r="A20" s="29">
        <v>44336.358381782411</v>
      </c>
      <c r="B20" s="34" t="s">
        <v>117</v>
      </c>
      <c r="C20" s="26" t="s">
        <v>174</v>
      </c>
      <c r="D20" s="26"/>
      <c r="E20" s="31">
        <v>17</v>
      </c>
      <c r="F20" s="31">
        <v>2.37</v>
      </c>
      <c r="G20" s="31">
        <v>36</v>
      </c>
      <c r="H20" s="31">
        <v>4.57</v>
      </c>
      <c r="I20" s="32">
        <f t="shared" ref="I20:J20" si="19">E20*2+G20</f>
        <v>70</v>
      </c>
      <c r="J20" s="33">
        <f t="shared" si="19"/>
        <v>9.31</v>
      </c>
      <c r="K20" s="25">
        <f t="shared" si="1"/>
        <v>1</v>
      </c>
      <c r="L20" s="25">
        <f t="shared" si="2"/>
        <v>1</v>
      </c>
    </row>
    <row r="21" spans="1:12" ht="15.75" customHeight="1">
      <c r="A21" s="29">
        <v>44336.350184467592</v>
      </c>
      <c r="B21" s="26" t="s">
        <v>175</v>
      </c>
      <c r="C21" s="26" t="s">
        <v>176</v>
      </c>
      <c r="D21" s="26" t="s">
        <v>177</v>
      </c>
      <c r="E21" s="31">
        <v>29</v>
      </c>
      <c r="F21" s="31">
        <v>1.86</v>
      </c>
      <c r="G21" s="31">
        <v>31</v>
      </c>
      <c r="H21" s="31">
        <v>3.8</v>
      </c>
      <c r="I21" s="32">
        <f t="shared" ref="I21:J21" si="20">E21*2+G21</f>
        <v>89</v>
      </c>
      <c r="J21" s="33">
        <f t="shared" si="20"/>
        <v>7.52</v>
      </c>
      <c r="K21" s="25">
        <f t="shared" si="1"/>
        <v>1</v>
      </c>
      <c r="L21" s="25">
        <f t="shared" si="2"/>
        <v>1</v>
      </c>
    </row>
    <row r="22" spans="1:12" ht="15.75" customHeight="1">
      <c r="A22" s="29">
        <v>44340.022311319444</v>
      </c>
      <c r="B22" s="26" t="s">
        <v>178</v>
      </c>
      <c r="C22" s="26"/>
      <c r="D22" s="26"/>
      <c r="E22" s="31">
        <v>22</v>
      </c>
      <c r="F22" s="31">
        <v>1.29</v>
      </c>
      <c r="G22" s="31">
        <v>52</v>
      </c>
      <c r="H22" s="31">
        <v>3.73</v>
      </c>
      <c r="I22" s="32">
        <f t="shared" ref="I22:J22" si="21">E22*2+G22</f>
        <v>96</v>
      </c>
      <c r="J22" s="33">
        <f t="shared" si="21"/>
        <v>6.3100000000000005</v>
      </c>
      <c r="K22" s="25">
        <f t="shared" si="1"/>
        <v>1</v>
      </c>
      <c r="L22" s="25">
        <f t="shared" si="2"/>
        <v>1</v>
      </c>
    </row>
    <row r="23" spans="1:12" ht="15.75" customHeight="1">
      <c r="A23" s="29">
        <v>44337.774306898151</v>
      </c>
      <c r="B23" s="35" t="s">
        <v>135</v>
      </c>
      <c r="C23" s="26" t="s">
        <v>179</v>
      </c>
      <c r="D23" s="26" t="s">
        <v>179</v>
      </c>
      <c r="E23" s="31">
        <v>42</v>
      </c>
      <c r="F23" s="31">
        <v>4.22</v>
      </c>
      <c r="G23" s="31">
        <v>33</v>
      </c>
      <c r="H23" s="31">
        <v>3.35</v>
      </c>
      <c r="I23" s="32">
        <f t="shared" ref="I23:J23" si="22">E23*2+G23</f>
        <v>117</v>
      </c>
      <c r="J23" s="33">
        <f t="shared" si="22"/>
        <v>11.79</v>
      </c>
      <c r="K23" s="25">
        <f t="shared" si="1"/>
        <v>1</v>
      </c>
      <c r="L23" s="25">
        <f t="shared" si="2"/>
        <v>1</v>
      </c>
    </row>
    <row r="24" spans="1:12" ht="15.75" customHeight="1">
      <c r="A24" s="29">
        <v>44335.965082870374</v>
      </c>
      <c r="B24" s="35" t="s">
        <v>138</v>
      </c>
      <c r="C24" s="26" t="s">
        <v>180</v>
      </c>
      <c r="D24" s="26"/>
      <c r="E24" s="31">
        <v>20</v>
      </c>
      <c r="F24" s="31">
        <v>1.24</v>
      </c>
      <c r="G24" s="31">
        <v>51</v>
      </c>
      <c r="H24" s="31">
        <v>6.85</v>
      </c>
      <c r="I24" s="32">
        <f t="shared" ref="I24:J24" si="23">E24*2+G24</f>
        <v>91</v>
      </c>
      <c r="J24" s="33">
        <f t="shared" si="23"/>
        <v>9.33</v>
      </c>
      <c r="K24" s="25">
        <f t="shared" si="1"/>
        <v>1</v>
      </c>
      <c r="L24" s="25">
        <f t="shared" si="2"/>
        <v>1</v>
      </c>
    </row>
    <row r="25" spans="1:12" ht="15.75" customHeight="1">
      <c r="A25" s="29">
        <v>44336.021653796299</v>
      </c>
      <c r="B25" s="34" t="s">
        <v>105</v>
      </c>
      <c r="C25" s="26" t="s">
        <v>181</v>
      </c>
      <c r="D25" s="26"/>
      <c r="E25" s="31">
        <v>46</v>
      </c>
      <c r="F25" s="31">
        <v>5.25</v>
      </c>
      <c r="G25" s="31">
        <v>87</v>
      </c>
      <c r="H25" s="31">
        <v>8.02</v>
      </c>
      <c r="I25" s="32">
        <f t="shared" ref="I25:J25" si="24">E25*2+G25</f>
        <v>179</v>
      </c>
      <c r="J25" s="33">
        <f t="shared" si="24"/>
        <v>18.52</v>
      </c>
      <c r="K25" s="25">
        <f t="shared" si="1"/>
        <v>1</v>
      </c>
      <c r="L25" s="25">
        <f t="shared" si="2"/>
        <v>1</v>
      </c>
    </row>
    <row r="26" spans="1:12" ht="15.75" customHeight="1">
      <c r="A26" s="29">
        <v>44335.954479872686</v>
      </c>
      <c r="B26" s="26" t="s">
        <v>92</v>
      </c>
      <c r="C26" s="26" t="s">
        <v>182</v>
      </c>
      <c r="D26" s="26"/>
      <c r="E26" s="31">
        <v>32</v>
      </c>
      <c r="F26" s="31">
        <v>4.04</v>
      </c>
      <c r="G26" s="31">
        <v>41</v>
      </c>
      <c r="H26" s="31">
        <v>4.47</v>
      </c>
      <c r="I26" s="32">
        <f t="shared" ref="I26:J26" si="25">E26*2+G26</f>
        <v>105</v>
      </c>
      <c r="J26" s="33">
        <f t="shared" si="25"/>
        <v>12.55</v>
      </c>
      <c r="K26" s="25">
        <f t="shared" si="1"/>
        <v>1</v>
      </c>
      <c r="L26" s="25">
        <f t="shared" si="2"/>
        <v>1</v>
      </c>
    </row>
    <row r="27" spans="1:12" ht="15.75" customHeight="1">
      <c r="A27" s="29">
        <v>44335.975078668984</v>
      </c>
      <c r="B27" s="30" t="s">
        <v>121</v>
      </c>
      <c r="C27" s="26" t="s">
        <v>183</v>
      </c>
      <c r="D27" s="26" t="s">
        <v>184</v>
      </c>
      <c r="E27" s="31">
        <v>5</v>
      </c>
      <c r="F27" s="31">
        <v>0.72</v>
      </c>
      <c r="G27" s="31">
        <v>28</v>
      </c>
      <c r="H27" s="31">
        <v>1.9</v>
      </c>
      <c r="I27" s="32">
        <f t="shared" ref="I27:J27" si="26">E27*2+G27</f>
        <v>38</v>
      </c>
      <c r="J27" s="33">
        <f t="shared" si="26"/>
        <v>3.34</v>
      </c>
      <c r="K27" s="25">
        <f t="shared" si="1"/>
        <v>0.5</v>
      </c>
      <c r="L27" s="25">
        <f t="shared" si="2"/>
        <v>0.5</v>
      </c>
    </row>
    <row r="28" spans="1:12" ht="15.75" customHeight="1">
      <c r="A28" s="29">
        <v>44336.380986493052</v>
      </c>
      <c r="B28" s="26" t="s">
        <v>89</v>
      </c>
      <c r="C28" s="26" t="s">
        <v>185</v>
      </c>
      <c r="D28" s="26" t="s">
        <v>186</v>
      </c>
      <c r="E28" s="31">
        <v>32</v>
      </c>
      <c r="F28" s="31">
        <v>2.54</v>
      </c>
      <c r="G28" s="31">
        <v>57</v>
      </c>
      <c r="H28" s="31">
        <v>5.15</v>
      </c>
      <c r="I28" s="32">
        <f t="shared" ref="I28:J28" si="27">E28*2+G28</f>
        <v>121</v>
      </c>
      <c r="J28" s="33">
        <f t="shared" si="27"/>
        <v>10.23</v>
      </c>
      <c r="K28" s="25">
        <f t="shared" si="1"/>
        <v>1</v>
      </c>
      <c r="L28" s="25">
        <f t="shared" si="2"/>
        <v>1</v>
      </c>
    </row>
    <row r="29" spans="1:12" ht="15.75" customHeight="1">
      <c r="A29" s="29">
        <v>44335.955851689811</v>
      </c>
      <c r="B29" s="26" t="s">
        <v>131</v>
      </c>
      <c r="C29" s="26" t="s">
        <v>187</v>
      </c>
      <c r="D29" s="26"/>
      <c r="E29" s="31">
        <v>16</v>
      </c>
      <c r="F29" s="31">
        <v>1.04</v>
      </c>
      <c r="G29" s="31">
        <v>67</v>
      </c>
      <c r="H29" s="31">
        <v>5.0199999999999996</v>
      </c>
      <c r="I29" s="32">
        <f t="shared" ref="I29:J29" si="28">E29*2+G29</f>
        <v>99</v>
      </c>
      <c r="J29" s="33">
        <f t="shared" si="28"/>
        <v>7.1</v>
      </c>
      <c r="K29" s="25">
        <f t="shared" si="1"/>
        <v>1</v>
      </c>
      <c r="L29" s="25">
        <f t="shared" si="2"/>
        <v>1</v>
      </c>
    </row>
    <row r="30" spans="1:12" ht="15.75" customHeight="1">
      <c r="A30" s="29">
        <v>44337.537959814814</v>
      </c>
      <c r="B30" s="26" t="s">
        <v>188</v>
      </c>
      <c r="C30" s="26" t="s">
        <v>189</v>
      </c>
      <c r="D30" s="26" t="s">
        <v>190</v>
      </c>
      <c r="E30" s="31">
        <v>27</v>
      </c>
      <c r="F30" s="31">
        <v>2.0299999999999998</v>
      </c>
      <c r="G30" s="31">
        <v>30</v>
      </c>
      <c r="H30" s="31">
        <v>3.2</v>
      </c>
      <c r="I30" s="32">
        <f t="shared" ref="I30:J30" si="29">E30*2+G30</f>
        <v>84</v>
      </c>
      <c r="J30" s="33">
        <f t="shared" si="29"/>
        <v>7.26</v>
      </c>
      <c r="K30" s="25">
        <f t="shared" si="1"/>
        <v>1</v>
      </c>
      <c r="L30" s="25">
        <f t="shared" si="2"/>
        <v>1</v>
      </c>
    </row>
    <row r="31" spans="1:12" ht="13">
      <c r="A31" s="29">
        <v>44336.473453321756</v>
      </c>
      <c r="B31" s="35" t="s">
        <v>79</v>
      </c>
      <c r="C31" s="26" t="s">
        <v>191</v>
      </c>
      <c r="D31" s="26" t="s">
        <v>192</v>
      </c>
      <c r="E31" s="31">
        <v>19</v>
      </c>
      <c r="F31" s="31">
        <v>1.9</v>
      </c>
      <c r="G31" s="31">
        <v>42</v>
      </c>
      <c r="H31" s="31">
        <v>3.88</v>
      </c>
      <c r="I31" s="32">
        <f t="shared" ref="I31:J31" si="30">E31*2+G31</f>
        <v>80</v>
      </c>
      <c r="J31" s="33">
        <f t="shared" si="30"/>
        <v>7.68</v>
      </c>
      <c r="K31" s="25">
        <f t="shared" si="1"/>
        <v>1</v>
      </c>
      <c r="L31" s="25">
        <f t="shared" si="2"/>
        <v>1</v>
      </c>
    </row>
    <row r="32" spans="1:12" ht="13">
      <c r="A32" s="29">
        <v>44336.296905393523</v>
      </c>
      <c r="B32" s="35" t="s">
        <v>99</v>
      </c>
      <c r="C32" s="26" t="s">
        <v>193</v>
      </c>
      <c r="D32" s="26" t="s">
        <v>194</v>
      </c>
      <c r="E32" s="31">
        <v>35</v>
      </c>
      <c r="F32" s="31">
        <v>2.84</v>
      </c>
      <c r="G32" s="31">
        <v>52</v>
      </c>
      <c r="H32" s="31">
        <v>4.32</v>
      </c>
      <c r="I32" s="32">
        <f t="shared" ref="I32:J32" si="31">E32*2+G32</f>
        <v>122</v>
      </c>
      <c r="J32" s="33">
        <f t="shared" si="31"/>
        <v>10</v>
      </c>
      <c r="K32" s="25">
        <f t="shared" si="1"/>
        <v>1</v>
      </c>
      <c r="L32" s="25">
        <f t="shared" si="2"/>
        <v>1</v>
      </c>
    </row>
    <row r="33" spans="1:12" ht="13">
      <c r="A33" s="29">
        <v>44336.999661273148</v>
      </c>
      <c r="B33" s="30" t="s">
        <v>99</v>
      </c>
      <c r="C33" s="26" t="s">
        <v>195</v>
      </c>
      <c r="D33" s="26"/>
      <c r="E33" s="31">
        <v>6</v>
      </c>
      <c r="F33" s="31">
        <v>0.73</v>
      </c>
      <c r="G33" s="31">
        <v>15</v>
      </c>
      <c r="H33" s="31">
        <v>1.75</v>
      </c>
      <c r="I33" s="32">
        <f t="shared" ref="I33:J33" si="32">E33*2+G33</f>
        <v>27</v>
      </c>
      <c r="J33" s="33">
        <f t="shared" si="32"/>
        <v>3.21</v>
      </c>
      <c r="K33" s="25">
        <f t="shared" si="1"/>
        <v>0.5</v>
      </c>
      <c r="L33" s="25">
        <f t="shared" si="2"/>
        <v>0.5</v>
      </c>
    </row>
    <row r="34" spans="1:12" ht="13">
      <c r="A34" s="29">
        <v>44335.969665729164</v>
      </c>
      <c r="B34" s="34" t="s">
        <v>196</v>
      </c>
      <c r="C34" s="26" t="s">
        <v>197</v>
      </c>
      <c r="D34" s="26" t="s">
        <v>198</v>
      </c>
      <c r="E34" s="31">
        <v>18</v>
      </c>
      <c r="F34" s="31">
        <v>1.73</v>
      </c>
      <c r="G34" s="31">
        <v>56</v>
      </c>
      <c r="H34" s="31">
        <v>7.62</v>
      </c>
      <c r="I34" s="32">
        <f t="shared" ref="I34:J34" si="33">E34*2+G34</f>
        <v>92</v>
      </c>
      <c r="J34" s="33">
        <f t="shared" si="33"/>
        <v>11.08</v>
      </c>
      <c r="K34" s="25">
        <f t="shared" si="1"/>
        <v>1</v>
      </c>
      <c r="L34" s="25">
        <f t="shared" si="2"/>
        <v>1</v>
      </c>
    </row>
    <row r="35" spans="1:12" ht="13">
      <c r="A35" s="29">
        <v>44335.97591927083</v>
      </c>
      <c r="B35" s="26" t="s">
        <v>126</v>
      </c>
      <c r="C35" s="26" t="s">
        <v>199</v>
      </c>
      <c r="D35" s="26" t="s">
        <v>200</v>
      </c>
      <c r="E35" s="31">
        <v>15</v>
      </c>
      <c r="F35" s="31">
        <v>1.5</v>
      </c>
      <c r="G35" s="31">
        <v>38</v>
      </c>
      <c r="H35" s="31">
        <v>3.53</v>
      </c>
      <c r="I35" s="32">
        <f t="shared" ref="I35:J35" si="34">E35*2+G35</f>
        <v>68</v>
      </c>
      <c r="J35" s="33">
        <f t="shared" si="34"/>
        <v>6.5299999999999994</v>
      </c>
      <c r="K35" s="25">
        <f t="shared" si="1"/>
        <v>1</v>
      </c>
      <c r="L35" s="25">
        <f t="shared" si="2"/>
        <v>1</v>
      </c>
    </row>
    <row r="36" spans="1:12" ht="13">
      <c r="A36" s="29">
        <v>44336.001439444444</v>
      </c>
      <c r="B36" s="35" t="s">
        <v>102</v>
      </c>
      <c r="C36" s="26" t="s">
        <v>201</v>
      </c>
      <c r="D36" s="26" t="s">
        <v>202</v>
      </c>
      <c r="E36" s="31">
        <v>25</v>
      </c>
      <c r="F36" s="31">
        <v>2</v>
      </c>
      <c r="G36" s="31">
        <v>37</v>
      </c>
      <c r="H36" s="31">
        <v>2.92</v>
      </c>
      <c r="I36" s="32">
        <f t="shared" ref="I36:J36" si="35">E36*2+G36</f>
        <v>87</v>
      </c>
      <c r="J36" s="33">
        <f t="shared" si="35"/>
        <v>6.92</v>
      </c>
      <c r="K36" s="25">
        <f t="shared" si="1"/>
        <v>1</v>
      </c>
      <c r="L36" s="25">
        <f t="shared" si="2"/>
        <v>1</v>
      </c>
    </row>
    <row r="37" spans="1:12" ht="13">
      <c r="A37" s="29">
        <v>44336.503796377314</v>
      </c>
      <c r="B37" s="30" t="s">
        <v>203</v>
      </c>
      <c r="C37" s="26" t="s">
        <v>204</v>
      </c>
      <c r="D37" s="26"/>
      <c r="E37" s="31">
        <v>2</v>
      </c>
      <c r="F37" s="31">
        <v>0.25</v>
      </c>
      <c r="G37" s="31">
        <v>7</v>
      </c>
      <c r="H37" s="31">
        <v>0.48</v>
      </c>
      <c r="I37" s="32">
        <f t="shared" ref="I37:J37" si="36">E37*2+G37</f>
        <v>11</v>
      </c>
      <c r="J37" s="33">
        <f t="shared" si="36"/>
        <v>0.98</v>
      </c>
      <c r="K37" s="25">
        <f t="shared" si="1"/>
        <v>0.5</v>
      </c>
      <c r="L37" s="25">
        <f t="shared" si="2"/>
        <v>0.25</v>
      </c>
    </row>
    <row r="38" spans="1:12" ht="13">
      <c r="A38" s="29">
        <v>44336.447518541667</v>
      </c>
      <c r="B38" s="26" t="s">
        <v>118</v>
      </c>
      <c r="C38" s="26" t="s">
        <v>205</v>
      </c>
      <c r="D38" s="26"/>
      <c r="E38" s="31">
        <v>24</v>
      </c>
      <c r="F38" s="31">
        <v>2.5099999999999998</v>
      </c>
      <c r="G38" s="31">
        <v>50</v>
      </c>
      <c r="H38" s="31">
        <v>3.22</v>
      </c>
      <c r="I38" s="32">
        <f t="shared" ref="I38:J38" si="37">E38*2+G38</f>
        <v>98</v>
      </c>
      <c r="J38" s="33">
        <f t="shared" si="37"/>
        <v>8.24</v>
      </c>
      <c r="K38" s="25">
        <f t="shared" si="1"/>
        <v>1</v>
      </c>
      <c r="L38" s="25">
        <f t="shared" si="2"/>
        <v>1</v>
      </c>
    </row>
    <row r="39" spans="1:12" ht="13">
      <c r="A39" s="29">
        <v>44338.662492418982</v>
      </c>
      <c r="B39" s="26" t="s">
        <v>134</v>
      </c>
      <c r="C39" s="26" t="s">
        <v>206</v>
      </c>
      <c r="D39" s="26" t="s">
        <v>207</v>
      </c>
      <c r="E39" s="31">
        <v>28</v>
      </c>
      <c r="F39" s="31">
        <v>2.72</v>
      </c>
      <c r="G39" s="31">
        <v>32</v>
      </c>
      <c r="H39" s="31">
        <v>2.95</v>
      </c>
      <c r="I39" s="32">
        <f t="shared" ref="I39:J39" si="38">E39*2+G39</f>
        <v>88</v>
      </c>
      <c r="J39" s="33">
        <f t="shared" si="38"/>
        <v>8.39</v>
      </c>
      <c r="K39" s="25">
        <f t="shared" si="1"/>
        <v>1</v>
      </c>
      <c r="L39" s="25">
        <f t="shared" si="2"/>
        <v>1</v>
      </c>
    </row>
    <row r="40" spans="1:12" ht="13">
      <c r="A40" s="29">
        <v>44337.451626412032</v>
      </c>
      <c r="B40" s="30" t="s">
        <v>127</v>
      </c>
      <c r="C40" s="26" t="s">
        <v>208</v>
      </c>
      <c r="D40" s="26" t="s">
        <v>209</v>
      </c>
      <c r="E40" s="31">
        <v>0</v>
      </c>
      <c r="F40" s="31">
        <v>0</v>
      </c>
      <c r="G40" s="31">
        <v>4</v>
      </c>
      <c r="H40" s="31">
        <v>0.28000000000000003</v>
      </c>
      <c r="I40" s="32">
        <f t="shared" ref="I40:J40" si="39">E40*2+G40</f>
        <v>4</v>
      </c>
      <c r="J40" s="33">
        <f t="shared" si="39"/>
        <v>0.28000000000000003</v>
      </c>
      <c r="K40" s="25">
        <f t="shared" si="1"/>
        <v>0.25</v>
      </c>
      <c r="L40" s="25">
        <f t="shared" si="2"/>
        <v>0.25</v>
      </c>
    </row>
    <row r="41" spans="1:12" ht="13">
      <c r="A41" s="36"/>
      <c r="B41" s="36"/>
      <c r="C41" s="36"/>
      <c r="D41" s="37" t="s">
        <v>143</v>
      </c>
      <c r="E41" s="38">
        <f t="shared" ref="E41:J41" si="40">SUM(E3:E40)</f>
        <v>757</v>
      </c>
      <c r="F41" s="38">
        <f t="shared" si="40"/>
        <v>70.88</v>
      </c>
      <c r="G41" s="38">
        <f t="shared" si="40"/>
        <v>1473</v>
      </c>
      <c r="H41" s="38">
        <f t="shared" si="40"/>
        <v>143.95999999999998</v>
      </c>
      <c r="I41" s="38">
        <f t="shared" si="40"/>
        <v>2987</v>
      </c>
      <c r="J41" s="38">
        <f t="shared" si="40"/>
        <v>285.72000000000003</v>
      </c>
    </row>
  </sheetData>
  <mergeCells count="5">
    <mergeCell ref="A1:A2"/>
    <mergeCell ref="B1:B2"/>
    <mergeCell ref="E1:F1"/>
    <mergeCell ref="G1:H1"/>
    <mergeCell ref="I1:J1"/>
  </mergeCells>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Final score</vt:lpstr>
      <vt:lpstr>Mid-term score</vt:lpstr>
      <vt:lpstr>Mini-project</vt:lpstr>
      <vt:lpstr>122156 - Mrs Trang</vt:lpstr>
      <vt:lpstr>Bonus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2022-04-05T16:16:29Z</cp:lastPrinted>
  <dcterms:created xsi:type="dcterms:W3CDTF">2022-04-05T16:16:59Z</dcterms:created>
  <dcterms:modified xsi:type="dcterms:W3CDTF">2022-04-05T16:16:59Z</dcterms:modified>
</cp:coreProperties>
</file>